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8001_{F7D867B2-94AE-451B-8D8E-8844E01A2451}" xr6:coauthVersionLast="47" xr6:coauthVersionMax="47" xr10:uidLastSave="{00000000-0000-0000-0000-000000000000}"/>
  <bookViews>
    <workbookView xWindow="-108" yWindow="-108" windowWidth="23256" windowHeight="12456" tabRatio="852" xr2:uid="{00000000-000D-0000-FFFF-FFFF00000000}"/>
  </bookViews>
  <sheets>
    <sheet name="Template" sheetId="94" r:id="rId1"/>
    <sheet name="Cost Center ok" sheetId="1" r:id="rId2"/>
    <sheet name="Template TL" sheetId="140" r:id="rId3"/>
    <sheet name="TransLab" sheetId="138" r:id="rId4"/>
    <sheet name="TL 16Jul-15Ags" sheetId="139" r:id="rId5"/>
    <sheet name="GL Upload" sheetId="148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">#REF!</definedName>
    <definedName name="__j102" localSheetId="5">#REF!</definedName>
    <definedName name="__j102" localSheetId="0">#REF!</definedName>
    <definedName name="__j102" localSheetId="2">#REF!</definedName>
    <definedName name="__j102" localSheetId="3">#REF!</definedName>
    <definedName name="__j102">#REF!</definedName>
    <definedName name="_1">#N/A</definedName>
    <definedName name="_Fill" localSheetId="5" hidden="1">#REF!</definedName>
    <definedName name="_Fill" localSheetId="0" hidden="1">#REF!</definedName>
    <definedName name="_Fill" localSheetId="2" hidden="1">#REF!</definedName>
    <definedName name="_Fill" localSheetId="3" hidden="1">#REF!</definedName>
    <definedName name="_Fill" hidden="1">#REF!</definedName>
    <definedName name="_xlnm._FilterDatabase" localSheetId="5" hidden="1">'GL Upload'!$A$6:$T$42</definedName>
    <definedName name="_xlnm._FilterDatabase" localSheetId="0" hidden="1">Template!$A$6:$L$604</definedName>
    <definedName name="_xlnm._FilterDatabase" localSheetId="2" hidden="1">'Template TL'!$A$6:$P$281</definedName>
    <definedName name="_xlnm._FilterDatabase" localSheetId="4" hidden="1">'TL 16Jul-15Ags'!$A$7:$DM$442</definedName>
    <definedName name="_xlnm._FilterDatabase" localSheetId="3" hidden="1">TransLab!$A$4:$CR$519</definedName>
    <definedName name="_xlnm._FilterDatabase" hidden="1">[1]金具工程見出し!$A$9:$K$9</definedName>
    <definedName name="_j102" localSheetId="5">#REF!</definedName>
    <definedName name="_j102" localSheetId="0">#REF!</definedName>
    <definedName name="_j102" localSheetId="2">#REF!</definedName>
    <definedName name="_j102" localSheetId="3">#REF!</definedName>
    <definedName name="_j102">#REF!</definedName>
    <definedName name="_Key1" localSheetId="0" hidden="1">#REF!</definedName>
    <definedName name="_Key1" hidden="1">#REF!</definedName>
    <definedName name="_Order1" hidden="1">255</definedName>
    <definedName name="_Sort" localSheetId="5" hidden="1">#REF!</definedName>
    <definedName name="_Sort" localSheetId="0" hidden="1">#REF!</definedName>
    <definedName name="_Sort" localSheetId="2" hidden="1">#REF!</definedName>
    <definedName name="_Sort" localSheetId="3" hidden="1">#REF!</definedName>
    <definedName name="_Sort" hidden="1">#REF!</definedName>
    <definedName name="A">#REF!</definedName>
    <definedName name="aa" localSheetId="5">#REF!</definedName>
    <definedName name="aa" localSheetId="0">#REF!</definedName>
    <definedName name="aa" localSheetId="2">#REF!</definedName>
    <definedName name="aa" localSheetId="3">#REF!</definedName>
    <definedName name="aa">#REF!</definedName>
    <definedName name="AB" localSheetId="5">#REF!</definedName>
    <definedName name="AB" localSheetId="0">#REF!</definedName>
    <definedName name="AB" localSheetId="2">#REF!</definedName>
    <definedName name="AB" localSheetId="3">#REF!</definedName>
    <definedName name="AB">#REF!</definedName>
    <definedName name="abc">#REF!</definedName>
    <definedName name="ABE">#REF!</definedName>
    <definedName name="ABR">#REF!</definedName>
    <definedName name="AFDS">#REF!</definedName>
    <definedName name="ai" localSheetId="0">#REF!</definedName>
    <definedName name="ai">#REF!</definedName>
    <definedName name="Angka_01">#REF!</definedName>
    <definedName name="Angka_01_5">#REF!</definedName>
    <definedName name="Angka_02">#REF!</definedName>
    <definedName name="Angka_02_5">#REF!</definedName>
    <definedName name="Angka_03">#REF!</definedName>
    <definedName name="Angka_03_5">#REF!</definedName>
    <definedName name="Angka_04">#REF!</definedName>
    <definedName name="Angka_04_5">#REF!</definedName>
    <definedName name="Angka_05">#REF!</definedName>
    <definedName name="Angka_05_5">#REF!</definedName>
    <definedName name="Angka_06">#REF!</definedName>
    <definedName name="Angka_06_5">#REF!</definedName>
    <definedName name="Angka_07">#REF!</definedName>
    <definedName name="Angka_07_5">#REF!</definedName>
    <definedName name="Angka_08">#REF!</definedName>
    <definedName name="Angka_08_5">#REF!</definedName>
    <definedName name="Angka_09">#REF!</definedName>
    <definedName name="Angka_09_5">#REF!</definedName>
    <definedName name="Angka_10">#REF!</definedName>
    <definedName name="Angka_10_5">#REF!</definedName>
    <definedName name="Angka_11">#REF!</definedName>
    <definedName name="Angka_11_5">#REF!</definedName>
    <definedName name="Angka_12">#REF!</definedName>
    <definedName name="Angka_12_5">#REF!</definedName>
    <definedName name="Angka_13">#REF!</definedName>
    <definedName name="Angka_13_5">#REF!</definedName>
    <definedName name="Angka_14">#REF!</definedName>
    <definedName name="Angka_14_5">#REF!</definedName>
    <definedName name="Angka_15">#REF!</definedName>
    <definedName name="Angka_15_5">#REF!</definedName>
    <definedName name="Angka_16">#REF!</definedName>
    <definedName name="Angka_16_5">#REF!</definedName>
    <definedName name="Angka_17">#REF!</definedName>
    <definedName name="Angka_17_5">#REF!</definedName>
    <definedName name="Angka_18">#REF!</definedName>
    <definedName name="Angka_18_5">#REF!</definedName>
    <definedName name="Angka_19">#REF!</definedName>
    <definedName name="Angka_19_5">#REF!</definedName>
    <definedName name="Angka_20">#REF!</definedName>
    <definedName name="Angka_20_5">#REF!</definedName>
    <definedName name="Angka_21">#REF!</definedName>
    <definedName name="Angka_21_5">#REF!</definedName>
    <definedName name="Angka_22">#REF!</definedName>
    <definedName name="Angka_22_5">#REF!</definedName>
    <definedName name="Angka_23">#REF!</definedName>
    <definedName name="Angka_23_5">#REF!</definedName>
    <definedName name="Angka_24">#REF!</definedName>
    <definedName name="Angka_24_5">#REF!</definedName>
    <definedName name="Angka_25">#REF!</definedName>
    <definedName name="Angka_25_5">#REF!</definedName>
    <definedName name="Angka_26">#REF!</definedName>
    <definedName name="Angka_26_5">#REF!</definedName>
    <definedName name="as" localSheetId="0">#REF!</definedName>
    <definedName name="as">#REF!</definedName>
    <definedName name="assit" localSheetId="0">#REF!</definedName>
    <definedName name="assit">#REF!</definedName>
    <definedName name="b" localSheetId="0">#REF!</definedName>
    <definedName name="b">#REF!</definedName>
    <definedName name="BatasBiayaJabatan">#REF!</definedName>
    <definedName name="BatasBiayaJabatan_5">#REF!</definedName>
    <definedName name="BatasBiayaPensiun">#REF!</definedName>
    <definedName name="BatasBiayaPensiun_5">#REF!</definedName>
    <definedName name="BC" localSheetId="0">#REF!</definedName>
    <definedName name="BC">#REF!</definedName>
    <definedName name="BGG">#REF!</definedName>
    <definedName name="BI" localSheetId="0">#REF!</definedName>
    <definedName name="BI">#REF!</definedName>
    <definedName name="BO" localSheetId="0">#REF!</definedName>
    <definedName name="BO">#REF!</definedName>
    <definedName name="cc" localSheetId="0">#REF!</definedName>
    <definedName name="cc">#REF!</definedName>
    <definedName name="ccc" localSheetId="0" hidden="1">#REF!</definedName>
    <definedName name="ccc" hidden="1">#REF!</definedName>
    <definedName name="CH" localSheetId="0">#REF!</definedName>
    <definedName name="CH">#REF!</definedName>
    <definedName name="CI" localSheetId="0">#REF!</definedName>
    <definedName name="CI">#REF!</definedName>
    <definedName name="Ck_for" localSheetId="0">#REF!</definedName>
    <definedName name="Ck_for">#REF!</definedName>
    <definedName name="Ck_in" localSheetId="0">#REF!</definedName>
    <definedName name="Ck_in">#REF!</definedName>
    <definedName name="Ck_out" localSheetId="0">#REF!</definedName>
    <definedName name="Ck_out">#REF!</definedName>
    <definedName name="d" localSheetId="0">#REF!</definedName>
    <definedName name="d">#REF!</definedName>
    <definedName name="Daftar_PTKP">#REF!</definedName>
    <definedName name="Daftar_PTKP_5">#REF!</definedName>
    <definedName name="_xlnm.Database" localSheetId="0">#REF!</definedName>
    <definedName name="_xlnm.Database">#REF!</definedName>
    <definedName name="dd" localSheetId="0">#REF!</definedName>
    <definedName name="dd">#REF!</definedName>
    <definedName name="ddd" localSheetId="0" hidden="1">#REF!</definedName>
    <definedName name="ddd" hidden="1">#REF!</definedName>
    <definedName name="DF" localSheetId="0">#REF!</definedName>
    <definedName name="DF">#REF!</definedName>
    <definedName name="e" localSheetId="0">#REF!</definedName>
    <definedName name="e">#REF!</definedName>
    <definedName name="ee" localSheetId="0">#REF!</definedName>
    <definedName name="ee">#REF!</definedName>
    <definedName name="eXCRATE" localSheetId="0">#REF!</definedName>
    <definedName name="eXCRATE">#REF!</definedName>
    <definedName name="exrate" localSheetId="0">#REF!</definedName>
    <definedName name="exrate">#REF!</definedName>
    <definedName name="F" localSheetId="0">#REF!</definedName>
    <definedName name="F">#REF!</definedName>
    <definedName name="fcb" localSheetId="0">#REF!</definedName>
    <definedName name="fcb">#REF!</definedName>
    <definedName name="FG" localSheetId="0">#REF!</definedName>
    <definedName name="FG">#REF!</definedName>
    <definedName name="g" localSheetId="0">#REF!</definedName>
    <definedName name="g">#REF!</definedName>
    <definedName name="gg" localSheetId="0">#REF!</definedName>
    <definedName name="gg">#REF!</definedName>
    <definedName name="Hena">#REF!</definedName>
    <definedName name="HF" localSheetId="0">#REF!</definedName>
    <definedName name="HF">#REF!</definedName>
    <definedName name="HTML_CodePage" hidden="1">1252</definedName>
    <definedName name="HTML_Control" localSheetId="5" hidden="1">{"'Stock November   ' 99'!$A$1:$AF$46"}</definedName>
    <definedName name="HTML_Control" localSheetId="2" hidden="1">{"'Stock November   ' 99'!$A$1:$AF$46"}</definedName>
    <definedName name="HTML_Control" localSheetId="3" hidden="1">{"'Stock November   ' 99'!$A$1:$AF$46"}</definedName>
    <definedName name="HTML_Control" hidden="1">{"'Stock November   ' 99'!$A$1:$AF$46"}</definedName>
    <definedName name="HTML_Description" hidden="1">""</definedName>
    <definedName name="HTML_Email" hidden="1">""</definedName>
    <definedName name="HTML_Header" hidden="1">"Stock November   ' 99"</definedName>
    <definedName name="HTML_LastUpdate" hidden="1">"11/18/99"</definedName>
    <definedName name="HTML_LineAfter" hidden="1">FALSE</definedName>
    <definedName name="HTML_LineBefore" hidden="1">FALSE</definedName>
    <definedName name="HTML_Name" hidden="1">"Production Control"</definedName>
    <definedName name="HTML_OBDlg2" hidden="1">TRUE</definedName>
    <definedName name="HTML_OBDlg4" hidden="1">TRUE</definedName>
    <definedName name="HTML_OS" hidden="1">0</definedName>
    <definedName name="HTML_PathFile" hidden="1">"\\Se 01\data se01\stock_nov99.htm"</definedName>
    <definedName name="HTML_Title" hidden="1">"Stock_November"</definedName>
    <definedName name="JKJ">#REF!</definedName>
    <definedName name="kissa" localSheetId="5">#REF!</definedName>
    <definedName name="kissa" localSheetId="0">#REF!</definedName>
    <definedName name="kissa" localSheetId="2">#REF!</definedName>
    <definedName name="kissa" localSheetId="3">#REF!</definedName>
    <definedName name="kissa">#REF!</definedName>
    <definedName name="kissakei" localSheetId="5">#REF!</definedName>
    <definedName name="kissakei" localSheetId="0">#REF!</definedName>
    <definedName name="kissakei" localSheetId="2">#REF!</definedName>
    <definedName name="kissakei" localSheetId="3">#REF!</definedName>
    <definedName name="kissakei">#REF!</definedName>
    <definedName name="kk" localSheetId="5">#REF!</definedName>
    <definedName name="kk" localSheetId="0">#REF!</definedName>
    <definedName name="kk" localSheetId="2">#REF!</definedName>
    <definedName name="kk" localSheetId="3">#REF!</definedName>
    <definedName name="kk">#REF!</definedName>
    <definedName name="kkk" localSheetId="0">#REF!</definedName>
    <definedName name="kkk">#REF!</definedName>
    <definedName name="kkkk" localSheetId="0">#REF!</definedName>
    <definedName name="kkkk">#REF!</definedName>
    <definedName name="l" localSheetId="0">#REF!</definedName>
    <definedName name="l">#REF!</definedName>
    <definedName name="L_01" localSheetId="0">#REF!</definedName>
    <definedName name="L_01">#REF!</definedName>
    <definedName name="LAccountNo">[2]BankRegistration!$E$5:$E$5</definedName>
    <definedName name="LBankCharge">#REF!</definedName>
    <definedName name="LBenefType">#REF!</definedName>
    <definedName name="LCurrency">#REF!</definedName>
    <definedName name="LExchange">#REF!</definedName>
    <definedName name="LIA" localSheetId="0">#REF!</definedName>
    <definedName name="LIA">#REF!</definedName>
    <definedName name="LILI" localSheetId="0">#REF!</definedName>
    <definedName name="LILI">#REF!</definedName>
    <definedName name="LINA" localSheetId="0">#REF!</definedName>
    <definedName name="LINA">#REF!</definedName>
    <definedName name="LPayType">#REF!</definedName>
    <definedName name="LRelation">#REF!</definedName>
    <definedName name="LResident">#REF!</definedName>
    <definedName name="m" localSheetId="0">#REF!</definedName>
    <definedName name="m">#REF!</definedName>
    <definedName name="Manufacturing" localSheetId="0">#REF!</definedName>
    <definedName name="Manufacturing">#REF!</definedName>
    <definedName name="mar">'[3]Dt Source'!$B$7:$AL$233</definedName>
    <definedName name="MasaPenghasilanAkhir">#REF!</definedName>
    <definedName name="MasaPenghasilanAkhir_5">#REF!</definedName>
    <definedName name="MasaPenghasilanAwal">#REF!</definedName>
    <definedName name="MasaPenghasilanAwal_5">#REF!</definedName>
    <definedName name="MR" localSheetId="0">#REF!</definedName>
    <definedName name="MR">#REF!</definedName>
    <definedName name="nittk" localSheetId="0">#REF!</definedName>
    <definedName name="nittk">#REF!</definedName>
    <definedName name="nittk_ok" localSheetId="0">#REF!</definedName>
    <definedName name="nittk_ok">#REF!</definedName>
    <definedName name="nittoukei" localSheetId="0">#REF!</definedName>
    <definedName name="nittoukei">#REF!</definedName>
    <definedName name="Plan" hidden="1">[1]金具工程見出し!$A$9:$K$9</definedName>
    <definedName name="_xlnm.Print_Area" localSheetId="1">'Cost Center ok'!#REF!</definedName>
    <definedName name="_xlnm.Print_Area" localSheetId="5">'GL Upload'!$A$1:$S$42</definedName>
    <definedName name="_xlnm.Print_Area" localSheetId="0">Template!$A$1:$F$41</definedName>
    <definedName name="_xlnm.Print_Area" localSheetId="2">'Template TL'!$A$1:$O$281</definedName>
    <definedName name="_xlnm.Print_Area">[1]金具工程見出し!$B$1:$K$65536</definedName>
    <definedName name="Print_Area_MI" localSheetId="1">#REF!</definedName>
    <definedName name="Print_Area_MI" localSheetId="0">#REF!</definedName>
    <definedName name="Print_Area_MI" localSheetId="3">#REF!</definedName>
    <definedName name="Print_Area_MI">#REF!</definedName>
    <definedName name="_xlnm.Print_Titles" localSheetId="5">'GL Upload'!$1:$6</definedName>
    <definedName name="_xlnm.Print_Titles" localSheetId="0">Template!$1:$6</definedName>
    <definedName name="_xlnm.Print_Titles" localSheetId="2">'Template TL'!$1:$6</definedName>
    <definedName name="_xlnm.Print_Titles">#N/A</definedName>
    <definedName name="PRINT_TITLES_MI" localSheetId="5">#REF!</definedName>
    <definedName name="PRINT_TITLES_MI" localSheetId="0">#REF!</definedName>
    <definedName name="PRINT_TITLES_MI" localSheetId="2">#REF!</definedName>
    <definedName name="PRINT_TITLES_MI" localSheetId="3">#REF!</definedName>
    <definedName name="PRINT_TITLES_MI">#REF!</definedName>
    <definedName name="QWE">#REF!</definedName>
    <definedName name="ry" localSheetId="5">#REF!</definedName>
    <definedName name="ry" localSheetId="0">#REF!</definedName>
    <definedName name="ry" localSheetId="2">#REF!</definedName>
    <definedName name="ry" localSheetId="3">#REF!</definedName>
    <definedName name="ry">#REF!</definedName>
    <definedName name="ryohikei" localSheetId="5">#REF!</definedName>
    <definedName name="ryohikei" localSheetId="0">#REF!</definedName>
    <definedName name="ryohikei" localSheetId="2">#REF!</definedName>
    <definedName name="ryohikei" localSheetId="3">#REF!</definedName>
    <definedName name="ryohikei">#REF!</definedName>
    <definedName name="S" localSheetId="0">#REF!</definedName>
    <definedName name="S">#REF!</definedName>
    <definedName name="sais" localSheetId="0">#REF!</definedName>
    <definedName name="sais">#REF!</definedName>
    <definedName name="saisyuu" localSheetId="0">#REF!</definedName>
    <definedName name="saisyuu">#REF!</definedName>
    <definedName name="se" localSheetId="0">#REF!</definedName>
    <definedName name="se">#REF!</definedName>
    <definedName name="sett" localSheetId="0">#REF!</definedName>
    <definedName name="sett">#REF!</definedName>
    <definedName name="setta" localSheetId="0">#REF!</definedName>
    <definedName name="setta">#REF!</definedName>
    <definedName name="settaihikei" localSheetId="0">#REF!</definedName>
    <definedName name="settaihikei">#REF!</definedName>
    <definedName name="settaikousai" localSheetId="0">#REF!</definedName>
    <definedName name="settaikousai">#REF!</definedName>
    <definedName name="SEX" localSheetId="0">#REF!</definedName>
    <definedName name="SEX">#REF!</definedName>
    <definedName name="shu" localSheetId="0">#REF!</definedName>
    <definedName name="shu">#REF!</definedName>
    <definedName name="shukuhakukei" localSheetId="0">#REF!</definedName>
    <definedName name="shukuhakukei">#REF!</definedName>
    <definedName name="so" localSheetId="0">#REF!</definedName>
    <definedName name="so">#REF!</definedName>
    <definedName name="son" localSheetId="0">#REF!</definedName>
    <definedName name="son">#REF!</definedName>
    <definedName name="sonot" localSheetId="0">#REF!</definedName>
    <definedName name="sonot">#REF!</definedName>
    <definedName name="sonotakei" localSheetId="0">#REF!</definedName>
    <definedName name="sonotakei">#REF!</definedName>
    <definedName name="ST" localSheetId="0">#REF!</definedName>
    <definedName name="ST">#REF!</definedName>
    <definedName name="Status_Karyawan">#REF!</definedName>
    <definedName name="Status_Karyawan_5">#REF!</definedName>
    <definedName name="stt" localSheetId="0">#REF!</definedName>
    <definedName name="stt">#REF!</definedName>
    <definedName name="SX" localSheetId="0">#REF!</definedName>
    <definedName name="SX">#REF!</definedName>
    <definedName name="sxx" localSheetId="0">#REF!</definedName>
    <definedName name="sxx">#REF!</definedName>
    <definedName name="test">[4]出力②!$G$7:$I$19</definedName>
    <definedName name="test2">[4]グラフ用!$E$3:$F$14</definedName>
    <definedName name="test3">[4]グラフ用!$H$5:$J$13</definedName>
    <definedName name="test4">[4]グラフ用!$I$4:$J$13</definedName>
    <definedName name="Tgl" localSheetId="5">#REF!</definedName>
    <definedName name="Tgl" localSheetId="0">#REF!</definedName>
    <definedName name="Tgl" localSheetId="2">#REF!</definedName>
    <definedName name="Tgl" localSheetId="3">#REF!</definedName>
    <definedName name="Tgl">#REF!</definedName>
    <definedName name="tgll" localSheetId="0">#REF!</definedName>
    <definedName name="tgll">#REF!</definedName>
    <definedName name="Total_Pengurangan">#REF!</definedName>
    <definedName name="Total_Pengurangan_5">#REF!</definedName>
    <definedName name="tr" localSheetId="0">#REF!</definedName>
    <definedName name="tr">#REF!</definedName>
    <definedName name="train" localSheetId="0">#REF!</definedName>
    <definedName name="train">#REF!</definedName>
    <definedName name="TRIAL" localSheetId="0">#REF!</definedName>
    <definedName name="TRIAL">#REF!</definedName>
    <definedName name="TT" hidden="1">#REF!</definedName>
    <definedName name="tttttttttttt" localSheetId="0">#REF!</definedName>
    <definedName name="tttttttttttt">#REF!</definedName>
    <definedName name="tu" localSheetId="0">#REF!</definedName>
    <definedName name="tu">#REF!</definedName>
    <definedName name="tuusinhikei" localSheetId="0">#REF!</definedName>
    <definedName name="tuusinhikei">#REF!</definedName>
    <definedName name="u" localSheetId="0">#REF!</definedName>
    <definedName name="u">#REF!</definedName>
    <definedName name="uj" localSheetId="5" hidden="1">{"'Stock November   ' 99'!$A$1:$AF$46"}</definedName>
    <definedName name="uj" localSheetId="2" hidden="1">{"'Stock November   ' 99'!$A$1:$AF$46"}</definedName>
    <definedName name="uj" localSheetId="3" hidden="1">{"'Stock November   ' 99'!$A$1:$AF$46"}</definedName>
    <definedName name="uj" hidden="1">{"'Stock November   ' 99'!$A$1:$AF$46"}</definedName>
    <definedName name="uji" localSheetId="5" hidden="1">{"'Stock November   ' 99'!$A$1:$AF$46"}</definedName>
    <definedName name="uji" localSheetId="2" hidden="1">{"'Stock November   ' 99'!$A$1:$AF$46"}</definedName>
    <definedName name="uji" localSheetId="3" hidden="1">{"'Stock November   ' 99'!$A$1:$AF$46"}</definedName>
    <definedName name="uji" hidden="1">{"'Stock November   ' 99'!$A$1:$AF$46"}</definedName>
    <definedName name="UT" localSheetId="0">#REF!</definedName>
    <definedName name="UT">#REF!</definedName>
    <definedName name="uu" localSheetId="0">#REF!</definedName>
    <definedName name="uu">#REF!</definedName>
    <definedName name="ww" localSheetId="0">#REF!</definedName>
    <definedName name="ww">#REF!</definedName>
    <definedName name="ﾃﾞｰﾀセ直販">'[5]ｺﾋﾟｰ用（直セ）'!$E$12</definedName>
    <definedName name="ﾃﾞｰﾀプラント">'[5]ｺﾋﾟｰ用（海プ）'!$E$1:$Y$97</definedName>
    <definedName name="ﾃﾞｰﾀ海プ">'[5]ｺﾋﾟｰ用（海プ）'!$D$7</definedName>
    <definedName name="ﾃﾞｰﾀ海市" localSheetId="5">#REF!</definedName>
    <definedName name="ﾃﾞｰﾀ海市" localSheetId="0">#REF!</definedName>
    <definedName name="ﾃﾞｰﾀ海市" localSheetId="2">#REF!</definedName>
    <definedName name="ﾃﾞｰﾀ海市" localSheetId="3">#REF!</definedName>
    <definedName name="ﾃﾞｰﾀ海市">#REF!</definedName>
    <definedName name="ﾃﾞｰﾀ直販ｾﾝｻｰ">'[5]ｺﾋﾟｰ用（直セ）'!$E$1:$Y$34</definedName>
    <definedName name="プラントｺｰﾄﾞ">'[5]ｺﾋﾟｰ用（海プ）'!$F$1:$Z$209</definedName>
    <definedName name="リスト">[6]リスト!$C$1:$C$150</definedName>
    <definedName name="ルピア" localSheetId="5">#REF!</definedName>
    <definedName name="ルピア" localSheetId="0">#REF!</definedName>
    <definedName name="ルピア" localSheetId="2">#REF!</definedName>
    <definedName name="ルピア" localSheetId="3">#REF!</definedName>
    <definedName name="ルピア">#REF!</definedName>
    <definedName name="予算ﾚｰﾄ" localSheetId="0">#REF!</definedName>
    <definedName name="予算ﾚｰﾄ">#REF!</definedName>
    <definedName name="今" localSheetId="0">#REF!</definedName>
    <definedName name="今">#REF!</definedName>
    <definedName name="仲介" localSheetId="0">#REF!</definedName>
    <definedName name="仲介">#REF!</definedName>
    <definedName name="元" localSheetId="0">#REF!</definedName>
    <definedName name="元">#REF!</definedName>
    <definedName name="円" localSheetId="0">#REF!</definedName>
    <definedName name="円">#REF!</definedName>
    <definedName name="円vsドル_レート" localSheetId="0">#REF!</definedName>
    <definedName name="円vsドル_レート">#REF!</definedName>
    <definedName name="出発">[7]支援計画・０４!$G$4:$G$171</definedName>
    <definedName name="到着">[7]支援計画・０４!$F$4:$F$171</definedName>
    <definedName name="印刷領域" localSheetId="5">#REF!</definedName>
    <definedName name="印刷領域" localSheetId="0">#REF!</definedName>
    <definedName name="印刷領域" localSheetId="2">#REF!</definedName>
    <definedName name="印刷領域" localSheetId="3">#REF!</definedName>
    <definedName name="印刷領域">#REF!</definedName>
    <definedName name="品種別ｺｰﾄﾞ">'[5]ｺﾋﾟｰ用（全社）'!$F$1:$Z$245</definedName>
    <definedName name="品種別出荷ﾃﾞｰﾀ">'[5]ｺﾋﾟｰ用（全社）'!$E$1:$X$65536</definedName>
    <definedName name="品種別出荷ﾃﾞｰﾀ全社">'[5]ｺﾋﾟｰ用（全社）'!$E$1:$X$65536</definedName>
    <definedName name="品種別実績" localSheetId="5">#REF!</definedName>
    <definedName name="品種別実績" localSheetId="0">#REF!</definedName>
    <definedName name="品種別実績" localSheetId="2">#REF!</definedName>
    <definedName name="品種別実績" localSheetId="3">#REF!</definedName>
    <definedName name="品種別実績">#REF!</definedName>
    <definedName name="商品群">[8]テーブル!$B$2:$B$7</definedName>
    <definedName name="実績レート" localSheetId="5">#REF!</definedName>
    <definedName name="実績レート" localSheetId="0">#REF!</definedName>
    <definedName name="実績レート" localSheetId="2">#REF!</definedName>
    <definedName name="実績レート" localSheetId="3">#REF!</definedName>
    <definedName name="実績レート">#REF!</definedName>
    <definedName name="対象日数" localSheetId="0">#REF!</definedName>
    <definedName name="対象日数">#REF!</definedName>
    <definedName name="技術開発経費181" localSheetId="0">#REF!</definedName>
    <definedName name="技術開発経費181">#REF!</definedName>
    <definedName name="技術開発経費182" localSheetId="0">#REF!</definedName>
    <definedName name="技術開発経費182">#REF!</definedName>
    <definedName name="担当者">[8]テーブル!$F$2:$F$24</definedName>
    <definedName name="支援まとめ">'[9]予定日別1-6'!$U$4:$GV$4</definedName>
    <definedName name="日付">[7]支援計画・０４!$J$4:$CW$4</definedName>
    <definedName name="日数" localSheetId="5">#REF!</definedName>
    <definedName name="日数" localSheetId="0">#REF!</definedName>
    <definedName name="日数" localSheetId="2">#REF!</definedName>
    <definedName name="日数" localSheetId="3">#REF!</definedName>
    <definedName name="日数">#REF!</definedName>
    <definedName name="期" localSheetId="0">#REF!</definedName>
    <definedName name="期">#REF!</definedName>
    <definedName name="梱包_Ｍ３">'[10]KB,MOLD ESTIMATE.00'!$F$13:$X$13</definedName>
    <definedName name="機能分類リスト" localSheetId="5">[11]開発計画品番リスト!#REF!</definedName>
    <definedName name="機能分類リスト" localSheetId="0">[11]開発計画品番リスト!#REF!</definedName>
    <definedName name="機能分類リスト" localSheetId="2">[11]開発計画品番リスト!#REF!</definedName>
    <definedName name="機能分類リスト" localSheetId="3">[11]開発計画品番リスト!#REF!</definedName>
    <definedName name="機能分類リスト">[11]開発計画品番リスト!#REF!</definedName>
    <definedName name="比率" localSheetId="5">[12]調達計画!#REF!</definedName>
    <definedName name="比率" localSheetId="0">[12]調達計画!#REF!</definedName>
    <definedName name="比率" localSheetId="2">[12]調達計画!#REF!</definedName>
    <definedName name="比率" localSheetId="3">[12]調達計画!#REF!</definedName>
    <definedName name="比率">[12]調達計画!#REF!</definedName>
    <definedName name="決算期区分" localSheetId="5">#REF!</definedName>
    <definedName name="決算期区分" localSheetId="0">#REF!</definedName>
    <definedName name="決算期区分" localSheetId="2">#REF!</definedName>
    <definedName name="決算期区分" localSheetId="3">#REF!</definedName>
    <definedName name="決算期区分">#REF!</definedName>
    <definedName name="為替" localSheetId="0">#REF!</definedName>
    <definedName name="為替">#REF!</definedName>
    <definedName name="為替レートEU" localSheetId="0">#REF!</definedName>
    <definedName name="為替レートEU">#REF!</definedName>
    <definedName name="為替レートUS" localSheetId="0">#REF!</definedName>
    <definedName name="為替レートUS">#REF!</definedName>
    <definedName name="生産拠点">[8]テーブル!$C$2:$C$6</definedName>
    <definedName name="直販ｺｰﾄﾞ">'[5]ｺﾋﾟｰ用（直セ）'!$F$1:$AN$263</definedName>
    <definedName name="立上年">[8]テーブル!$A$2:$A$11</definedName>
    <definedName name="立上月">[8]テーブル!$D$2:$D$13</definedName>
    <definedName name="補助部門比率" localSheetId="5">#REF!</definedName>
    <definedName name="補助部門比率" localSheetId="0">#REF!</definedName>
    <definedName name="補助部門比率" localSheetId="2">#REF!</definedName>
    <definedName name="補助部門比率" localSheetId="3">#REF!</definedName>
    <definedName name="補助部門比率">#REF!</definedName>
    <definedName name="補助部門費_設計以外181" localSheetId="0">#REF!</definedName>
    <definedName name="補助部門費_設計以外181">#REF!</definedName>
    <definedName name="補助部門費_設計以外182" localSheetId="0">#REF!</definedName>
    <definedName name="補助部門費_設計以外182">#REF!</definedName>
    <definedName name="販管費率" localSheetId="0">#REF!</definedName>
    <definedName name="販管費率">#REF!</definedName>
    <definedName name="輸入" localSheetId="0">#REF!</definedName>
    <definedName name="輸入">#REF!</definedName>
    <definedName name="配布先" localSheetId="0">#REF!</definedName>
    <definedName name="配布先">#REF!</definedName>
    <definedName name="開発経費合計181" localSheetId="0">#REF!</definedName>
    <definedName name="開発経費合計181">#REF!</definedName>
    <definedName name="開発経費合計182" localSheetId="0">#REF!</definedName>
    <definedName name="開発経費合計182">#REF!</definedName>
    <definedName name="雇用" localSheetId="0">#REF!</definedName>
    <definedName name="雇用">#REF!</definedName>
    <definedName name="電話代補助" localSheetId="0">#REF!</definedName>
    <definedName name="電話代補助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94" l="1"/>
  <c r="F281" i="140"/>
  <c r="F280" i="140"/>
  <c r="F279" i="140"/>
  <c r="F278" i="140"/>
  <c r="F277" i="140"/>
  <c r="F276" i="140"/>
  <c r="F275" i="140"/>
  <c r="F274" i="140"/>
  <c r="F273" i="140"/>
  <c r="F272" i="140"/>
  <c r="F271" i="140"/>
  <c r="F270" i="140"/>
  <c r="F269" i="140"/>
  <c r="F268" i="140"/>
  <c r="F267" i="140"/>
  <c r="F266" i="140"/>
  <c r="F265" i="140"/>
  <c r="F264" i="140"/>
  <c r="F263" i="140"/>
  <c r="F262" i="140"/>
  <c r="F261" i="140"/>
  <c r="F260" i="140"/>
  <c r="F258" i="140"/>
  <c r="F257" i="140"/>
  <c r="F256" i="140"/>
  <c r="F255" i="140"/>
  <c r="F254" i="140"/>
  <c r="F253" i="140"/>
  <c r="F252" i="140"/>
  <c r="F251" i="140"/>
  <c r="F250" i="140"/>
  <c r="F249" i="140"/>
  <c r="F248" i="140"/>
  <c r="F247" i="140"/>
  <c r="F246" i="140"/>
  <c r="F245" i="140"/>
  <c r="F244" i="140"/>
  <c r="F243" i="140"/>
  <c r="F242" i="140"/>
  <c r="F241" i="140"/>
  <c r="F240" i="140"/>
  <c r="F239" i="140"/>
  <c r="F238" i="140"/>
  <c r="F237" i="140"/>
  <c r="F235" i="140"/>
  <c r="F234" i="140"/>
  <c r="F233" i="140"/>
  <c r="F232" i="140"/>
  <c r="F231" i="140"/>
  <c r="F230" i="140"/>
  <c r="F229" i="140"/>
  <c r="F228" i="140"/>
  <c r="F227" i="140"/>
  <c r="F226" i="140"/>
  <c r="F225" i="140"/>
  <c r="F224" i="140"/>
  <c r="F223" i="140"/>
  <c r="F222" i="140"/>
  <c r="F221" i="140"/>
  <c r="F220" i="140"/>
  <c r="F219" i="140"/>
  <c r="F218" i="140"/>
  <c r="F217" i="140"/>
  <c r="F216" i="140"/>
  <c r="F215" i="140"/>
  <c r="F214" i="140"/>
  <c r="F212" i="140"/>
  <c r="F211" i="140"/>
  <c r="F210" i="140"/>
  <c r="F209" i="140"/>
  <c r="F208" i="140"/>
  <c r="F207" i="140"/>
  <c r="F206" i="140"/>
  <c r="F205" i="140"/>
  <c r="F204" i="140"/>
  <c r="F203" i="140"/>
  <c r="F202" i="140"/>
  <c r="F201" i="140"/>
  <c r="F200" i="140"/>
  <c r="F199" i="140"/>
  <c r="F198" i="140"/>
  <c r="F197" i="140"/>
  <c r="F196" i="140"/>
  <c r="F195" i="140"/>
  <c r="F194" i="140"/>
  <c r="F193" i="140"/>
  <c r="F192" i="140"/>
  <c r="F191" i="140"/>
  <c r="F189" i="140"/>
  <c r="F188" i="140"/>
  <c r="F187" i="140"/>
  <c r="F186" i="140"/>
  <c r="F185" i="140"/>
  <c r="F184" i="140"/>
  <c r="F183" i="140"/>
  <c r="F182" i="140"/>
  <c r="F181" i="140"/>
  <c r="F180" i="140"/>
  <c r="F179" i="140"/>
  <c r="F178" i="140"/>
  <c r="F177" i="140"/>
  <c r="F176" i="140"/>
  <c r="F175" i="140"/>
  <c r="F174" i="140"/>
  <c r="F173" i="140"/>
  <c r="F172" i="140"/>
  <c r="F171" i="140"/>
  <c r="F170" i="140"/>
  <c r="F169" i="140"/>
  <c r="F168" i="140"/>
  <c r="F166" i="140"/>
  <c r="F165" i="140"/>
  <c r="F164" i="140"/>
  <c r="F163" i="140"/>
  <c r="F162" i="140"/>
  <c r="F161" i="140"/>
  <c r="F160" i="140"/>
  <c r="F159" i="140"/>
  <c r="F158" i="140"/>
  <c r="F157" i="140"/>
  <c r="F156" i="140"/>
  <c r="F155" i="140"/>
  <c r="F154" i="140"/>
  <c r="F153" i="140"/>
  <c r="F152" i="140"/>
  <c r="F151" i="140"/>
  <c r="F150" i="140"/>
  <c r="F149" i="140"/>
  <c r="F148" i="140"/>
  <c r="F147" i="140"/>
  <c r="F146" i="140"/>
  <c r="F145" i="140"/>
  <c r="F143" i="140"/>
  <c r="F142" i="140"/>
  <c r="F141" i="140"/>
  <c r="F140" i="140"/>
  <c r="F139" i="140"/>
  <c r="F138" i="140"/>
  <c r="F137" i="140"/>
  <c r="F136" i="140"/>
  <c r="F135" i="140"/>
  <c r="F134" i="140"/>
  <c r="F133" i="140"/>
  <c r="F132" i="140"/>
  <c r="F131" i="140"/>
  <c r="F130" i="140"/>
  <c r="F129" i="140"/>
  <c r="F128" i="140"/>
  <c r="F127" i="140"/>
  <c r="F126" i="140"/>
  <c r="F125" i="140"/>
  <c r="F124" i="140"/>
  <c r="F123" i="140"/>
  <c r="F122" i="140"/>
  <c r="F120" i="140"/>
  <c r="F119" i="140"/>
  <c r="F118" i="140"/>
  <c r="F117" i="140"/>
  <c r="F116" i="140"/>
  <c r="F115" i="140"/>
  <c r="F114" i="140"/>
  <c r="F113" i="140"/>
  <c r="F112" i="140"/>
  <c r="F111" i="140"/>
  <c r="F110" i="140"/>
  <c r="F109" i="140"/>
  <c r="F108" i="140"/>
  <c r="F107" i="140"/>
  <c r="F106" i="140"/>
  <c r="F105" i="140"/>
  <c r="F104" i="140"/>
  <c r="F103" i="140"/>
  <c r="F102" i="140"/>
  <c r="F101" i="140"/>
  <c r="F100" i="140"/>
  <c r="F99" i="140"/>
  <c r="F97" i="140"/>
  <c r="F96" i="140"/>
  <c r="F95" i="140"/>
  <c r="F94" i="140"/>
  <c r="F93" i="140"/>
  <c r="F92" i="140"/>
  <c r="F91" i="140"/>
  <c r="F90" i="140"/>
  <c r="F89" i="140"/>
  <c r="F88" i="140"/>
  <c r="F87" i="140"/>
  <c r="F86" i="140"/>
  <c r="F85" i="140"/>
  <c r="F84" i="140"/>
  <c r="F83" i="140"/>
  <c r="F82" i="140"/>
  <c r="F81" i="140"/>
  <c r="F80" i="140"/>
  <c r="F79" i="140"/>
  <c r="F78" i="140"/>
  <c r="F77" i="140"/>
  <c r="F76" i="140"/>
  <c r="F74" i="140"/>
  <c r="F73" i="140"/>
  <c r="F72" i="140"/>
  <c r="F71" i="140"/>
  <c r="F70" i="140"/>
  <c r="F69" i="140"/>
  <c r="F68" i="140"/>
  <c r="F67" i="140"/>
  <c r="F66" i="140"/>
  <c r="F65" i="140"/>
  <c r="F64" i="140"/>
  <c r="F63" i="140"/>
  <c r="F62" i="140"/>
  <c r="F61" i="140"/>
  <c r="F60" i="140"/>
  <c r="F59" i="140"/>
  <c r="F58" i="140"/>
  <c r="F57" i="140"/>
  <c r="F56" i="140"/>
  <c r="F55" i="140"/>
  <c r="F54" i="140"/>
  <c r="F53" i="140"/>
  <c r="F51" i="140"/>
  <c r="F50" i="140"/>
  <c r="F49" i="140"/>
  <c r="F48" i="140"/>
  <c r="F47" i="140"/>
  <c r="F46" i="140"/>
  <c r="F45" i="140"/>
  <c r="F44" i="140"/>
  <c r="F43" i="140"/>
  <c r="F42" i="140"/>
  <c r="F41" i="140"/>
  <c r="F40" i="140"/>
  <c r="F39" i="140"/>
  <c r="F38" i="140"/>
  <c r="F37" i="140"/>
  <c r="F36" i="140"/>
  <c r="F35" i="140"/>
  <c r="F34" i="140"/>
  <c r="F33" i="140"/>
  <c r="F32" i="140"/>
  <c r="F31" i="140"/>
  <c r="F30" i="140"/>
  <c r="F28" i="140"/>
  <c r="F27" i="140"/>
  <c r="F26" i="140"/>
  <c r="F25" i="140"/>
  <c r="F24" i="140"/>
  <c r="F23" i="140"/>
  <c r="F22" i="140"/>
  <c r="F21" i="140"/>
  <c r="F20" i="140"/>
  <c r="F19" i="140"/>
  <c r="F18" i="140"/>
  <c r="F17" i="140"/>
  <c r="F16" i="140"/>
  <c r="F15" i="140"/>
  <c r="F14" i="140"/>
  <c r="F13" i="140"/>
  <c r="F12" i="140"/>
  <c r="F11" i="140"/>
  <c r="F10" i="140"/>
  <c r="F9" i="140"/>
  <c r="F8" i="140"/>
  <c r="F7" i="140"/>
  <c r="A281" i="140"/>
  <c r="A280" i="140"/>
  <c r="A279" i="140"/>
  <c r="A278" i="140"/>
  <c r="A277" i="140"/>
  <c r="A276" i="140"/>
  <c r="A275" i="140"/>
  <c r="A274" i="140"/>
  <c r="A273" i="140"/>
  <c r="A272" i="140"/>
  <c r="A271" i="140"/>
  <c r="A270" i="140"/>
  <c r="A269" i="140"/>
  <c r="A268" i="140"/>
  <c r="A267" i="140"/>
  <c r="A266" i="140"/>
  <c r="A265" i="140"/>
  <c r="A264" i="140"/>
  <c r="A263" i="140"/>
  <c r="A262" i="140"/>
  <c r="A261" i="140"/>
  <c r="A260" i="140"/>
  <c r="A258" i="140"/>
  <c r="A257" i="140"/>
  <c r="A256" i="140"/>
  <c r="A255" i="140"/>
  <c r="A254" i="140"/>
  <c r="A253" i="140"/>
  <c r="A252" i="140"/>
  <c r="A251" i="140"/>
  <c r="A250" i="140"/>
  <c r="A249" i="140"/>
  <c r="A248" i="140"/>
  <c r="A247" i="140"/>
  <c r="A246" i="140"/>
  <c r="A245" i="140"/>
  <c r="A244" i="140"/>
  <c r="A243" i="140"/>
  <c r="A242" i="140"/>
  <c r="A241" i="140"/>
  <c r="A240" i="140"/>
  <c r="A239" i="140"/>
  <c r="A238" i="140"/>
  <c r="A237" i="140"/>
  <c r="A235" i="140"/>
  <c r="A234" i="140"/>
  <c r="A233" i="140"/>
  <c r="A232" i="140"/>
  <c r="A231" i="140"/>
  <c r="A230" i="140"/>
  <c r="A229" i="140"/>
  <c r="A228" i="140"/>
  <c r="A227" i="140"/>
  <c r="A226" i="140"/>
  <c r="A225" i="140"/>
  <c r="A224" i="140"/>
  <c r="A223" i="140"/>
  <c r="A222" i="140"/>
  <c r="A221" i="140"/>
  <c r="A220" i="140"/>
  <c r="A219" i="140"/>
  <c r="A218" i="140"/>
  <c r="A217" i="140"/>
  <c r="A216" i="140"/>
  <c r="A215" i="140"/>
  <c r="A214" i="140"/>
  <c r="A212" i="140"/>
  <c r="A211" i="140"/>
  <c r="A210" i="140"/>
  <c r="A209" i="140"/>
  <c r="A208" i="140"/>
  <c r="A207" i="140"/>
  <c r="A206" i="140"/>
  <c r="A205" i="140"/>
  <c r="A204" i="140"/>
  <c r="A203" i="140"/>
  <c r="A202" i="140"/>
  <c r="A201" i="140"/>
  <c r="A200" i="140"/>
  <c r="A199" i="140"/>
  <c r="A198" i="140"/>
  <c r="A197" i="140"/>
  <c r="A196" i="140"/>
  <c r="A195" i="140"/>
  <c r="A194" i="140"/>
  <c r="A193" i="140"/>
  <c r="A192" i="140"/>
  <c r="A191" i="140"/>
  <c r="A189" i="140"/>
  <c r="A188" i="140"/>
  <c r="A187" i="140"/>
  <c r="A186" i="140"/>
  <c r="A185" i="140"/>
  <c r="A184" i="140"/>
  <c r="A183" i="140"/>
  <c r="A182" i="140"/>
  <c r="A181" i="140"/>
  <c r="A180" i="140"/>
  <c r="A179" i="140"/>
  <c r="A178" i="140"/>
  <c r="A177" i="140"/>
  <c r="A176" i="140"/>
  <c r="A175" i="140"/>
  <c r="A174" i="140"/>
  <c r="A173" i="140"/>
  <c r="A172" i="140"/>
  <c r="A171" i="140"/>
  <c r="A170" i="140"/>
  <c r="A169" i="140"/>
  <c r="A168" i="140"/>
  <c r="A166" i="140"/>
  <c r="A165" i="140"/>
  <c r="A164" i="140"/>
  <c r="A163" i="140"/>
  <c r="A162" i="140"/>
  <c r="A161" i="140"/>
  <c r="A160" i="140"/>
  <c r="A159" i="140"/>
  <c r="A158" i="140"/>
  <c r="A157" i="140"/>
  <c r="A156" i="140"/>
  <c r="A155" i="140"/>
  <c r="A154" i="140"/>
  <c r="A153" i="140"/>
  <c r="A152" i="140"/>
  <c r="A151" i="140"/>
  <c r="A150" i="140"/>
  <c r="A149" i="140"/>
  <c r="A148" i="140"/>
  <c r="A147" i="140"/>
  <c r="A146" i="140"/>
  <c r="A145" i="140"/>
  <c r="A143" i="140"/>
  <c r="A142" i="140"/>
  <c r="A141" i="140"/>
  <c r="A140" i="140"/>
  <c r="A139" i="140"/>
  <c r="A138" i="140"/>
  <c r="A137" i="140"/>
  <c r="A136" i="140"/>
  <c r="A135" i="140"/>
  <c r="A134" i="140"/>
  <c r="A133" i="140"/>
  <c r="A132" i="140"/>
  <c r="A131" i="140"/>
  <c r="A130" i="140"/>
  <c r="A129" i="140"/>
  <c r="A128" i="140"/>
  <c r="A127" i="140"/>
  <c r="A126" i="140"/>
  <c r="A125" i="140"/>
  <c r="A124" i="140"/>
  <c r="A123" i="140"/>
  <c r="A122" i="140"/>
  <c r="A120" i="140"/>
  <c r="A119" i="140"/>
  <c r="A118" i="140"/>
  <c r="A117" i="140"/>
  <c r="A116" i="140"/>
  <c r="A115" i="140"/>
  <c r="A114" i="140"/>
  <c r="A113" i="140"/>
  <c r="A112" i="140"/>
  <c r="A111" i="140"/>
  <c r="A110" i="140"/>
  <c r="A109" i="140"/>
  <c r="A108" i="140"/>
  <c r="A107" i="140"/>
  <c r="A106" i="140"/>
  <c r="A105" i="140"/>
  <c r="A104" i="140"/>
  <c r="A103" i="140"/>
  <c r="A102" i="140"/>
  <c r="A101" i="140"/>
  <c r="A100" i="140"/>
  <c r="A99" i="140"/>
  <c r="A97" i="140"/>
  <c r="A96" i="140"/>
  <c r="A95" i="140"/>
  <c r="A94" i="140"/>
  <c r="A93" i="140"/>
  <c r="A92" i="140"/>
  <c r="A91" i="140"/>
  <c r="A90" i="140"/>
  <c r="A89" i="140"/>
  <c r="A88" i="140"/>
  <c r="A87" i="140"/>
  <c r="A86" i="140"/>
  <c r="A85" i="140"/>
  <c r="A84" i="140"/>
  <c r="A83" i="140"/>
  <c r="A82" i="140"/>
  <c r="A81" i="140"/>
  <c r="A80" i="140"/>
  <c r="A79" i="140"/>
  <c r="A78" i="140"/>
  <c r="A77" i="140"/>
  <c r="A76" i="140"/>
  <c r="A74" i="140"/>
  <c r="A73" i="140"/>
  <c r="A72" i="140"/>
  <c r="A71" i="140"/>
  <c r="A70" i="140"/>
  <c r="A69" i="140"/>
  <c r="A68" i="140"/>
  <c r="A67" i="140"/>
  <c r="A66" i="140"/>
  <c r="A65" i="140"/>
  <c r="A64" i="140"/>
  <c r="A63" i="140"/>
  <c r="A62" i="140"/>
  <c r="A61" i="140"/>
  <c r="A60" i="140"/>
  <c r="A59" i="140"/>
  <c r="A58" i="140"/>
  <c r="A57" i="140"/>
  <c r="A56" i="140"/>
  <c r="A55" i="140"/>
  <c r="A54" i="140"/>
  <c r="A53" i="140"/>
  <c r="A51" i="140"/>
  <c r="A50" i="140"/>
  <c r="A49" i="140"/>
  <c r="A48" i="140"/>
  <c r="A47" i="140"/>
  <c r="A46" i="140"/>
  <c r="A45" i="140"/>
  <c r="A44" i="140"/>
  <c r="A43" i="140"/>
  <c r="A42" i="140"/>
  <c r="A41" i="140"/>
  <c r="A40" i="140"/>
  <c r="A39" i="140"/>
  <c r="A38" i="140"/>
  <c r="A37" i="140"/>
  <c r="A36" i="140"/>
  <c r="A35" i="140"/>
  <c r="A34" i="140"/>
  <c r="A33" i="140"/>
  <c r="A32" i="140"/>
  <c r="A31" i="140"/>
  <c r="A30" i="140"/>
  <c r="A28" i="140"/>
  <c r="A27" i="140"/>
  <c r="A26" i="140"/>
  <c r="A25" i="140"/>
  <c r="A24" i="140"/>
  <c r="A23" i="140"/>
  <c r="A22" i="140"/>
  <c r="A21" i="140"/>
  <c r="A20" i="140"/>
  <c r="A19" i="140"/>
  <c r="A18" i="140"/>
  <c r="A17" i="140"/>
  <c r="A16" i="140"/>
  <c r="A15" i="140"/>
  <c r="A14" i="140"/>
  <c r="A13" i="140"/>
  <c r="A12" i="140"/>
  <c r="A11" i="140"/>
  <c r="A10" i="140"/>
  <c r="A9" i="140"/>
  <c r="A8" i="140"/>
  <c r="A7" i="140"/>
  <c r="F603" i="94"/>
  <c r="F602" i="94"/>
  <c r="F601" i="94"/>
  <c r="F600" i="94"/>
  <c r="F599" i="94"/>
  <c r="F598" i="94"/>
  <c r="F597" i="94"/>
  <c r="F596" i="94"/>
  <c r="F595" i="94"/>
  <c r="F594" i="94"/>
  <c r="F593" i="94"/>
  <c r="F592" i="94"/>
  <c r="F591" i="94"/>
  <c r="F590" i="94"/>
  <c r="F589" i="94"/>
  <c r="F588" i="94"/>
  <c r="F587" i="94"/>
  <c r="F586" i="94"/>
  <c r="F585" i="94"/>
  <c r="F584" i="94"/>
  <c r="F583" i="94"/>
  <c r="F582" i="94"/>
  <c r="F581" i="94"/>
  <c r="F580" i="94"/>
  <c r="F579" i="94"/>
  <c r="F578" i="94"/>
  <c r="F577" i="94"/>
  <c r="F576" i="94"/>
  <c r="F575" i="94"/>
  <c r="F574" i="94"/>
  <c r="F573" i="94"/>
  <c r="F572" i="94"/>
  <c r="F571" i="94"/>
  <c r="F570" i="94"/>
  <c r="F568" i="94"/>
  <c r="F567" i="94"/>
  <c r="F566" i="94"/>
  <c r="F565" i="94"/>
  <c r="F564" i="94"/>
  <c r="F563" i="94"/>
  <c r="F562" i="94"/>
  <c r="F561" i="94"/>
  <c r="F560" i="94"/>
  <c r="F559" i="94"/>
  <c r="F558" i="94"/>
  <c r="F557" i="94"/>
  <c r="F556" i="94"/>
  <c r="F555" i="94"/>
  <c r="F554" i="94"/>
  <c r="F553" i="94"/>
  <c r="F552" i="94"/>
  <c r="F551" i="94"/>
  <c r="F550" i="94"/>
  <c r="F549" i="94"/>
  <c r="F548" i="94"/>
  <c r="F547" i="94"/>
  <c r="F546" i="94"/>
  <c r="F545" i="94"/>
  <c r="F544" i="94"/>
  <c r="F543" i="94"/>
  <c r="F542" i="94"/>
  <c r="F541" i="94"/>
  <c r="F540" i="94"/>
  <c r="F539" i="94"/>
  <c r="F538" i="94"/>
  <c r="F537" i="94"/>
  <c r="F536" i="94"/>
  <c r="F535" i="94"/>
  <c r="F533" i="94"/>
  <c r="F532" i="94"/>
  <c r="F531" i="94"/>
  <c r="F530" i="94"/>
  <c r="F529" i="94"/>
  <c r="F528" i="94"/>
  <c r="F527" i="94"/>
  <c r="F526" i="94"/>
  <c r="F525" i="94"/>
  <c r="F524" i="94"/>
  <c r="F523" i="94"/>
  <c r="F522" i="94"/>
  <c r="F521" i="94"/>
  <c r="F520" i="94"/>
  <c r="F519" i="94"/>
  <c r="F518" i="94"/>
  <c r="F517" i="94"/>
  <c r="F516" i="94"/>
  <c r="F515" i="94"/>
  <c r="F514" i="94"/>
  <c r="F513" i="94"/>
  <c r="F512" i="94"/>
  <c r="F511" i="94"/>
  <c r="F510" i="94"/>
  <c r="F509" i="94"/>
  <c r="F508" i="94"/>
  <c r="F507" i="94"/>
  <c r="F506" i="94"/>
  <c r="F505" i="94"/>
  <c r="F504" i="94"/>
  <c r="F503" i="94"/>
  <c r="F502" i="94"/>
  <c r="F501" i="94"/>
  <c r="F500" i="94"/>
  <c r="K570" i="94"/>
  <c r="F498" i="94"/>
  <c r="F497" i="94"/>
  <c r="F496" i="94"/>
  <c r="F495" i="94"/>
  <c r="F494" i="94"/>
  <c r="F493" i="94"/>
  <c r="F492" i="94"/>
  <c r="F491" i="94"/>
  <c r="F490" i="94"/>
  <c r="F489" i="94"/>
  <c r="F488" i="94"/>
  <c r="F487" i="94"/>
  <c r="F486" i="94"/>
  <c r="F485" i="94"/>
  <c r="F484" i="94"/>
  <c r="F483" i="94"/>
  <c r="F482" i="94"/>
  <c r="F481" i="94"/>
  <c r="F480" i="94"/>
  <c r="F479" i="94"/>
  <c r="F478" i="94"/>
  <c r="F477" i="94"/>
  <c r="F476" i="94"/>
  <c r="F475" i="94"/>
  <c r="F474" i="94"/>
  <c r="F473" i="94"/>
  <c r="F472" i="94"/>
  <c r="F471" i="94"/>
  <c r="F470" i="94"/>
  <c r="F469" i="94"/>
  <c r="F468" i="94"/>
  <c r="F467" i="94"/>
  <c r="F466" i="94"/>
  <c r="F465" i="94"/>
  <c r="F463" i="94"/>
  <c r="F462" i="94"/>
  <c r="F461" i="94"/>
  <c r="F460" i="94"/>
  <c r="F459" i="94"/>
  <c r="F458" i="94"/>
  <c r="F457" i="94"/>
  <c r="F456" i="94"/>
  <c r="F455" i="94"/>
  <c r="F454" i="94"/>
  <c r="F453" i="94"/>
  <c r="F452" i="94"/>
  <c r="F451" i="94"/>
  <c r="F450" i="94"/>
  <c r="F449" i="94"/>
  <c r="F448" i="94"/>
  <c r="F447" i="94"/>
  <c r="F446" i="94"/>
  <c r="F445" i="94"/>
  <c r="F444" i="94"/>
  <c r="F443" i="94"/>
  <c r="F442" i="94"/>
  <c r="F441" i="94"/>
  <c r="F440" i="94"/>
  <c r="F439" i="94"/>
  <c r="F438" i="94"/>
  <c r="F437" i="94"/>
  <c r="F436" i="94"/>
  <c r="F435" i="94"/>
  <c r="F434" i="94"/>
  <c r="F433" i="94"/>
  <c r="F432" i="94"/>
  <c r="F431" i="94"/>
  <c r="F430" i="94"/>
  <c r="F428" i="94"/>
  <c r="F427" i="94"/>
  <c r="F426" i="94"/>
  <c r="F425" i="94"/>
  <c r="F424" i="94"/>
  <c r="F423" i="94"/>
  <c r="F422" i="94"/>
  <c r="F421" i="94"/>
  <c r="F420" i="94"/>
  <c r="F419" i="94"/>
  <c r="F418" i="94"/>
  <c r="F417" i="94"/>
  <c r="F416" i="94"/>
  <c r="F415" i="94"/>
  <c r="F414" i="94"/>
  <c r="F413" i="94"/>
  <c r="F412" i="94"/>
  <c r="F411" i="94"/>
  <c r="F410" i="94"/>
  <c r="F409" i="94"/>
  <c r="F408" i="94"/>
  <c r="F407" i="94"/>
  <c r="F406" i="94"/>
  <c r="F405" i="94"/>
  <c r="F404" i="94"/>
  <c r="F403" i="94"/>
  <c r="F402" i="94"/>
  <c r="F401" i="94"/>
  <c r="F400" i="94"/>
  <c r="F399" i="94"/>
  <c r="F398" i="94"/>
  <c r="F397" i="94"/>
  <c r="F396" i="94"/>
  <c r="F395" i="94"/>
  <c r="F393" i="94"/>
  <c r="F392" i="94"/>
  <c r="F391" i="94"/>
  <c r="F390" i="94"/>
  <c r="F389" i="94"/>
  <c r="F388" i="94"/>
  <c r="F387" i="94"/>
  <c r="F386" i="94"/>
  <c r="F385" i="94"/>
  <c r="F384" i="94"/>
  <c r="F383" i="94"/>
  <c r="F382" i="94"/>
  <c r="F381" i="94"/>
  <c r="F380" i="94"/>
  <c r="F379" i="94"/>
  <c r="F378" i="94"/>
  <c r="F377" i="94"/>
  <c r="F376" i="94"/>
  <c r="F375" i="94"/>
  <c r="F374" i="94"/>
  <c r="F373" i="94"/>
  <c r="F372" i="94"/>
  <c r="F371" i="94"/>
  <c r="F370" i="94"/>
  <c r="F369" i="94"/>
  <c r="F368" i="94"/>
  <c r="F367" i="94"/>
  <c r="F366" i="94"/>
  <c r="F365" i="94"/>
  <c r="F364" i="94"/>
  <c r="F363" i="94"/>
  <c r="F362" i="94"/>
  <c r="F361" i="94"/>
  <c r="F360" i="94"/>
  <c r="F358" i="94"/>
  <c r="F357" i="94"/>
  <c r="F356" i="94"/>
  <c r="F355" i="94"/>
  <c r="F354" i="94"/>
  <c r="F353" i="94"/>
  <c r="F352" i="94"/>
  <c r="F351" i="94"/>
  <c r="F350" i="94"/>
  <c r="F349" i="94"/>
  <c r="F348" i="94"/>
  <c r="F347" i="94"/>
  <c r="F346" i="94"/>
  <c r="F345" i="94"/>
  <c r="F344" i="94"/>
  <c r="F343" i="94"/>
  <c r="F342" i="94"/>
  <c r="F341" i="94"/>
  <c r="F340" i="94"/>
  <c r="F339" i="94"/>
  <c r="F338" i="94"/>
  <c r="F337" i="94"/>
  <c r="F336" i="94"/>
  <c r="F335" i="94"/>
  <c r="F334" i="94"/>
  <c r="F333" i="94"/>
  <c r="F332" i="94"/>
  <c r="F331" i="94"/>
  <c r="F330" i="94"/>
  <c r="F329" i="94"/>
  <c r="F328" i="94"/>
  <c r="F327" i="94"/>
  <c r="F326" i="94"/>
  <c r="F325" i="94"/>
  <c r="F323" i="94"/>
  <c r="F322" i="94"/>
  <c r="F321" i="94"/>
  <c r="F320" i="94"/>
  <c r="F319" i="94"/>
  <c r="F318" i="94"/>
  <c r="F317" i="94"/>
  <c r="F316" i="94"/>
  <c r="F315" i="94"/>
  <c r="F314" i="94"/>
  <c r="F313" i="94"/>
  <c r="F312" i="94"/>
  <c r="F311" i="94"/>
  <c r="F310" i="94"/>
  <c r="F309" i="94"/>
  <c r="F308" i="94"/>
  <c r="F307" i="94"/>
  <c r="F306" i="94"/>
  <c r="F305" i="94"/>
  <c r="F304" i="94"/>
  <c r="F303" i="94"/>
  <c r="F302" i="94"/>
  <c r="F301" i="94"/>
  <c r="F300" i="94"/>
  <c r="F299" i="94"/>
  <c r="F298" i="94"/>
  <c r="F297" i="94"/>
  <c r="F296" i="94"/>
  <c r="F295" i="94"/>
  <c r="F294" i="94"/>
  <c r="F293" i="94"/>
  <c r="F292" i="94"/>
  <c r="F291" i="94"/>
  <c r="F290" i="94"/>
  <c r="F288" i="94"/>
  <c r="F287" i="94"/>
  <c r="F286" i="94"/>
  <c r="F285" i="94"/>
  <c r="F284" i="94"/>
  <c r="F283" i="94"/>
  <c r="F282" i="94"/>
  <c r="F281" i="94"/>
  <c r="F280" i="94"/>
  <c r="F279" i="94"/>
  <c r="F278" i="94"/>
  <c r="F277" i="94"/>
  <c r="F276" i="94"/>
  <c r="F275" i="94"/>
  <c r="F274" i="94"/>
  <c r="F273" i="94"/>
  <c r="F272" i="94"/>
  <c r="F271" i="94"/>
  <c r="F270" i="94"/>
  <c r="F269" i="94"/>
  <c r="F268" i="94"/>
  <c r="F267" i="94"/>
  <c r="F266" i="94"/>
  <c r="F265" i="94"/>
  <c r="F264" i="94"/>
  <c r="F263" i="94"/>
  <c r="F262" i="94"/>
  <c r="F261" i="94"/>
  <c r="F260" i="94"/>
  <c r="F259" i="94"/>
  <c r="F258" i="94"/>
  <c r="F257" i="94"/>
  <c r="F256" i="94"/>
  <c r="F255" i="94"/>
  <c r="F253" i="94"/>
  <c r="F252" i="94"/>
  <c r="F251" i="94"/>
  <c r="F250" i="94"/>
  <c r="F249" i="94"/>
  <c r="F248" i="94"/>
  <c r="F247" i="94"/>
  <c r="F246" i="94"/>
  <c r="F245" i="94"/>
  <c r="F244" i="94"/>
  <c r="F243" i="94"/>
  <c r="F242" i="94"/>
  <c r="F241" i="94"/>
  <c r="F240" i="94"/>
  <c r="F239" i="94"/>
  <c r="F238" i="94"/>
  <c r="F237" i="94"/>
  <c r="F236" i="94"/>
  <c r="F235" i="94"/>
  <c r="F234" i="94"/>
  <c r="F233" i="94"/>
  <c r="F232" i="94"/>
  <c r="F231" i="94"/>
  <c r="F230" i="94"/>
  <c r="F229" i="94"/>
  <c r="F228" i="94"/>
  <c r="F227" i="94"/>
  <c r="F226" i="94"/>
  <c r="F225" i="94"/>
  <c r="F224" i="94"/>
  <c r="F223" i="94"/>
  <c r="F222" i="94"/>
  <c r="F221" i="94"/>
  <c r="F220" i="94"/>
  <c r="F218" i="94"/>
  <c r="F217" i="94"/>
  <c r="F216" i="94"/>
  <c r="F215" i="94"/>
  <c r="F214" i="94"/>
  <c r="F213" i="94"/>
  <c r="F212" i="94"/>
  <c r="F211" i="94"/>
  <c r="F210" i="94"/>
  <c r="F209" i="94"/>
  <c r="F208" i="94"/>
  <c r="F207" i="94"/>
  <c r="F206" i="94"/>
  <c r="F205" i="94"/>
  <c r="F204" i="94"/>
  <c r="F203" i="94"/>
  <c r="F202" i="94"/>
  <c r="F201" i="94"/>
  <c r="F200" i="94"/>
  <c r="F199" i="94"/>
  <c r="F198" i="94"/>
  <c r="F197" i="94"/>
  <c r="F196" i="94"/>
  <c r="F195" i="94"/>
  <c r="F194" i="94"/>
  <c r="F193" i="94"/>
  <c r="F192" i="94"/>
  <c r="F191" i="94"/>
  <c r="F190" i="94"/>
  <c r="F189" i="94"/>
  <c r="F188" i="94"/>
  <c r="F187" i="94"/>
  <c r="F186" i="94"/>
  <c r="F185" i="94"/>
  <c r="F183" i="94"/>
  <c r="F182" i="94"/>
  <c r="F181" i="94"/>
  <c r="F180" i="94"/>
  <c r="F179" i="94"/>
  <c r="F178" i="94"/>
  <c r="F177" i="94"/>
  <c r="F176" i="94"/>
  <c r="F175" i="94"/>
  <c r="F174" i="94"/>
  <c r="F173" i="94"/>
  <c r="F172" i="94"/>
  <c r="F171" i="94"/>
  <c r="F170" i="94"/>
  <c r="F169" i="94"/>
  <c r="F168" i="94"/>
  <c r="F167" i="94"/>
  <c r="F166" i="94"/>
  <c r="F165" i="94"/>
  <c r="F164" i="94"/>
  <c r="F163" i="94"/>
  <c r="F162" i="94"/>
  <c r="F161" i="94"/>
  <c r="F160" i="94"/>
  <c r="F159" i="94"/>
  <c r="F158" i="94"/>
  <c r="F157" i="94"/>
  <c r="F156" i="94"/>
  <c r="F155" i="94"/>
  <c r="F154" i="94"/>
  <c r="F153" i="94"/>
  <c r="F152" i="94"/>
  <c r="F151" i="94"/>
  <c r="F150" i="94"/>
  <c r="F149" i="94"/>
  <c r="F148" i="94"/>
  <c r="F147" i="94"/>
  <c r="F145" i="94"/>
  <c r="F144" i="94"/>
  <c r="F143" i="94"/>
  <c r="F142" i="94"/>
  <c r="F141" i="94"/>
  <c r="F140" i="94"/>
  <c r="F139" i="94"/>
  <c r="F138" i="94"/>
  <c r="F137" i="94"/>
  <c r="F136" i="94"/>
  <c r="F135" i="94"/>
  <c r="F134" i="94"/>
  <c r="F133" i="94"/>
  <c r="F132" i="94"/>
  <c r="F131" i="94"/>
  <c r="F130" i="94"/>
  <c r="F129" i="94"/>
  <c r="F128" i="94"/>
  <c r="F127" i="94"/>
  <c r="F126" i="94"/>
  <c r="F125" i="94"/>
  <c r="F124" i="94"/>
  <c r="F123" i="94"/>
  <c r="F122" i="94"/>
  <c r="F121" i="94"/>
  <c r="F120" i="94"/>
  <c r="F119" i="94"/>
  <c r="F118" i="94"/>
  <c r="F117" i="94"/>
  <c r="F116" i="94"/>
  <c r="F115" i="94"/>
  <c r="F114" i="94"/>
  <c r="F113" i="94"/>
  <c r="F112" i="94"/>
  <c r="F110" i="94"/>
  <c r="F109" i="94"/>
  <c r="F108" i="94"/>
  <c r="F107" i="94"/>
  <c r="F106" i="94"/>
  <c r="F105" i="94"/>
  <c r="F104" i="94"/>
  <c r="F103" i="94"/>
  <c r="F102" i="94"/>
  <c r="F101" i="94"/>
  <c r="F100" i="94"/>
  <c r="F99" i="94"/>
  <c r="F98" i="94"/>
  <c r="F97" i="94"/>
  <c r="F96" i="94"/>
  <c r="F95" i="94"/>
  <c r="F94" i="94"/>
  <c r="F93" i="94"/>
  <c r="F92" i="94"/>
  <c r="F91" i="94"/>
  <c r="F90" i="94"/>
  <c r="F89" i="94"/>
  <c r="F88" i="94"/>
  <c r="F87" i="94"/>
  <c r="F86" i="94"/>
  <c r="F85" i="94"/>
  <c r="F84" i="94"/>
  <c r="F83" i="94"/>
  <c r="F82" i="94"/>
  <c r="F81" i="94"/>
  <c r="F80" i="94"/>
  <c r="F79" i="94"/>
  <c r="F78" i="94"/>
  <c r="F77" i="94"/>
  <c r="F75" i="94"/>
  <c r="F74" i="94"/>
  <c r="F73" i="94"/>
  <c r="F72" i="94"/>
  <c r="F71" i="94"/>
  <c r="F70" i="94"/>
  <c r="F69" i="94"/>
  <c r="F68" i="94"/>
  <c r="F67" i="94"/>
  <c r="F66" i="94"/>
  <c r="F65" i="94"/>
  <c r="F64" i="94"/>
  <c r="F63" i="94"/>
  <c r="F62" i="94"/>
  <c r="F61" i="94"/>
  <c r="F60" i="94"/>
  <c r="F59" i="94"/>
  <c r="F58" i="94"/>
  <c r="F57" i="94"/>
  <c r="F56" i="94"/>
  <c r="F55" i="94"/>
  <c r="F54" i="94"/>
  <c r="F53" i="94"/>
  <c r="F52" i="94"/>
  <c r="F51" i="94"/>
  <c r="F50" i="94"/>
  <c r="F49" i="94"/>
  <c r="F48" i="94"/>
  <c r="F47" i="94"/>
  <c r="F46" i="94"/>
  <c r="F45" i="94"/>
  <c r="F44" i="94"/>
  <c r="F43" i="94"/>
  <c r="F42" i="94"/>
  <c r="F40" i="94"/>
  <c r="F39" i="94"/>
  <c r="F38" i="94"/>
  <c r="F37" i="94"/>
  <c r="F36" i="94"/>
  <c r="F35" i="94"/>
  <c r="F34" i="94"/>
  <c r="F33" i="94"/>
  <c r="F32" i="94"/>
  <c r="F31" i="94"/>
  <c r="F30" i="94"/>
  <c r="F29" i="94"/>
  <c r="F28" i="94"/>
  <c r="F27" i="94"/>
  <c r="F26" i="94"/>
  <c r="F25" i="94"/>
  <c r="F24" i="94"/>
  <c r="F23" i="94"/>
  <c r="F22" i="94"/>
  <c r="F21" i="94"/>
  <c r="F20" i="94"/>
  <c r="F19" i="94"/>
  <c r="F18" i="94"/>
  <c r="F17" i="94"/>
  <c r="F16" i="94"/>
  <c r="F15" i="94"/>
  <c r="F14" i="94"/>
  <c r="F13" i="94"/>
  <c r="F12" i="94"/>
  <c r="F11" i="94"/>
  <c r="F10" i="94"/>
  <c r="F9" i="94"/>
  <c r="F7" i="94"/>
  <c r="A603" i="94"/>
  <c r="A602" i="94"/>
  <c r="A601" i="94"/>
  <c r="A600" i="94"/>
  <c r="A599" i="94"/>
  <c r="A598" i="94"/>
  <c r="A597" i="94"/>
  <c r="A596" i="94"/>
  <c r="A595" i="94"/>
  <c r="A594" i="94"/>
  <c r="A593" i="94"/>
  <c r="A592" i="94"/>
  <c r="A591" i="94"/>
  <c r="A590" i="94"/>
  <c r="A589" i="94"/>
  <c r="A588" i="94"/>
  <c r="A587" i="94"/>
  <c r="A586" i="94"/>
  <c r="A585" i="94"/>
  <c r="A584" i="94"/>
  <c r="A583" i="94"/>
  <c r="A582" i="94"/>
  <c r="A581" i="94"/>
  <c r="A580" i="94"/>
  <c r="A579" i="94"/>
  <c r="A578" i="94"/>
  <c r="A577" i="94"/>
  <c r="A576" i="94"/>
  <c r="A575" i="94"/>
  <c r="A574" i="94"/>
  <c r="A573" i="94"/>
  <c r="A572" i="94"/>
  <c r="A571" i="94"/>
  <c r="A570" i="94"/>
  <c r="A568" i="94"/>
  <c r="A567" i="94"/>
  <c r="A566" i="94"/>
  <c r="A565" i="94"/>
  <c r="A564" i="94"/>
  <c r="A563" i="94"/>
  <c r="A562" i="94"/>
  <c r="A561" i="94"/>
  <c r="A560" i="94"/>
  <c r="A559" i="94"/>
  <c r="A558" i="94"/>
  <c r="A557" i="94"/>
  <c r="A556" i="94"/>
  <c r="A555" i="94"/>
  <c r="A554" i="94"/>
  <c r="A553" i="94"/>
  <c r="A552" i="94"/>
  <c r="A551" i="94"/>
  <c r="A550" i="94"/>
  <c r="A549" i="94"/>
  <c r="A548" i="94"/>
  <c r="A547" i="94"/>
  <c r="A546" i="94"/>
  <c r="A545" i="94"/>
  <c r="A544" i="94"/>
  <c r="A543" i="94"/>
  <c r="A542" i="94"/>
  <c r="A541" i="94"/>
  <c r="A540" i="94"/>
  <c r="A539" i="94"/>
  <c r="A538" i="94"/>
  <c r="A537" i="94"/>
  <c r="A536" i="94"/>
  <c r="A535" i="94"/>
  <c r="A533" i="94"/>
  <c r="A532" i="94"/>
  <c r="A531" i="94"/>
  <c r="A530" i="94"/>
  <c r="A529" i="94"/>
  <c r="A528" i="94"/>
  <c r="A527" i="94"/>
  <c r="A526" i="94"/>
  <c r="A525" i="94"/>
  <c r="A524" i="94"/>
  <c r="A523" i="94"/>
  <c r="A522" i="94"/>
  <c r="A521" i="94"/>
  <c r="A520" i="94"/>
  <c r="A519" i="94"/>
  <c r="A518" i="94"/>
  <c r="A517" i="94"/>
  <c r="A516" i="94"/>
  <c r="A515" i="94"/>
  <c r="A514" i="94"/>
  <c r="A513" i="94"/>
  <c r="A512" i="94"/>
  <c r="A511" i="94"/>
  <c r="A510" i="94"/>
  <c r="A509" i="94"/>
  <c r="A508" i="94"/>
  <c r="A507" i="94"/>
  <c r="A506" i="94"/>
  <c r="A505" i="94"/>
  <c r="A504" i="94"/>
  <c r="A503" i="94"/>
  <c r="A502" i="94"/>
  <c r="A501" i="94"/>
  <c r="A500" i="94"/>
  <c r="A498" i="94"/>
  <c r="A497" i="94"/>
  <c r="A496" i="94"/>
  <c r="A495" i="94"/>
  <c r="A494" i="94"/>
  <c r="A493" i="94"/>
  <c r="A492" i="94"/>
  <c r="A491" i="94"/>
  <c r="A490" i="94"/>
  <c r="A489" i="94"/>
  <c r="A488" i="94"/>
  <c r="A487" i="94"/>
  <c r="A486" i="94"/>
  <c r="A485" i="94"/>
  <c r="A484" i="94"/>
  <c r="A483" i="94"/>
  <c r="A482" i="94"/>
  <c r="A481" i="94"/>
  <c r="A480" i="94"/>
  <c r="A479" i="94"/>
  <c r="A478" i="94"/>
  <c r="A477" i="94"/>
  <c r="A476" i="94"/>
  <c r="A475" i="94"/>
  <c r="A474" i="94"/>
  <c r="A473" i="94"/>
  <c r="A472" i="94"/>
  <c r="A471" i="94"/>
  <c r="A470" i="94"/>
  <c r="A469" i="94"/>
  <c r="A468" i="94"/>
  <c r="A467" i="94"/>
  <c r="A466" i="94"/>
  <c r="A465" i="94"/>
  <c r="A463" i="94"/>
  <c r="A462" i="94"/>
  <c r="A461" i="94"/>
  <c r="A460" i="94"/>
  <c r="A459" i="94"/>
  <c r="A458" i="94"/>
  <c r="A457" i="94"/>
  <c r="A456" i="94"/>
  <c r="A455" i="94"/>
  <c r="A454" i="94"/>
  <c r="A453" i="94"/>
  <c r="A452" i="94"/>
  <c r="A451" i="94"/>
  <c r="A450" i="94"/>
  <c r="A449" i="94"/>
  <c r="A448" i="94"/>
  <c r="A447" i="94"/>
  <c r="A446" i="94"/>
  <c r="A445" i="94"/>
  <c r="A444" i="94"/>
  <c r="A443" i="94"/>
  <c r="A442" i="94"/>
  <c r="A441" i="94"/>
  <c r="A440" i="94"/>
  <c r="A439" i="94"/>
  <c r="A438" i="94"/>
  <c r="A437" i="94"/>
  <c r="A436" i="94"/>
  <c r="A435" i="94"/>
  <c r="A434" i="94"/>
  <c r="A433" i="94"/>
  <c r="A432" i="94"/>
  <c r="A431" i="94"/>
  <c r="A430" i="94"/>
  <c r="A428" i="94"/>
  <c r="A427" i="94"/>
  <c r="A426" i="94"/>
  <c r="A425" i="94"/>
  <c r="A424" i="94"/>
  <c r="A423" i="94"/>
  <c r="A422" i="94"/>
  <c r="A421" i="94"/>
  <c r="A420" i="94"/>
  <c r="A419" i="94"/>
  <c r="A418" i="94"/>
  <c r="A417" i="94"/>
  <c r="A416" i="94"/>
  <c r="A415" i="94"/>
  <c r="A414" i="94"/>
  <c r="A413" i="94"/>
  <c r="A412" i="94"/>
  <c r="A411" i="94"/>
  <c r="A410" i="94"/>
  <c r="A409" i="94"/>
  <c r="A408" i="94"/>
  <c r="A407" i="94"/>
  <c r="A406" i="94"/>
  <c r="A405" i="94"/>
  <c r="A404" i="94"/>
  <c r="A403" i="94"/>
  <c r="A402" i="94"/>
  <c r="A401" i="94"/>
  <c r="A400" i="94"/>
  <c r="A399" i="94"/>
  <c r="A398" i="94"/>
  <c r="A397" i="94"/>
  <c r="A396" i="94"/>
  <c r="A395" i="94"/>
  <c r="A393" i="94"/>
  <c r="A392" i="94"/>
  <c r="A391" i="94"/>
  <c r="A390" i="94"/>
  <c r="A389" i="94"/>
  <c r="A388" i="94"/>
  <c r="A387" i="94"/>
  <c r="A386" i="94"/>
  <c r="A385" i="94"/>
  <c r="A384" i="94"/>
  <c r="A383" i="94"/>
  <c r="A382" i="94"/>
  <c r="A381" i="94"/>
  <c r="A380" i="94"/>
  <c r="A379" i="94"/>
  <c r="A378" i="94"/>
  <c r="A377" i="94"/>
  <c r="A376" i="94"/>
  <c r="A375" i="94"/>
  <c r="A374" i="94"/>
  <c r="A373" i="94"/>
  <c r="A372" i="94"/>
  <c r="A371" i="94"/>
  <c r="A370" i="94"/>
  <c r="A369" i="94"/>
  <c r="A368" i="94"/>
  <c r="A367" i="94"/>
  <c r="A366" i="94"/>
  <c r="A365" i="94"/>
  <c r="A364" i="94"/>
  <c r="A363" i="94"/>
  <c r="A362" i="94"/>
  <c r="A361" i="94"/>
  <c r="A360" i="94"/>
  <c r="A358" i="94"/>
  <c r="A357" i="94"/>
  <c r="A356" i="94"/>
  <c r="A355" i="94"/>
  <c r="A354" i="94"/>
  <c r="A353" i="94"/>
  <c r="A352" i="94"/>
  <c r="A351" i="94"/>
  <c r="A350" i="94"/>
  <c r="A349" i="94"/>
  <c r="A348" i="94"/>
  <c r="A347" i="94"/>
  <c r="A346" i="94"/>
  <c r="A345" i="94"/>
  <c r="A344" i="94"/>
  <c r="A343" i="94"/>
  <c r="A342" i="94"/>
  <c r="A341" i="94"/>
  <c r="A340" i="94"/>
  <c r="A339" i="94"/>
  <c r="A338" i="94"/>
  <c r="A337" i="94"/>
  <c r="A336" i="94"/>
  <c r="A335" i="94"/>
  <c r="A334" i="94"/>
  <c r="A333" i="94"/>
  <c r="A332" i="94"/>
  <c r="A331" i="94"/>
  <c r="A330" i="94"/>
  <c r="A329" i="94"/>
  <c r="A328" i="94"/>
  <c r="A327" i="94"/>
  <c r="A326" i="94"/>
  <c r="A325" i="94"/>
  <c r="A323" i="94"/>
  <c r="A322" i="94"/>
  <c r="A321" i="94"/>
  <c r="A320" i="94"/>
  <c r="A319" i="94"/>
  <c r="A318" i="94"/>
  <c r="A317" i="94"/>
  <c r="A316" i="94"/>
  <c r="A315" i="94"/>
  <c r="A314" i="94"/>
  <c r="A313" i="94"/>
  <c r="A312" i="94"/>
  <c r="A311" i="94"/>
  <c r="A310" i="94"/>
  <c r="A309" i="94"/>
  <c r="A308" i="94"/>
  <c r="A307" i="94"/>
  <c r="A306" i="94"/>
  <c r="A305" i="94"/>
  <c r="A304" i="94"/>
  <c r="A303" i="94"/>
  <c r="A302" i="94"/>
  <c r="A301" i="94"/>
  <c r="A300" i="94"/>
  <c r="A299" i="94"/>
  <c r="A298" i="94"/>
  <c r="A297" i="94"/>
  <c r="A296" i="94"/>
  <c r="A295" i="94"/>
  <c r="A294" i="94"/>
  <c r="A293" i="94"/>
  <c r="A292" i="94"/>
  <c r="A291" i="94"/>
  <c r="A290" i="94"/>
  <c r="A288" i="94"/>
  <c r="A287" i="94"/>
  <c r="A286" i="94"/>
  <c r="A285" i="94"/>
  <c r="A284" i="94"/>
  <c r="A283" i="94"/>
  <c r="A282" i="94"/>
  <c r="A281" i="94"/>
  <c r="A280" i="94"/>
  <c r="A279" i="94"/>
  <c r="A278" i="94"/>
  <c r="A277" i="94"/>
  <c r="A276" i="94"/>
  <c r="A275" i="94"/>
  <c r="A274" i="94"/>
  <c r="A273" i="94"/>
  <c r="A272" i="94"/>
  <c r="A271" i="94"/>
  <c r="A270" i="94"/>
  <c r="A269" i="94"/>
  <c r="A268" i="94"/>
  <c r="A267" i="94"/>
  <c r="A266" i="94"/>
  <c r="A265" i="94"/>
  <c r="A264" i="94"/>
  <c r="A263" i="94"/>
  <c r="A262" i="94"/>
  <c r="A261" i="94"/>
  <c r="A260" i="94"/>
  <c r="A259" i="94"/>
  <c r="A258" i="94"/>
  <c r="A257" i="94"/>
  <c r="A256" i="94"/>
  <c r="A255" i="94"/>
  <c r="A253" i="94"/>
  <c r="A252" i="94"/>
  <c r="A251" i="94"/>
  <c r="A250" i="94"/>
  <c r="A249" i="94"/>
  <c r="A248" i="94"/>
  <c r="A247" i="94"/>
  <c r="A246" i="94"/>
  <c r="A245" i="94"/>
  <c r="A244" i="94"/>
  <c r="A243" i="94"/>
  <c r="A242" i="94"/>
  <c r="A241" i="94"/>
  <c r="A240" i="94"/>
  <c r="A239" i="94"/>
  <c r="A238" i="94"/>
  <c r="A237" i="94"/>
  <c r="A236" i="94"/>
  <c r="A235" i="94"/>
  <c r="A234" i="94"/>
  <c r="A233" i="94"/>
  <c r="A232" i="94"/>
  <c r="A231" i="94"/>
  <c r="A230" i="94"/>
  <c r="A229" i="94"/>
  <c r="A228" i="94"/>
  <c r="A227" i="94"/>
  <c r="A226" i="94"/>
  <c r="A225" i="94"/>
  <c r="A224" i="94"/>
  <c r="A223" i="94"/>
  <c r="A222" i="94"/>
  <c r="A221" i="94"/>
  <c r="A220" i="94"/>
  <c r="A218" i="94"/>
  <c r="A217" i="94"/>
  <c r="A216" i="94"/>
  <c r="A215" i="94"/>
  <c r="A214" i="94"/>
  <c r="A213" i="94"/>
  <c r="A212" i="94"/>
  <c r="A211" i="94"/>
  <c r="A210" i="94"/>
  <c r="A209" i="94"/>
  <c r="A208" i="94"/>
  <c r="A207" i="94"/>
  <c r="A206" i="94"/>
  <c r="A205" i="94"/>
  <c r="A204" i="94"/>
  <c r="A203" i="94"/>
  <c r="A202" i="94"/>
  <c r="A201" i="94"/>
  <c r="A200" i="94"/>
  <c r="A199" i="94"/>
  <c r="A198" i="94"/>
  <c r="A197" i="94"/>
  <c r="A196" i="94"/>
  <c r="A195" i="94"/>
  <c r="A194" i="94"/>
  <c r="A193" i="94"/>
  <c r="A192" i="94"/>
  <c r="A191" i="94"/>
  <c r="A190" i="94"/>
  <c r="A189" i="94"/>
  <c r="A188" i="94"/>
  <c r="A187" i="94"/>
  <c r="A186" i="94"/>
  <c r="A185" i="94"/>
  <c r="A183" i="94"/>
  <c r="A182" i="94"/>
  <c r="A181" i="94"/>
  <c r="A180" i="94"/>
  <c r="A179" i="94"/>
  <c r="A178" i="94"/>
  <c r="A177" i="94"/>
  <c r="A176" i="94"/>
  <c r="A175" i="94"/>
  <c r="A174" i="94"/>
  <c r="A173" i="94"/>
  <c r="A172" i="94"/>
  <c r="A171" i="94"/>
  <c r="A170" i="94"/>
  <c r="A169" i="94"/>
  <c r="A168" i="94"/>
  <c r="A167" i="94"/>
  <c r="A166" i="94"/>
  <c r="A165" i="94"/>
  <c r="A164" i="94"/>
  <c r="A163" i="94"/>
  <c r="A162" i="94"/>
  <c r="A161" i="94"/>
  <c r="A160" i="94"/>
  <c r="A159" i="94"/>
  <c r="A158" i="94"/>
  <c r="A157" i="94"/>
  <c r="A156" i="94"/>
  <c r="A155" i="94"/>
  <c r="A154" i="94"/>
  <c r="A153" i="94"/>
  <c r="A152" i="94"/>
  <c r="A151" i="94"/>
  <c r="A150" i="94"/>
  <c r="A149" i="94"/>
  <c r="A148" i="94"/>
  <c r="A147" i="94"/>
  <c r="A145" i="94"/>
  <c r="A144" i="94"/>
  <c r="A143" i="94"/>
  <c r="A142" i="94"/>
  <c r="A141" i="94"/>
  <c r="A140" i="94"/>
  <c r="A139" i="94"/>
  <c r="A138" i="94"/>
  <c r="A137" i="94"/>
  <c r="A136" i="94"/>
  <c r="A135" i="94"/>
  <c r="A134" i="94"/>
  <c r="A133" i="94"/>
  <c r="A132" i="94"/>
  <c r="A131" i="94"/>
  <c r="A130" i="94"/>
  <c r="A129" i="94"/>
  <c r="A128" i="94"/>
  <c r="A127" i="94"/>
  <c r="A126" i="94"/>
  <c r="A125" i="94"/>
  <c r="A124" i="94"/>
  <c r="A123" i="94"/>
  <c r="A122" i="94"/>
  <c r="A121" i="94"/>
  <c r="A120" i="94"/>
  <c r="A119" i="94"/>
  <c r="A118" i="94"/>
  <c r="A117" i="94"/>
  <c r="A116" i="94"/>
  <c r="A115" i="94"/>
  <c r="A114" i="94"/>
  <c r="A113" i="94"/>
  <c r="A112" i="94"/>
  <c r="A110" i="94"/>
  <c r="A109" i="94"/>
  <c r="A108" i="94"/>
  <c r="A107" i="94"/>
  <c r="A106" i="94"/>
  <c r="A105" i="94"/>
  <c r="A104" i="94"/>
  <c r="A103" i="94"/>
  <c r="A102" i="94"/>
  <c r="A101" i="94"/>
  <c r="A100" i="94"/>
  <c r="A99" i="94"/>
  <c r="A98" i="94"/>
  <c r="A97" i="94"/>
  <c r="A96" i="94"/>
  <c r="A95" i="94"/>
  <c r="A94" i="94"/>
  <c r="A93" i="94"/>
  <c r="A92" i="94"/>
  <c r="A91" i="94"/>
  <c r="A90" i="94"/>
  <c r="A89" i="94"/>
  <c r="A88" i="94"/>
  <c r="A87" i="94"/>
  <c r="A86" i="94"/>
  <c r="A85" i="94"/>
  <c r="A84" i="94"/>
  <c r="A83" i="94"/>
  <c r="A82" i="94"/>
  <c r="A81" i="94"/>
  <c r="A80" i="94"/>
  <c r="A79" i="94"/>
  <c r="A78" i="94"/>
  <c r="A77" i="94"/>
  <c r="A75" i="94"/>
  <c r="A74" i="94"/>
  <c r="A73" i="94"/>
  <c r="A72" i="94"/>
  <c r="A71" i="94"/>
  <c r="A70" i="94"/>
  <c r="A69" i="94"/>
  <c r="A68" i="94"/>
  <c r="A67" i="94"/>
  <c r="A66" i="94"/>
  <c r="A65" i="94"/>
  <c r="A64" i="94"/>
  <c r="A63" i="94"/>
  <c r="A62" i="94"/>
  <c r="A61" i="94"/>
  <c r="A60" i="94"/>
  <c r="A59" i="94"/>
  <c r="A58" i="94"/>
  <c r="A57" i="94"/>
  <c r="A56" i="94"/>
  <c r="A55" i="94"/>
  <c r="A54" i="94"/>
  <c r="A53" i="94"/>
  <c r="A52" i="94"/>
  <c r="A51" i="94"/>
  <c r="A50" i="94"/>
  <c r="A49" i="94"/>
  <c r="A48" i="94"/>
  <c r="A47" i="94"/>
  <c r="A46" i="94"/>
  <c r="A45" i="94"/>
  <c r="A44" i="94"/>
  <c r="A43" i="94"/>
  <c r="A42" i="94"/>
  <c r="A40" i="94"/>
  <c r="A39" i="94"/>
  <c r="A38" i="94"/>
  <c r="A37" i="94"/>
  <c r="A36" i="94"/>
  <c r="A35" i="94"/>
  <c r="A34" i="94"/>
  <c r="A33" i="94"/>
  <c r="A32" i="94"/>
  <c r="A31" i="94"/>
  <c r="A30" i="94"/>
  <c r="A29" i="94"/>
  <c r="A28" i="94"/>
  <c r="A27" i="94"/>
  <c r="A26" i="94"/>
  <c r="A25" i="94"/>
  <c r="A24" i="94"/>
  <c r="A23" i="94"/>
  <c r="A22" i="94"/>
  <c r="A21" i="94"/>
  <c r="A20" i="94"/>
  <c r="A19" i="94"/>
  <c r="A18" i="94"/>
  <c r="A17" i="94"/>
  <c r="A16" i="94"/>
  <c r="A15" i="94"/>
  <c r="A14" i="94"/>
  <c r="A13" i="94"/>
  <c r="A12" i="94"/>
  <c r="A11" i="94"/>
  <c r="A10" i="94"/>
  <c r="A9" i="94"/>
  <c r="A8" i="94"/>
  <c r="A7" i="94"/>
  <c r="K73" i="140" l="1"/>
  <c r="K72" i="140"/>
  <c r="K71" i="140"/>
  <c r="K70" i="140"/>
  <c r="K69" i="140"/>
  <c r="K68" i="140"/>
  <c r="K67" i="140"/>
  <c r="K66" i="140"/>
  <c r="K65" i="140"/>
  <c r="K64" i="140"/>
  <c r="K63" i="140"/>
  <c r="K62" i="140"/>
  <c r="K61" i="140"/>
  <c r="K60" i="140"/>
  <c r="K59" i="140"/>
  <c r="K58" i="140"/>
  <c r="K57" i="140"/>
  <c r="K56" i="140"/>
  <c r="K55" i="140"/>
  <c r="K54" i="140"/>
  <c r="K53" i="140"/>
  <c r="K165" i="140"/>
  <c r="K164" i="140"/>
  <c r="K163" i="140"/>
  <c r="K162" i="140"/>
  <c r="K161" i="140"/>
  <c r="K160" i="140"/>
  <c r="K159" i="140"/>
  <c r="K158" i="140"/>
  <c r="K157" i="140"/>
  <c r="K156" i="140"/>
  <c r="K155" i="140"/>
  <c r="K154" i="140"/>
  <c r="K153" i="140"/>
  <c r="K152" i="140"/>
  <c r="K151" i="140"/>
  <c r="K150" i="140"/>
  <c r="K149" i="140"/>
  <c r="K148" i="140"/>
  <c r="K147" i="140"/>
  <c r="K146" i="140"/>
  <c r="K145" i="140"/>
  <c r="K188" i="140"/>
  <c r="K187" i="140"/>
  <c r="K186" i="140"/>
  <c r="K185" i="140"/>
  <c r="K184" i="140"/>
  <c r="K183" i="140"/>
  <c r="K182" i="140"/>
  <c r="K181" i="140"/>
  <c r="K180" i="140"/>
  <c r="K179" i="140"/>
  <c r="K178" i="140"/>
  <c r="K177" i="140"/>
  <c r="K176" i="140"/>
  <c r="K175" i="140"/>
  <c r="K174" i="140"/>
  <c r="K173" i="140"/>
  <c r="K172" i="140"/>
  <c r="K171" i="140"/>
  <c r="K170" i="140"/>
  <c r="K169" i="140"/>
  <c r="K168" i="140"/>
  <c r="K234" i="140"/>
  <c r="K233" i="140"/>
  <c r="K232" i="140"/>
  <c r="K231" i="140"/>
  <c r="K230" i="140"/>
  <c r="K229" i="140"/>
  <c r="K228" i="140"/>
  <c r="K227" i="140"/>
  <c r="K226" i="140"/>
  <c r="K225" i="140"/>
  <c r="K224" i="140"/>
  <c r="K200" i="140"/>
  <c r="K223" i="140"/>
  <c r="K222" i="140"/>
  <c r="K221" i="140"/>
  <c r="K220" i="140"/>
  <c r="K219" i="140"/>
  <c r="K218" i="140"/>
  <c r="K217" i="140"/>
  <c r="K216" i="140"/>
  <c r="K215" i="140"/>
  <c r="K214" i="140"/>
  <c r="K211" i="140"/>
  <c r="K210" i="140"/>
  <c r="K209" i="140"/>
  <c r="K208" i="140"/>
  <c r="K207" i="140"/>
  <c r="K206" i="140"/>
  <c r="K205" i="140"/>
  <c r="K204" i="140"/>
  <c r="K203" i="140"/>
  <c r="K202" i="140"/>
  <c r="K201" i="140"/>
  <c r="K199" i="140"/>
  <c r="K198" i="140"/>
  <c r="K197" i="140"/>
  <c r="K196" i="140"/>
  <c r="K195" i="140"/>
  <c r="K194" i="140"/>
  <c r="K193" i="140"/>
  <c r="K192" i="140"/>
  <c r="K191" i="140"/>
  <c r="K280" i="140"/>
  <c r="K279" i="140"/>
  <c r="K278" i="140"/>
  <c r="K277" i="140"/>
  <c r="K276" i="140"/>
  <c r="K275" i="140"/>
  <c r="K274" i="140"/>
  <c r="K273" i="140"/>
  <c r="K272" i="140"/>
  <c r="K271" i="140"/>
  <c r="K270" i="140"/>
  <c r="K269" i="140"/>
  <c r="K268" i="140"/>
  <c r="K267" i="140"/>
  <c r="K266" i="140"/>
  <c r="K265" i="140"/>
  <c r="K264" i="140"/>
  <c r="K263" i="140"/>
  <c r="K262" i="140"/>
  <c r="K261" i="140"/>
  <c r="K260" i="140"/>
  <c r="K257" i="140"/>
  <c r="K256" i="140"/>
  <c r="K255" i="140"/>
  <c r="K254" i="140"/>
  <c r="K253" i="140"/>
  <c r="K252" i="140"/>
  <c r="K251" i="140"/>
  <c r="K250" i="140"/>
  <c r="K249" i="140"/>
  <c r="K248" i="140"/>
  <c r="K247" i="140"/>
  <c r="K246" i="140"/>
  <c r="K245" i="140"/>
  <c r="K244" i="140"/>
  <c r="K243" i="140"/>
  <c r="K242" i="140"/>
  <c r="K241" i="140"/>
  <c r="K240" i="140"/>
  <c r="K239" i="140"/>
  <c r="K238" i="140"/>
  <c r="K237" i="140"/>
  <c r="K142" i="140"/>
  <c r="K141" i="140"/>
  <c r="K140" i="140"/>
  <c r="K139" i="140"/>
  <c r="K138" i="140"/>
  <c r="K137" i="140"/>
  <c r="K136" i="140"/>
  <c r="K135" i="140"/>
  <c r="K134" i="140"/>
  <c r="K133" i="140"/>
  <c r="K132" i="140"/>
  <c r="K131" i="140"/>
  <c r="K130" i="140"/>
  <c r="K129" i="140"/>
  <c r="K128" i="140"/>
  <c r="K127" i="140"/>
  <c r="K126" i="140"/>
  <c r="K125" i="140"/>
  <c r="K124" i="140"/>
  <c r="K123" i="140"/>
  <c r="K122" i="140"/>
  <c r="K119" i="140"/>
  <c r="K118" i="140"/>
  <c r="K117" i="140"/>
  <c r="K116" i="140"/>
  <c r="K115" i="140"/>
  <c r="K114" i="140"/>
  <c r="K113" i="140"/>
  <c r="K112" i="140"/>
  <c r="K111" i="140"/>
  <c r="K110" i="140"/>
  <c r="K109" i="140"/>
  <c r="K108" i="140"/>
  <c r="K107" i="140"/>
  <c r="K106" i="140"/>
  <c r="K105" i="140"/>
  <c r="K104" i="140"/>
  <c r="K103" i="140"/>
  <c r="K102" i="140"/>
  <c r="K101" i="140"/>
  <c r="K100" i="140"/>
  <c r="K99" i="140"/>
  <c r="K96" i="140"/>
  <c r="K95" i="140"/>
  <c r="K94" i="140"/>
  <c r="K93" i="140"/>
  <c r="K92" i="140"/>
  <c r="K91" i="140"/>
  <c r="K90" i="140"/>
  <c r="K89" i="140"/>
  <c r="K88" i="140"/>
  <c r="K87" i="140"/>
  <c r="K86" i="140"/>
  <c r="K85" i="140"/>
  <c r="K84" i="140"/>
  <c r="K83" i="140"/>
  <c r="K82" i="140"/>
  <c r="K81" i="140"/>
  <c r="K80" i="140"/>
  <c r="K79" i="140"/>
  <c r="K78" i="140"/>
  <c r="K77" i="140"/>
  <c r="K76" i="140"/>
  <c r="K50" i="140"/>
  <c r="K49" i="140"/>
  <c r="K48" i="140"/>
  <c r="K47" i="140"/>
  <c r="K46" i="140"/>
  <c r="K45" i="140"/>
  <c r="K44" i="140"/>
  <c r="K43" i="140"/>
  <c r="K42" i="140"/>
  <c r="K41" i="140"/>
  <c r="K40" i="140"/>
  <c r="K39" i="140"/>
  <c r="K38" i="140"/>
  <c r="K37" i="140"/>
  <c r="K36" i="140"/>
  <c r="K35" i="140"/>
  <c r="K34" i="140"/>
  <c r="K33" i="140"/>
  <c r="K32" i="140"/>
  <c r="K31" i="140"/>
  <c r="K30" i="140"/>
  <c r="K27" i="140"/>
  <c r="L281" i="140" l="1"/>
  <c r="L235" i="140"/>
  <c r="L258" i="140"/>
  <c r="L212" i="140"/>
  <c r="L166" i="140"/>
  <c r="L189" i="140"/>
  <c r="L143" i="140"/>
  <c r="L120" i="140"/>
  <c r="L97" i="140"/>
  <c r="L74" i="140"/>
  <c r="L51" i="140"/>
  <c r="R45" i="148"/>
  <c r="Q41" i="148"/>
  <c r="O41" i="148" s="1"/>
  <c r="Q40" i="148"/>
  <c r="O40" i="148" s="1"/>
  <c r="Q38" i="148"/>
  <c r="O38" i="148" s="1"/>
  <c r="Q37" i="148"/>
  <c r="O37" i="148" s="1"/>
  <c r="Q36" i="148"/>
  <c r="O36" i="148" s="1"/>
  <c r="Q35" i="148"/>
  <c r="O35" i="148" s="1"/>
  <c r="R34" i="148"/>
  <c r="O34" i="148" s="1"/>
  <c r="Q33" i="148"/>
  <c r="O33" i="148"/>
  <c r="Q32" i="148"/>
  <c r="O32" i="148"/>
  <c r="Q31" i="148"/>
  <c r="O31" i="148" s="1"/>
  <c r="Q29" i="148"/>
  <c r="O29" i="148" s="1"/>
  <c r="Q28" i="148"/>
  <c r="O28" i="148" s="1"/>
  <c r="Q26" i="148"/>
  <c r="O26" i="148" s="1"/>
  <c r="Q25" i="148"/>
  <c r="O25" i="148" s="1"/>
  <c r="Q24" i="148"/>
  <c r="O24" i="148" s="1"/>
  <c r="Q23" i="148"/>
  <c r="R27" i="148" s="1"/>
  <c r="O27" i="148" s="1"/>
  <c r="Q21" i="148"/>
  <c r="O21" i="148" s="1"/>
  <c r="Q20" i="148"/>
  <c r="O20" i="148" s="1"/>
  <c r="R22" i="148"/>
  <c r="O22" i="148" s="1"/>
  <c r="Q18" i="148"/>
  <c r="O18" i="148" s="1"/>
  <c r="R19" i="148"/>
  <c r="O19" i="148" s="1"/>
  <c r="Q16" i="148"/>
  <c r="O16" i="148" s="1"/>
  <c r="R17" i="148"/>
  <c r="O17" i="148" s="1"/>
  <c r="Q14" i="148"/>
  <c r="O14" i="148" s="1"/>
  <c r="Q12" i="148"/>
  <c r="O12" i="148" s="1"/>
  <c r="Q11" i="148"/>
  <c r="O11" i="148" s="1"/>
  <c r="Q10" i="148"/>
  <c r="R13" i="148" s="1"/>
  <c r="O13" i="148" s="1"/>
  <c r="O10" i="148"/>
  <c r="Q8" i="148"/>
  <c r="O8" i="148"/>
  <c r="Q7" i="148"/>
  <c r="O7" i="148" s="1"/>
  <c r="BJ527" i="138"/>
  <c r="BJ526" i="138"/>
  <c r="BJ525" i="138"/>
  <c r="BJ524" i="138"/>
  <c r="BJ523" i="138"/>
  <c r="BJ534" i="138"/>
  <c r="BJ532" i="138"/>
  <c r="BJ531" i="138"/>
  <c r="BJ530" i="138"/>
  <c r="BJ533" i="138"/>
  <c r="R15" i="148" l="1"/>
  <c r="O15" i="148" s="1"/>
  <c r="R39" i="148"/>
  <c r="O39" i="148" s="1"/>
  <c r="R42" i="148"/>
  <c r="O42" i="148" s="1"/>
  <c r="Q44" i="148"/>
  <c r="Q49" i="148" s="1"/>
  <c r="R30" i="148"/>
  <c r="O30" i="148" s="1"/>
  <c r="O23" i="148"/>
  <c r="R9" i="148"/>
  <c r="R44" i="148" l="1"/>
  <c r="O9" i="148"/>
  <c r="O44" i="148" s="1"/>
  <c r="O49" i="148" l="1"/>
  <c r="T44" i="148"/>
  <c r="R49" i="148"/>
  <c r="R46" i="148"/>
  <c r="S44" i="148"/>
  <c r="BE7" i="1" l="1"/>
  <c r="K8" i="1"/>
  <c r="AF8" i="1"/>
  <c r="AE8" i="1"/>
  <c r="W8" i="1"/>
  <c r="V8" i="1"/>
  <c r="W15" i="1"/>
  <c r="C78" i="1" l="1"/>
  <c r="C46" i="1"/>
  <c r="C44" i="1"/>
  <c r="C45" i="1"/>
  <c r="M52" i="1"/>
  <c r="M53" i="1"/>
  <c r="CA442" i="139" l="1"/>
  <c r="BZ442" i="139"/>
  <c r="BY442" i="139"/>
  <c r="BX442" i="139"/>
  <c r="BW442" i="139"/>
  <c r="BV442" i="139"/>
  <c r="BU442" i="139"/>
  <c r="BT442" i="139"/>
  <c r="BS442" i="139"/>
  <c r="BR442" i="139"/>
  <c r="BQ442" i="139"/>
  <c r="BP442" i="139"/>
  <c r="BO442" i="139"/>
  <c r="BN442" i="139"/>
  <c r="BM442" i="139"/>
  <c r="BL442" i="139"/>
  <c r="BK442" i="139"/>
  <c r="BJ442" i="139"/>
  <c r="BI442" i="139"/>
  <c r="BH442" i="139"/>
  <c r="BG442" i="139"/>
  <c r="BF442" i="139"/>
  <c r="BE442" i="139"/>
  <c r="BD442" i="139"/>
  <c r="BC442" i="139"/>
  <c r="BB442" i="139"/>
  <c r="BA442" i="139"/>
  <c r="AZ442" i="139"/>
  <c r="AY442" i="139"/>
  <c r="AX442" i="139"/>
  <c r="AW442" i="139"/>
  <c r="AV442" i="139"/>
  <c r="AU442" i="139"/>
  <c r="AT442" i="139"/>
  <c r="AS442" i="139"/>
  <c r="AR442" i="139"/>
  <c r="AP442" i="139"/>
  <c r="AO442" i="139"/>
  <c r="AN442" i="139"/>
  <c r="AM442" i="139"/>
  <c r="AL442" i="139"/>
  <c r="AK442" i="139"/>
  <c r="AJ442" i="139"/>
  <c r="AI442" i="139"/>
  <c r="AH442" i="139"/>
  <c r="AG442" i="139"/>
  <c r="AF442" i="139"/>
  <c r="AE442" i="139"/>
  <c r="AD442" i="139"/>
  <c r="AC442" i="139"/>
  <c r="AB442" i="139"/>
  <c r="AA442" i="139"/>
  <c r="Z442" i="139"/>
  <c r="Y442" i="139"/>
  <c r="X442" i="139"/>
  <c r="W442" i="139"/>
  <c r="V442" i="139"/>
  <c r="U442" i="139"/>
  <c r="T442" i="139"/>
  <c r="S442" i="139"/>
  <c r="R442" i="139"/>
  <c r="Q442" i="139"/>
  <c r="P442" i="139"/>
  <c r="O442" i="139"/>
  <c r="N442" i="139"/>
  <c r="M442" i="139"/>
  <c r="L442" i="139"/>
  <c r="K442" i="139"/>
  <c r="J442" i="139"/>
  <c r="I442" i="139"/>
  <c r="H442" i="139"/>
  <c r="G442" i="139"/>
  <c r="E442" i="139"/>
  <c r="DL441" i="139"/>
  <c r="DK441" i="139"/>
  <c r="DJ441" i="139"/>
  <c r="DI441" i="139"/>
  <c r="DH441" i="139"/>
  <c r="DG441" i="139"/>
  <c r="DF441" i="139"/>
  <c r="DE441" i="139"/>
  <c r="DD441" i="139"/>
  <c r="DC441" i="139"/>
  <c r="DB441" i="139"/>
  <c r="DA441" i="139"/>
  <c r="CZ441" i="139"/>
  <c r="CY441" i="139"/>
  <c r="CX441" i="139"/>
  <c r="CW441" i="139"/>
  <c r="CV441" i="139"/>
  <c r="CU441" i="139"/>
  <c r="CT441" i="139"/>
  <c r="CS441" i="139"/>
  <c r="CR441" i="139"/>
  <c r="CQ441" i="139"/>
  <c r="CP441" i="139"/>
  <c r="CO441" i="139"/>
  <c r="CN441" i="139"/>
  <c r="CM441" i="139"/>
  <c r="CL441" i="139"/>
  <c r="CK441" i="139"/>
  <c r="CJ441" i="139"/>
  <c r="CI441" i="139"/>
  <c r="CH441" i="139"/>
  <c r="CG441" i="139"/>
  <c r="CF441" i="139"/>
  <c r="CE441" i="139"/>
  <c r="CD441" i="139"/>
  <c r="CC441" i="139"/>
  <c r="F441" i="139"/>
  <c r="DL440" i="139"/>
  <c r="DK440" i="139"/>
  <c r="DJ440" i="139"/>
  <c r="DI440" i="139"/>
  <c r="DH440" i="139"/>
  <c r="DG440" i="139"/>
  <c r="DF440" i="139"/>
  <c r="DE440" i="139"/>
  <c r="DD440" i="139"/>
  <c r="DC440" i="139"/>
  <c r="DB440" i="139"/>
  <c r="DA440" i="139"/>
  <c r="CZ440" i="139"/>
  <c r="CY440" i="139"/>
  <c r="CX440" i="139"/>
  <c r="CW440" i="139"/>
  <c r="CV440" i="139"/>
  <c r="CU440" i="139"/>
  <c r="CT440" i="139"/>
  <c r="CS440" i="139"/>
  <c r="CR440" i="139"/>
  <c r="CQ440" i="139"/>
  <c r="CP440" i="139"/>
  <c r="CO440" i="139"/>
  <c r="CN440" i="139"/>
  <c r="CM440" i="139"/>
  <c r="CL440" i="139"/>
  <c r="CK440" i="139"/>
  <c r="CJ440" i="139"/>
  <c r="CI440" i="139"/>
  <c r="CH440" i="139"/>
  <c r="CG440" i="139"/>
  <c r="CF440" i="139"/>
  <c r="CE440" i="139"/>
  <c r="CD440" i="139"/>
  <c r="CC440" i="139"/>
  <c r="F440" i="139"/>
  <c r="DL439" i="139"/>
  <c r="DK439" i="139"/>
  <c r="DJ439" i="139"/>
  <c r="DI439" i="139"/>
  <c r="DH439" i="139"/>
  <c r="DG439" i="139"/>
  <c r="DF439" i="139"/>
  <c r="DE439" i="139"/>
  <c r="DD439" i="139"/>
  <c r="DC439" i="139"/>
  <c r="DB439" i="139"/>
  <c r="DA439" i="139"/>
  <c r="CZ439" i="139"/>
  <c r="CY439" i="139"/>
  <c r="CX439" i="139"/>
  <c r="CW439" i="139"/>
  <c r="CV439" i="139"/>
  <c r="CU439" i="139"/>
  <c r="CT439" i="139"/>
  <c r="CS439" i="139"/>
  <c r="CR439" i="139"/>
  <c r="CQ439" i="139"/>
  <c r="CP439" i="139"/>
  <c r="CO439" i="139"/>
  <c r="CN439" i="139"/>
  <c r="CM439" i="139"/>
  <c r="CL439" i="139"/>
  <c r="CK439" i="139"/>
  <c r="CJ439" i="139"/>
  <c r="CI439" i="139"/>
  <c r="CH439" i="139"/>
  <c r="CG439" i="139"/>
  <c r="CF439" i="139"/>
  <c r="CE439" i="139"/>
  <c r="CD439" i="139"/>
  <c r="CC439" i="139"/>
  <c r="F439" i="139"/>
  <c r="DL438" i="139"/>
  <c r="DK438" i="139"/>
  <c r="DJ438" i="139"/>
  <c r="DI438" i="139"/>
  <c r="DH438" i="139"/>
  <c r="DG438" i="139"/>
  <c r="DF438" i="139"/>
  <c r="DE438" i="139"/>
  <c r="DD438" i="139"/>
  <c r="DC438" i="139"/>
  <c r="DB438" i="139"/>
  <c r="DA438" i="139"/>
  <c r="CZ438" i="139"/>
  <c r="CY438" i="139"/>
  <c r="CX438" i="139"/>
  <c r="CW438" i="139"/>
  <c r="CV438" i="139"/>
  <c r="CU438" i="139"/>
  <c r="CT438" i="139"/>
  <c r="CS438" i="139"/>
  <c r="CR438" i="139"/>
  <c r="CQ438" i="139"/>
  <c r="CP438" i="139"/>
  <c r="CO438" i="139"/>
  <c r="CN438" i="139"/>
  <c r="CM438" i="139"/>
  <c r="CL438" i="139"/>
  <c r="CK438" i="139"/>
  <c r="CJ438" i="139"/>
  <c r="CI438" i="139"/>
  <c r="CH438" i="139"/>
  <c r="CG438" i="139"/>
  <c r="CF438" i="139"/>
  <c r="CE438" i="139"/>
  <c r="CD438" i="139"/>
  <c r="CC438" i="139"/>
  <c r="F438" i="139"/>
  <c r="DL437" i="139"/>
  <c r="DK437" i="139"/>
  <c r="DJ437" i="139"/>
  <c r="DI437" i="139"/>
  <c r="DH437" i="139"/>
  <c r="DG437" i="139"/>
  <c r="DF437" i="139"/>
  <c r="DE437" i="139"/>
  <c r="DD437" i="139"/>
  <c r="DC437" i="139"/>
  <c r="DB437" i="139"/>
  <c r="DA437" i="139"/>
  <c r="CZ437" i="139"/>
  <c r="CY437" i="139"/>
  <c r="CX437" i="139"/>
  <c r="CW437" i="139"/>
  <c r="CV437" i="139"/>
  <c r="CU437" i="139"/>
  <c r="CT437" i="139"/>
  <c r="CS437" i="139"/>
  <c r="CR437" i="139"/>
  <c r="CQ437" i="139"/>
  <c r="CP437" i="139"/>
  <c r="CO437" i="139"/>
  <c r="CN437" i="139"/>
  <c r="CM437" i="139"/>
  <c r="CL437" i="139"/>
  <c r="CK437" i="139"/>
  <c r="CJ437" i="139"/>
  <c r="CI437" i="139"/>
  <c r="CH437" i="139"/>
  <c r="CG437" i="139"/>
  <c r="CF437" i="139"/>
  <c r="CE437" i="139"/>
  <c r="CD437" i="139"/>
  <c r="CC437" i="139"/>
  <c r="F437" i="139"/>
  <c r="DL436" i="139"/>
  <c r="DK436" i="139"/>
  <c r="DJ436" i="139"/>
  <c r="DI436" i="139"/>
  <c r="DH436" i="139"/>
  <c r="DG436" i="139"/>
  <c r="DF436" i="139"/>
  <c r="DE436" i="139"/>
  <c r="DD436" i="139"/>
  <c r="DC436" i="139"/>
  <c r="DB436" i="139"/>
  <c r="DA436" i="139"/>
  <c r="CZ436" i="139"/>
  <c r="CY436" i="139"/>
  <c r="CX436" i="139"/>
  <c r="CW436" i="139"/>
  <c r="CV436" i="139"/>
  <c r="CU436" i="139"/>
  <c r="CT436" i="139"/>
  <c r="CS436" i="139"/>
  <c r="CR436" i="139"/>
  <c r="CQ436" i="139"/>
  <c r="CP436" i="139"/>
  <c r="CO436" i="139"/>
  <c r="CN436" i="139"/>
  <c r="CM436" i="139"/>
  <c r="CL436" i="139"/>
  <c r="CK436" i="139"/>
  <c r="CJ436" i="139"/>
  <c r="CI436" i="139"/>
  <c r="CH436" i="139"/>
  <c r="CG436" i="139"/>
  <c r="CF436" i="139"/>
  <c r="CE436" i="139"/>
  <c r="CD436" i="139"/>
  <c r="CC436" i="139"/>
  <c r="F436" i="139"/>
  <c r="DL435" i="139"/>
  <c r="DK435" i="139"/>
  <c r="DJ435" i="139"/>
  <c r="DI435" i="139"/>
  <c r="DH435" i="139"/>
  <c r="DG435" i="139"/>
  <c r="DF435" i="139"/>
  <c r="DE435" i="139"/>
  <c r="DD435" i="139"/>
  <c r="DC435" i="139"/>
  <c r="DB435" i="139"/>
  <c r="DA435" i="139"/>
  <c r="CZ435" i="139"/>
  <c r="CY435" i="139"/>
  <c r="CX435" i="139"/>
  <c r="CW435" i="139"/>
  <c r="CV435" i="139"/>
  <c r="CU435" i="139"/>
  <c r="CT435" i="139"/>
  <c r="CS435" i="139"/>
  <c r="CR435" i="139"/>
  <c r="CQ435" i="139"/>
  <c r="CP435" i="139"/>
  <c r="CO435" i="139"/>
  <c r="CN435" i="139"/>
  <c r="CM435" i="139"/>
  <c r="CL435" i="139"/>
  <c r="CK435" i="139"/>
  <c r="CJ435" i="139"/>
  <c r="CI435" i="139"/>
  <c r="CH435" i="139"/>
  <c r="CG435" i="139"/>
  <c r="CF435" i="139"/>
  <c r="CE435" i="139"/>
  <c r="CD435" i="139"/>
  <c r="CC435" i="139"/>
  <c r="F435" i="139"/>
  <c r="B435" i="139"/>
  <c r="B436" i="139" s="1"/>
  <c r="B437" i="139" s="1"/>
  <c r="B438" i="139" s="1"/>
  <c r="B439" i="139" s="1"/>
  <c r="B440" i="139" s="1"/>
  <c r="B441" i="139" s="1"/>
  <c r="DL434" i="139"/>
  <c r="DL442" i="139" s="1"/>
  <c r="DK434" i="139"/>
  <c r="DK442" i="139" s="1"/>
  <c r="DJ434" i="139"/>
  <c r="DJ442" i="139" s="1"/>
  <c r="DI434" i="139"/>
  <c r="DI442" i="139" s="1"/>
  <c r="DH434" i="139"/>
  <c r="DH442" i="139" s="1"/>
  <c r="DG434" i="139"/>
  <c r="DG442" i="139" s="1"/>
  <c r="DF434" i="139"/>
  <c r="DE434" i="139"/>
  <c r="DE442" i="139" s="1"/>
  <c r="DD434" i="139"/>
  <c r="DD442" i="139" s="1"/>
  <c r="DC434" i="139"/>
  <c r="DC442" i="139" s="1"/>
  <c r="DB434" i="139"/>
  <c r="DB442" i="139" s="1"/>
  <c r="DA434" i="139"/>
  <c r="DA442" i="139" s="1"/>
  <c r="CZ434" i="139"/>
  <c r="CZ442" i="139" s="1"/>
  <c r="CY434" i="139"/>
  <c r="CY442" i="139" s="1"/>
  <c r="CX434" i="139"/>
  <c r="CW434" i="139"/>
  <c r="CW442" i="139" s="1"/>
  <c r="CV434" i="139"/>
  <c r="CV442" i="139" s="1"/>
  <c r="CU434" i="139"/>
  <c r="CU442" i="139" s="1"/>
  <c r="CT434" i="139"/>
  <c r="CT442" i="139" s="1"/>
  <c r="CS434" i="139"/>
  <c r="CS442" i="139" s="1"/>
  <c r="CR434" i="139"/>
  <c r="CR442" i="139" s="1"/>
  <c r="CQ434" i="139"/>
  <c r="CQ442" i="139" s="1"/>
  <c r="CP434" i="139"/>
  <c r="CO434" i="139"/>
  <c r="CO442" i="139" s="1"/>
  <c r="CN434" i="139"/>
  <c r="CN442" i="139" s="1"/>
  <c r="CM434" i="139"/>
  <c r="CM442" i="139" s="1"/>
  <c r="CL434" i="139"/>
  <c r="CL442" i="139" s="1"/>
  <c r="CK434" i="139"/>
  <c r="CK442" i="139" s="1"/>
  <c r="CJ434" i="139"/>
  <c r="CJ442" i="139" s="1"/>
  <c r="CI434" i="139"/>
  <c r="CI442" i="139" s="1"/>
  <c r="CH434" i="139"/>
  <c r="CG434" i="139"/>
  <c r="CG442" i="139" s="1"/>
  <c r="CF434" i="139"/>
  <c r="CF442" i="139" s="1"/>
  <c r="CE434" i="139"/>
  <c r="CE442" i="139" s="1"/>
  <c r="CD434" i="139"/>
  <c r="CD442" i="139" s="1"/>
  <c r="CC434" i="139"/>
  <c r="CC442" i="139" s="1"/>
  <c r="F434" i="139"/>
  <c r="F442" i="139" s="1"/>
  <c r="CA433" i="139"/>
  <c r="BZ433" i="139"/>
  <c r="BY433" i="139"/>
  <c r="BX433" i="139"/>
  <c r="BW433" i="139"/>
  <c r="BV433" i="139"/>
  <c r="BU433" i="139"/>
  <c r="BT433" i="139"/>
  <c r="BS433" i="139"/>
  <c r="BR433" i="139"/>
  <c r="BQ433" i="139"/>
  <c r="BP433" i="139"/>
  <c r="BO433" i="139"/>
  <c r="BN433" i="139"/>
  <c r="BM433" i="139"/>
  <c r="BL433" i="139"/>
  <c r="BK433" i="139"/>
  <c r="BJ433" i="139"/>
  <c r="BI433" i="139"/>
  <c r="BH433" i="139"/>
  <c r="BG433" i="139"/>
  <c r="BF433" i="139"/>
  <c r="BE433" i="139"/>
  <c r="BD433" i="139"/>
  <c r="BC433" i="139"/>
  <c r="BB433" i="139"/>
  <c r="BA433" i="139"/>
  <c r="AZ433" i="139"/>
  <c r="AY433" i="139"/>
  <c r="AX433" i="139"/>
  <c r="AW433" i="139"/>
  <c r="AV433" i="139"/>
  <c r="AU433" i="139"/>
  <c r="AT433" i="139"/>
  <c r="AS433" i="139"/>
  <c r="AR433" i="139"/>
  <c r="AP433" i="139"/>
  <c r="AO433" i="139"/>
  <c r="AN433" i="139"/>
  <c r="AM433" i="139"/>
  <c r="AL433" i="139"/>
  <c r="AK433" i="139"/>
  <c r="AJ433" i="139"/>
  <c r="AI433" i="139"/>
  <c r="AH433" i="139"/>
  <c r="AG433" i="139"/>
  <c r="AF433" i="139"/>
  <c r="AE433" i="139"/>
  <c r="AD433" i="139"/>
  <c r="AC433" i="139"/>
  <c r="AB433" i="139"/>
  <c r="AA433" i="139"/>
  <c r="Z433" i="139"/>
  <c r="Y433" i="139"/>
  <c r="X433" i="139"/>
  <c r="W433" i="139"/>
  <c r="V433" i="139"/>
  <c r="U433" i="139"/>
  <c r="T433" i="139"/>
  <c r="S433" i="139"/>
  <c r="R433" i="139"/>
  <c r="Q433" i="139"/>
  <c r="P433" i="139"/>
  <c r="O433" i="139"/>
  <c r="N433" i="139"/>
  <c r="M433" i="139"/>
  <c r="L433" i="139"/>
  <c r="K433" i="139"/>
  <c r="J433" i="139"/>
  <c r="I433" i="139"/>
  <c r="H433" i="139"/>
  <c r="G433" i="139"/>
  <c r="E433" i="139"/>
  <c r="DL432" i="139"/>
  <c r="DK432" i="139"/>
  <c r="DJ432" i="139"/>
  <c r="DI432" i="139"/>
  <c r="DH432" i="139"/>
  <c r="DG432" i="139"/>
  <c r="DF432" i="139"/>
  <c r="DE432" i="139"/>
  <c r="DD432" i="139"/>
  <c r="DC432" i="139"/>
  <c r="DB432" i="139"/>
  <c r="DA432" i="139"/>
  <c r="CZ432" i="139"/>
  <c r="CY432" i="139"/>
  <c r="CX432" i="139"/>
  <c r="CW432" i="139"/>
  <c r="CV432" i="139"/>
  <c r="CU432" i="139"/>
  <c r="CT432" i="139"/>
  <c r="CS432" i="139"/>
  <c r="CR432" i="139"/>
  <c r="CQ432" i="139"/>
  <c r="CP432" i="139"/>
  <c r="CO432" i="139"/>
  <c r="CN432" i="139"/>
  <c r="CM432" i="139"/>
  <c r="CL432" i="139"/>
  <c r="CK432" i="139"/>
  <c r="CJ432" i="139"/>
  <c r="CI432" i="139"/>
  <c r="CH432" i="139"/>
  <c r="CG432" i="139"/>
  <c r="CF432" i="139"/>
  <c r="CE432" i="139"/>
  <c r="CD432" i="139"/>
  <c r="CC432" i="139"/>
  <c r="F432" i="139"/>
  <c r="DL431" i="139"/>
  <c r="DK431" i="139"/>
  <c r="DJ431" i="139"/>
  <c r="DI431" i="139"/>
  <c r="DH431" i="139"/>
  <c r="DG431" i="139"/>
  <c r="DF431" i="139"/>
  <c r="DE431" i="139"/>
  <c r="DD431" i="139"/>
  <c r="DC431" i="139"/>
  <c r="DB431" i="139"/>
  <c r="DA431" i="139"/>
  <c r="CZ431" i="139"/>
  <c r="CY431" i="139"/>
  <c r="CX431" i="139"/>
  <c r="CW431" i="139"/>
  <c r="CV431" i="139"/>
  <c r="CU431" i="139"/>
  <c r="CT431" i="139"/>
  <c r="CS431" i="139"/>
  <c r="CR431" i="139"/>
  <c r="CQ431" i="139"/>
  <c r="CP431" i="139"/>
  <c r="CO431" i="139"/>
  <c r="CN431" i="139"/>
  <c r="CM431" i="139"/>
  <c r="CL431" i="139"/>
  <c r="CK431" i="139"/>
  <c r="CJ431" i="139"/>
  <c r="CI431" i="139"/>
  <c r="CH431" i="139"/>
  <c r="CG431" i="139"/>
  <c r="CF431" i="139"/>
  <c r="CE431" i="139"/>
  <c r="CD431" i="139"/>
  <c r="CC431" i="139"/>
  <c r="F431" i="139"/>
  <c r="DL430" i="139"/>
  <c r="DK430" i="139"/>
  <c r="DJ430" i="139"/>
  <c r="DI430" i="139"/>
  <c r="DH430" i="139"/>
  <c r="DG430" i="139"/>
  <c r="DF430" i="139"/>
  <c r="DE430" i="139"/>
  <c r="DD430" i="139"/>
  <c r="DC430" i="139"/>
  <c r="DB430" i="139"/>
  <c r="DA430" i="139"/>
  <c r="CZ430" i="139"/>
  <c r="CY430" i="139"/>
  <c r="CX430" i="139"/>
  <c r="CW430" i="139"/>
  <c r="CV430" i="139"/>
  <c r="CU430" i="139"/>
  <c r="CT430" i="139"/>
  <c r="CS430" i="139"/>
  <c r="CR430" i="139"/>
  <c r="CQ430" i="139"/>
  <c r="CP430" i="139"/>
  <c r="CO430" i="139"/>
  <c r="CN430" i="139"/>
  <c r="CM430" i="139"/>
  <c r="CL430" i="139"/>
  <c r="CK430" i="139"/>
  <c r="CJ430" i="139"/>
  <c r="CI430" i="139"/>
  <c r="CH430" i="139"/>
  <c r="CG430" i="139"/>
  <c r="CF430" i="139"/>
  <c r="CE430" i="139"/>
  <c r="CD430" i="139"/>
  <c r="CC430" i="139"/>
  <c r="F430" i="139"/>
  <c r="DL429" i="139"/>
  <c r="DK429" i="139"/>
  <c r="DJ429" i="139"/>
  <c r="DI429" i="139"/>
  <c r="DH429" i="139"/>
  <c r="DG429" i="139"/>
  <c r="DF429" i="139"/>
  <c r="DE429" i="139"/>
  <c r="DD429" i="139"/>
  <c r="DC429" i="139"/>
  <c r="DB429" i="139"/>
  <c r="DA429" i="139"/>
  <c r="CZ429" i="139"/>
  <c r="CY429" i="139"/>
  <c r="CX429" i="139"/>
  <c r="CW429" i="139"/>
  <c r="CV429" i="139"/>
  <c r="CU429" i="139"/>
  <c r="CT429" i="139"/>
  <c r="CS429" i="139"/>
  <c r="CR429" i="139"/>
  <c r="CQ429" i="139"/>
  <c r="CP429" i="139"/>
  <c r="CO429" i="139"/>
  <c r="CN429" i="139"/>
  <c r="CM429" i="139"/>
  <c r="CL429" i="139"/>
  <c r="CK429" i="139"/>
  <c r="CJ429" i="139"/>
  <c r="CI429" i="139"/>
  <c r="CH429" i="139"/>
  <c r="CG429" i="139"/>
  <c r="CF429" i="139"/>
  <c r="CE429" i="139"/>
  <c r="CD429" i="139"/>
  <c r="CC429" i="139"/>
  <c r="F429" i="139"/>
  <c r="DL428" i="139"/>
  <c r="DK428" i="139"/>
  <c r="DJ428" i="139"/>
  <c r="DI428" i="139"/>
  <c r="DH428" i="139"/>
  <c r="DG428" i="139"/>
  <c r="DF428" i="139"/>
  <c r="DE428" i="139"/>
  <c r="DD428" i="139"/>
  <c r="DC428" i="139"/>
  <c r="DB428" i="139"/>
  <c r="DA428" i="139"/>
  <c r="CZ428" i="139"/>
  <c r="CY428" i="139"/>
  <c r="CX428" i="139"/>
  <c r="CW428" i="139"/>
  <c r="CV428" i="139"/>
  <c r="CU428" i="139"/>
  <c r="CT428" i="139"/>
  <c r="CS428" i="139"/>
  <c r="CR428" i="139"/>
  <c r="CQ428" i="139"/>
  <c r="CP428" i="139"/>
  <c r="CO428" i="139"/>
  <c r="CN428" i="139"/>
  <c r="CM428" i="139"/>
  <c r="CL428" i="139"/>
  <c r="CK428" i="139"/>
  <c r="CJ428" i="139"/>
  <c r="CI428" i="139"/>
  <c r="CH428" i="139"/>
  <c r="CG428" i="139"/>
  <c r="CF428" i="139"/>
  <c r="CE428" i="139"/>
  <c r="CD428" i="139"/>
  <c r="CC428" i="139"/>
  <c r="F428" i="139"/>
  <c r="DL427" i="139"/>
  <c r="DK427" i="139"/>
  <c r="DJ427" i="139"/>
  <c r="DI427" i="139"/>
  <c r="DH427" i="139"/>
  <c r="DG427" i="139"/>
  <c r="DF427" i="139"/>
  <c r="DE427" i="139"/>
  <c r="DD427" i="139"/>
  <c r="DC427" i="139"/>
  <c r="DB427" i="139"/>
  <c r="DA427" i="139"/>
  <c r="CZ427" i="139"/>
  <c r="CY427" i="139"/>
  <c r="CX427" i="139"/>
  <c r="CW427" i="139"/>
  <c r="CV427" i="139"/>
  <c r="CU427" i="139"/>
  <c r="CT427" i="139"/>
  <c r="CS427" i="139"/>
  <c r="CR427" i="139"/>
  <c r="CQ427" i="139"/>
  <c r="CP427" i="139"/>
  <c r="CO427" i="139"/>
  <c r="CN427" i="139"/>
  <c r="CM427" i="139"/>
  <c r="CL427" i="139"/>
  <c r="CK427" i="139"/>
  <c r="CJ427" i="139"/>
  <c r="CI427" i="139"/>
  <c r="CH427" i="139"/>
  <c r="CG427" i="139"/>
  <c r="CF427" i="139"/>
  <c r="CE427" i="139"/>
  <c r="CD427" i="139"/>
  <c r="CC427" i="139"/>
  <c r="F427" i="139"/>
  <c r="DL426" i="139"/>
  <c r="DK426" i="139"/>
  <c r="DJ426" i="139"/>
  <c r="DI426" i="139"/>
  <c r="DH426" i="139"/>
  <c r="DG426" i="139"/>
  <c r="DF426" i="139"/>
  <c r="DE426" i="139"/>
  <c r="DD426" i="139"/>
  <c r="DC426" i="139"/>
  <c r="DB426" i="139"/>
  <c r="DA426" i="139"/>
  <c r="CZ426" i="139"/>
  <c r="CY426" i="139"/>
  <c r="CX426" i="139"/>
  <c r="CW426" i="139"/>
  <c r="CV426" i="139"/>
  <c r="CU426" i="139"/>
  <c r="CT426" i="139"/>
  <c r="CS426" i="139"/>
  <c r="CR426" i="139"/>
  <c r="CQ426" i="139"/>
  <c r="CP426" i="139"/>
  <c r="CO426" i="139"/>
  <c r="CN426" i="139"/>
  <c r="CM426" i="139"/>
  <c r="CL426" i="139"/>
  <c r="CK426" i="139"/>
  <c r="CJ426" i="139"/>
  <c r="CI426" i="139"/>
  <c r="CH426" i="139"/>
  <c r="CG426" i="139"/>
  <c r="CF426" i="139"/>
  <c r="CE426" i="139"/>
  <c r="CD426" i="139"/>
  <c r="CC426" i="139"/>
  <c r="F426" i="139"/>
  <c r="DL425" i="139"/>
  <c r="DK425" i="139"/>
  <c r="DJ425" i="139"/>
  <c r="DI425" i="139"/>
  <c r="DH425" i="139"/>
  <c r="DG425" i="139"/>
  <c r="DF425" i="139"/>
  <c r="DE425" i="139"/>
  <c r="DD425" i="139"/>
  <c r="DC425" i="139"/>
  <c r="DB425" i="139"/>
  <c r="DA425" i="139"/>
  <c r="CZ425" i="139"/>
  <c r="CY425" i="139"/>
  <c r="CX425" i="139"/>
  <c r="CW425" i="139"/>
  <c r="CV425" i="139"/>
  <c r="CU425" i="139"/>
  <c r="CT425" i="139"/>
  <c r="CS425" i="139"/>
  <c r="CR425" i="139"/>
  <c r="CQ425" i="139"/>
  <c r="CP425" i="139"/>
  <c r="CO425" i="139"/>
  <c r="CN425" i="139"/>
  <c r="CM425" i="139"/>
  <c r="CL425" i="139"/>
  <c r="CK425" i="139"/>
  <c r="CJ425" i="139"/>
  <c r="CI425" i="139"/>
  <c r="CH425" i="139"/>
  <c r="CG425" i="139"/>
  <c r="CF425" i="139"/>
  <c r="CE425" i="139"/>
  <c r="CD425" i="139"/>
  <c r="CC425" i="139"/>
  <c r="F425" i="139"/>
  <c r="DL424" i="139"/>
  <c r="DK424" i="139"/>
  <c r="DJ424" i="139"/>
  <c r="DI424" i="139"/>
  <c r="DH424" i="139"/>
  <c r="DG424" i="139"/>
  <c r="DF424" i="139"/>
  <c r="DE424" i="139"/>
  <c r="DD424" i="139"/>
  <c r="DC424" i="139"/>
  <c r="DB424" i="139"/>
  <c r="DA424" i="139"/>
  <c r="CZ424" i="139"/>
  <c r="CY424" i="139"/>
  <c r="CX424" i="139"/>
  <c r="CW424" i="139"/>
  <c r="CV424" i="139"/>
  <c r="CU424" i="139"/>
  <c r="CT424" i="139"/>
  <c r="CS424" i="139"/>
  <c r="CR424" i="139"/>
  <c r="CQ424" i="139"/>
  <c r="CP424" i="139"/>
  <c r="CO424" i="139"/>
  <c r="CN424" i="139"/>
  <c r="CM424" i="139"/>
  <c r="CL424" i="139"/>
  <c r="CK424" i="139"/>
  <c r="CJ424" i="139"/>
  <c r="CI424" i="139"/>
  <c r="CH424" i="139"/>
  <c r="CG424" i="139"/>
  <c r="CF424" i="139"/>
  <c r="CE424" i="139"/>
  <c r="CD424" i="139"/>
  <c r="CC424" i="139"/>
  <c r="F424" i="139"/>
  <c r="DL423" i="139"/>
  <c r="DK423" i="139"/>
  <c r="DJ423" i="139"/>
  <c r="DI423" i="139"/>
  <c r="DH423" i="139"/>
  <c r="DG423" i="139"/>
  <c r="DF423" i="139"/>
  <c r="DE423" i="139"/>
  <c r="DD423" i="139"/>
  <c r="DC423" i="139"/>
  <c r="DB423" i="139"/>
  <c r="DA423" i="139"/>
  <c r="CZ423" i="139"/>
  <c r="CY423" i="139"/>
  <c r="CX423" i="139"/>
  <c r="CW423" i="139"/>
  <c r="CV423" i="139"/>
  <c r="CU423" i="139"/>
  <c r="CT423" i="139"/>
  <c r="CS423" i="139"/>
  <c r="CR423" i="139"/>
  <c r="CQ423" i="139"/>
  <c r="CP423" i="139"/>
  <c r="CO423" i="139"/>
  <c r="CN423" i="139"/>
  <c r="CM423" i="139"/>
  <c r="CL423" i="139"/>
  <c r="CK423" i="139"/>
  <c r="CJ423" i="139"/>
  <c r="CI423" i="139"/>
  <c r="CH423" i="139"/>
  <c r="CG423" i="139"/>
  <c r="CF423" i="139"/>
  <c r="CE423" i="139"/>
  <c r="CD423" i="139"/>
  <c r="CC423" i="139"/>
  <c r="F423" i="139"/>
  <c r="DL422" i="139"/>
  <c r="DK422" i="139"/>
  <c r="DJ422" i="139"/>
  <c r="DI422" i="139"/>
  <c r="DH422" i="139"/>
  <c r="DG422" i="139"/>
  <c r="DF422" i="139"/>
  <c r="DE422" i="139"/>
  <c r="DD422" i="139"/>
  <c r="DC422" i="139"/>
  <c r="DB422" i="139"/>
  <c r="DA422" i="139"/>
  <c r="CZ422" i="139"/>
  <c r="CY422" i="139"/>
  <c r="CX422" i="139"/>
  <c r="CW422" i="139"/>
  <c r="CV422" i="139"/>
  <c r="CU422" i="139"/>
  <c r="CT422" i="139"/>
  <c r="CS422" i="139"/>
  <c r="CR422" i="139"/>
  <c r="CQ422" i="139"/>
  <c r="CP422" i="139"/>
  <c r="CO422" i="139"/>
  <c r="CN422" i="139"/>
  <c r="CM422" i="139"/>
  <c r="CL422" i="139"/>
  <c r="CK422" i="139"/>
  <c r="CJ422" i="139"/>
  <c r="CI422" i="139"/>
  <c r="CH422" i="139"/>
  <c r="CG422" i="139"/>
  <c r="CF422" i="139"/>
  <c r="CE422" i="139"/>
  <c r="CD422" i="139"/>
  <c r="CC422" i="139"/>
  <c r="F422" i="139"/>
  <c r="DL421" i="139"/>
  <c r="DK421" i="139"/>
  <c r="DJ421" i="139"/>
  <c r="DI421" i="139"/>
  <c r="DH421" i="139"/>
  <c r="DG421" i="139"/>
  <c r="DF421" i="139"/>
  <c r="DE421" i="139"/>
  <c r="DD421" i="139"/>
  <c r="DC421" i="139"/>
  <c r="DB421" i="139"/>
  <c r="DA421" i="139"/>
  <c r="CZ421" i="139"/>
  <c r="CY421" i="139"/>
  <c r="CX421" i="139"/>
  <c r="CW421" i="139"/>
  <c r="CV421" i="139"/>
  <c r="CU421" i="139"/>
  <c r="CT421" i="139"/>
  <c r="CS421" i="139"/>
  <c r="CR421" i="139"/>
  <c r="CQ421" i="139"/>
  <c r="CP421" i="139"/>
  <c r="CO421" i="139"/>
  <c r="CN421" i="139"/>
  <c r="CM421" i="139"/>
  <c r="CL421" i="139"/>
  <c r="CK421" i="139"/>
  <c r="CJ421" i="139"/>
  <c r="CI421" i="139"/>
  <c r="CH421" i="139"/>
  <c r="CG421" i="139"/>
  <c r="CF421" i="139"/>
  <c r="CE421" i="139"/>
  <c r="CD421" i="139"/>
  <c r="CC421" i="139"/>
  <c r="F421" i="139"/>
  <c r="DL420" i="139"/>
  <c r="DK420" i="139"/>
  <c r="DJ420" i="139"/>
  <c r="DI420" i="139"/>
  <c r="DH420" i="139"/>
  <c r="DG420" i="139"/>
  <c r="DF420" i="139"/>
  <c r="DE420" i="139"/>
  <c r="DD420" i="139"/>
  <c r="DC420" i="139"/>
  <c r="DB420" i="139"/>
  <c r="DA420" i="139"/>
  <c r="CZ420" i="139"/>
  <c r="CY420" i="139"/>
  <c r="CX420" i="139"/>
  <c r="CW420" i="139"/>
  <c r="CV420" i="139"/>
  <c r="CU420" i="139"/>
  <c r="CT420" i="139"/>
  <c r="CS420" i="139"/>
  <c r="CR420" i="139"/>
  <c r="CQ420" i="139"/>
  <c r="CP420" i="139"/>
  <c r="CO420" i="139"/>
  <c r="CN420" i="139"/>
  <c r="CM420" i="139"/>
  <c r="CL420" i="139"/>
  <c r="CK420" i="139"/>
  <c r="CJ420" i="139"/>
  <c r="CI420" i="139"/>
  <c r="CH420" i="139"/>
  <c r="CG420" i="139"/>
  <c r="CF420" i="139"/>
  <c r="CE420" i="139"/>
  <c r="CD420" i="139"/>
  <c r="CC420" i="139"/>
  <c r="F420" i="139"/>
  <c r="DL419" i="139"/>
  <c r="DK419" i="139"/>
  <c r="DJ419" i="139"/>
  <c r="DI419" i="139"/>
  <c r="DH419" i="139"/>
  <c r="DG419" i="139"/>
  <c r="DF419" i="139"/>
  <c r="DE419" i="139"/>
  <c r="DD419" i="139"/>
  <c r="DC419" i="139"/>
  <c r="DB419" i="139"/>
  <c r="DA419" i="139"/>
  <c r="CZ419" i="139"/>
  <c r="CY419" i="139"/>
  <c r="CX419" i="139"/>
  <c r="CW419" i="139"/>
  <c r="CV419" i="139"/>
  <c r="CU419" i="139"/>
  <c r="CT419" i="139"/>
  <c r="CS419" i="139"/>
  <c r="CR419" i="139"/>
  <c r="CQ419" i="139"/>
  <c r="CP419" i="139"/>
  <c r="CO419" i="139"/>
  <c r="CN419" i="139"/>
  <c r="CM419" i="139"/>
  <c r="CL419" i="139"/>
  <c r="CK419" i="139"/>
  <c r="CJ419" i="139"/>
  <c r="CI419" i="139"/>
  <c r="CH419" i="139"/>
  <c r="CG419" i="139"/>
  <c r="CF419" i="139"/>
  <c r="CE419" i="139"/>
  <c r="CD419" i="139"/>
  <c r="CC419" i="139"/>
  <c r="F419" i="139"/>
  <c r="DL418" i="139"/>
  <c r="DK418" i="139"/>
  <c r="DJ418" i="139"/>
  <c r="DI418" i="139"/>
  <c r="DH418" i="139"/>
  <c r="DG418" i="139"/>
  <c r="DF418" i="139"/>
  <c r="DE418" i="139"/>
  <c r="DD418" i="139"/>
  <c r="DC418" i="139"/>
  <c r="DB418" i="139"/>
  <c r="DA418" i="139"/>
  <c r="CZ418" i="139"/>
  <c r="CY418" i="139"/>
  <c r="CX418" i="139"/>
  <c r="CW418" i="139"/>
  <c r="CV418" i="139"/>
  <c r="CU418" i="139"/>
  <c r="CT418" i="139"/>
  <c r="CS418" i="139"/>
  <c r="CR418" i="139"/>
  <c r="CQ418" i="139"/>
  <c r="CP418" i="139"/>
  <c r="CO418" i="139"/>
  <c r="CN418" i="139"/>
  <c r="CM418" i="139"/>
  <c r="CL418" i="139"/>
  <c r="CK418" i="139"/>
  <c r="CJ418" i="139"/>
  <c r="CI418" i="139"/>
  <c r="CH418" i="139"/>
  <c r="CG418" i="139"/>
  <c r="CF418" i="139"/>
  <c r="CE418" i="139"/>
  <c r="CD418" i="139"/>
  <c r="CC418" i="139"/>
  <c r="F418" i="139"/>
  <c r="DL417" i="139"/>
  <c r="DK417" i="139"/>
  <c r="DJ417" i="139"/>
  <c r="DI417" i="139"/>
  <c r="DH417" i="139"/>
  <c r="DG417" i="139"/>
  <c r="DF417" i="139"/>
  <c r="DE417" i="139"/>
  <c r="DD417" i="139"/>
  <c r="DC417" i="139"/>
  <c r="DB417" i="139"/>
  <c r="DA417" i="139"/>
  <c r="CZ417" i="139"/>
  <c r="CY417" i="139"/>
  <c r="CX417" i="139"/>
  <c r="CW417" i="139"/>
  <c r="CV417" i="139"/>
  <c r="CU417" i="139"/>
  <c r="CT417" i="139"/>
  <c r="CS417" i="139"/>
  <c r="CR417" i="139"/>
  <c r="CQ417" i="139"/>
  <c r="CP417" i="139"/>
  <c r="CO417" i="139"/>
  <c r="CN417" i="139"/>
  <c r="CM417" i="139"/>
  <c r="CL417" i="139"/>
  <c r="CK417" i="139"/>
  <c r="CJ417" i="139"/>
  <c r="CI417" i="139"/>
  <c r="CH417" i="139"/>
  <c r="CG417" i="139"/>
  <c r="CF417" i="139"/>
  <c r="CE417" i="139"/>
  <c r="CD417" i="139"/>
  <c r="CC417" i="139"/>
  <c r="F417" i="139"/>
  <c r="B417" i="139"/>
  <c r="B418" i="139" s="1"/>
  <c r="B419" i="139" s="1"/>
  <c r="B420" i="139" s="1"/>
  <c r="B421" i="139" s="1"/>
  <c r="B422" i="139" s="1"/>
  <c r="B423" i="139" s="1"/>
  <c r="B424" i="139" s="1"/>
  <c r="B425" i="139" s="1"/>
  <c r="B426" i="139" s="1"/>
  <c r="B427" i="139" s="1"/>
  <c r="B428" i="139" s="1"/>
  <c r="B429" i="139" s="1"/>
  <c r="B430" i="139" s="1"/>
  <c r="B431" i="139" s="1"/>
  <c r="B432" i="139" s="1"/>
  <c r="DL416" i="139"/>
  <c r="DK416" i="139"/>
  <c r="DJ416" i="139"/>
  <c r="DI416" i="139"/>
  <c r="DH416" i="139"/>
  <c r="DG416" i="139"/>
  <c r="DF416" i="139"/>
  <c r="DE416" i="139"/>
  <c r="DD416" i="139"/>
  <c r="DC416" i="139"/>
  <c r="DB416" i="139"/>
  <c r="DA416" i="139"/>
  <c r="CZ416" i="139"/>
  <c r="CY416" i="139"/>
  <c r="CX416" i="139"/>
  <c r="CW416" i="139"/>
  <c r="CV416" i="139"/>
  <c r="CU416" i="139"/>
  <c r="CT416" i="139"/>
  <c r="CS416" i="139"/>
  <c r="CR416" i="139"/>
  <c r="CQ416" i="139"/>
  <c r="CP416" i="139"/>
  <c r="CO416" i="139"/>
  <c r="CN416" i="139"/>
  <c r="CM416" i="139"/>
  <c r="CL416" i="139"/>
  <c r="CK416" i="139"/>
  <c r="CJ416" i="139"/>
  <c r="CI416" i="139"/>
  <c r="CH416" i="139"/>
  <c r="CG416" i="139"/>
  <c r="CF416" i="139"/>
  <c r="CE416" i="139"/>
  <c r="CD416" i="139"/>
  <c r="CC416" i="139"/>
  <c r="F416" i="139"/>
  <c r="DL415" i="139"/>
  <c r="DK415" i="139"/>
  <c r="DJ415" i="139"/>
  <c r="DI415" i="139"/>
  <c r="DH415" i="139"/>
  <c r="DG415" i="139"/>
  <c r="DF415" i="139"/>
  <c r="DE415" i="139"/>
  <c r="DD415" i="139"/>
  <c r="DC415" i="139"/>
  <c r="DB415" i="139"/>
  <c r="DA415" i="139"/>
  <c r="CZ415" i="139"/>
  <c r="CY415" i="139"/>
  <c r="CX415" i="139"/>
  <c r="CW415" i="139"/>
  <c r="CV415" i="139"/>
  <c r="CU415" i="139"/>
  <c r="CT415" i="139"/>
  <c r="CS415" i="139"/>
  <c r="CR415" i="139"/>
  <c r="CQ415" i="139"/>
  <c r="CP415" i="139"/>
  <c r="CO415" i="139"/>
  <c r="CN415" i="139"/>
  <c r="CM415" i="139"/>
  <c r="CL415" i="139"/>
  <c r="CK415" i="139"/>
  <c r="CJ415" i="139"/>
  <c r="CI415" i="139"/>
  <c r="CH415" i="139"/>
  <c r="CG415" i="139"/>
  <c r="CF415" i="139"/>
  <c r="CE415" i="139"/>
  <c r="CD415" i="139"/>
  <c r="CC415" i="139"/>
  <c r="F415" i="139"/>
  <c r="B415" i="139"/>
  <c r="B416" i="139" s="1"/>
  <c r="DL414" i="139"/>
  <c r="DK414" i="139"/>
  <c r="DJ414" i="139"/>
  <c r="DI414" i="139"/>
  <c r="DH414" i="139"/>
  <c r="DG414" i="139"/>
  <c r="DF414" i="139"/>
  <c r="DE414" i="139"/>
  <c r="DD414" i="139"/>
  <c r="DC414" i="139"/>
  <c r="DB414" i="139"/>
  <c r="DA414" i="139"/>
  <c r="CZ414" i="139"/>
  <c r="CY414" i="139"/>
  <c r="CX414" i="139"/>
  <c r="CW414" i="139"/>
  <c r="CV414" i="139"/>
  <c r="CU414" i="139"/>
  <c r="CT414" i="139"/>
  <c r="CS414" i="139"/>
  <c r="CR414" i="139"/>
  <c r="CQ414" i="139"/>
  <c r="CP414" i="139"/>
  <c r="CO414" i="139"/>
  <c r="CN414" i="139"/>
  <c r="CM414" i="139"/>
  <c r="CL414" i="139"/>
  <c r="CK414" i="139"/>
  <c r="CJ414" i="139"/>
  <c r="CI414" i="139"/>
  <c r="CH414" i="139"/>
  <c r="CG414" i="139"/>
  <c r="CF414" i="139"/>
  <c r="CE414" i="139"/>
  <c r="CD414" i="139"/>
  <c r="CC414" i="139"/>
  <c r="F414" i="139"/>
  <c r="DL413" i="139"/>
  <c r="DK413" i="139"/>
  <c r="DK433" i="139" s="1"/>
  <c r="DJ413" i="139"/>
  <c r="DI413" i="139"/>
  <c r="DH413" i="139"/>
  <c r="DG413" i="139"/>
  <c r="DF413" i="139"/>
  <c r="DE413" i="139"/>
  <c r="DD413" i="139"/>
  <c r="DC413" i="139"/>
  <c r="DC433" i="139" s="1"/>
  <c r="DB413" i="139"/>
  <c r="DA413" i="139"/>
  <c r="CZ413" i="139"/>
  <c r="CY413" i="139"/>
  <c r="CX413" i="139"/>
  <c r="CW413" i="139"/>
  <c r="CV413" i="139"/>
  <c r="CU413" i="139"/>
  <c r="CU433" i="139" s="1"/>
  <c r="CT413" i="139"/>
  <c r="CS413" i="139"/>
  <c r="CR413" i="139"/>
  <c r="CQ413" i="139"/>
  <c r="CP413" i="139"/>
  <c r="CO413" i="139"/>
  <c r="CN413" i="139"/>
  <c r="CM413" i="139"/>
  <c r="CM433" i="139" s="1"/>
  <c r="CL413" i="139"/>
  <c r="CK413" i="139"/>
  <c r="CJ413" i="139"/>
  <c r="CI413" i="139"/>
  <c r="CH413" i="139"/>
  <c r="CG413" i="139"/>
  <c r="CF413" i="139"/>
  <c r="CE413" i="139"/>
  <c r="CE433" i="139" s="1"/>
  <c r="CD413" i="139"/>
  <c r="CC413" i="139"/>
  <c r="F413" i="139"/>
  <c r="B413" i="139"/>
  <c r="B414" i="139" s="1"/>
  <c r="DL412" i="139"/>
  <c r="DL433" i="139" s="1"/>
  <c r="DK412" i="139"/>
  <c r="DJ412" i="139"/>
  <c r="DJ433" i="139" s="1"/>
  <c r="DI412" i="139"/>
  <c r="DI433" i="139" s="1"/>
  <c r="DH412" i="139"/>
  <c r="DH433" i="139" s="1"/>
  <c r="DG412" i="139"/>
  <c r="DF412" i="139"/>
  <c r="DF433" i="139" s="1"/>
  <c r="DE412" i="139"/>
  <c r="DD412" i="139"/>
  <c r="DD433" i="139" s="1"/>
  <c r="DC412" i="139"/>
  <c r="DB412" i="139"/>
  <c r="DB433" i="139" s="1"/>
  <c r="DA412" i="139"/>
  <c r="DA433" i="139" s="1"/>
  <c r="CZ412" i="139"/>
  <c r="CZ433" i="139" s="1"/>
  <c r="CY412" i="139"/>
  <c r="CX412" i="139"/>
  <c r="CX433" i="139" s="1"/>
  <c r="CW412" i="139"/>
  <c r="CV412" i="139"/>
  <c r="CV433" i="139" s="1"/>
  <c r="CU412" i="139"/>
  <c r="CT412" i="139"/>
  <c r="CT433" i="139" s="1"/>
  <c r="CS412" i="139"/>
  <c r="CS433" i="139" s="1"/>
  <c r="CR412" i="139"/>
  <c r="CR433" i="139" s="1"/>
  <c r="CQ412" i="139"/>
  <c r="CP412" i="139"/>
  <c r="CP433" i="139" s="1"/>
  <c r="CO412" i="139"/>
  <c r="CN412" i="139"/>
  <c r="CN433" i="139" s="1"/>
  <c r="CM412" i="139"/>
  <c r="CL412" i="139"/>
  <c r="CL433" i="139" s="1"/>
  <c r="CK412" i="139"/>
  <c r="CK433" i="139" s="1"/>
  <c r="CJ412" i="139"/>
  <c r="CJ433" i="139" s="1"/>
  <c r="CI412" i="139"/>
  <c r="CH412" i="139"/>
  <c r="CH433" i="139" s="1"/>
  <c r="CG412" i="139"/>
  <c r="CF412" i="139"/>
  <c r="CF433" i="139" s="1"/>
  <c r="CE412" i="139"/>
  <c r="CD412" i="139"/>
  <c r="CD433" i="139" s="1"/>
  <c r="CC412" i="139"/>
  <c r="CC433" i="139" s="1"/>
  <c r="F412" i="139"/>
  <c r="F433" i="139" s="1"/>
  <c r="CL411" i="139"/>
  <c r="CA411" i="139"/>
  <c r="BZ411" i="139"/>
  <c r="BY411" i="139"/>
  <c r="BX411" i="139"/>
  <c r="BW411" i="139"/>
  <c r="BV411" i="139"/>
  <c r="BU411" i="139"/>
  <c r="BT411" i="139"/>
  <c r="BS411" i="139"/>
  <c r="BR411" i="139"/>
  <c r="BQ411" i="139"/>
  <c r="BP411" i="139"/>
  <c r="BO411" i="139"/>
  <c r="BN411" i="139"/>
  <c r="BM411" i="139"/>
  <c r="BL411" i="139"/>
  <c r="BK411" i="139"/>
  <c r="BJ411" i="139"/>
  <c r="BI411" i="139"/>
  <c r="BH411" i="139"/>
  <c r="BG411" i="139"/>
  <c r="BF411" i="139"/>
  <c r="BE411" i="139"/>
  <c r="BD411" i="139"/>
  <c r="BC411" i="139"/>
  <c r="BB411" i="139"/>
  <c r="BA411" i="139"/>
  <c r="AZ411" i="139"/>
  <c r="AY411" i="139"/>
  <c r="AX411" i="139"/>
  <c r="AW411" i="139"/>
  <c r="AV411" i="139"/>
  <c r="AU411" i="139"/>
  <c r="AT411" i="139"/>
  <c r="AS411" i="139"/>
  <c r="AR411" i="139"/>
  <c r="AP411" i="139"/>
  <c r="AO411" i="139"/>
  <c r="AN411" i="139"/>
  <c r="AM411" i="139"/>
  <c r="AL411" i="139"/>
  <c r="AK411" i="139"/>
  <c r="AJ411" i="139"/>
  <c r="AI411" i="139"/>
  <c r="AH411" i="139"/>
  <c r="AG411" i="139"/>
  <c r="AF411" i="139"/>
  <c r="AE411" i="139"/>
  <c r="AD411" i="139"/>
  <c r="AC411" i="139"/>
  <c r="AB411" i="139"/>
  <c r="AA411" i="139"/>
  <c r="Z411" i="139"/>
  <c r="Y411" i="139"/>
  <c r="X411" i="139"/>
  <c r="W411" i="139"/>
  <c r="V411" i="139"/>
  <c r="U411" i="139"/>
  <c r="T411" i="139"/>
  <c r="S411" i="139"/>
  <c r="R411" i="139"/>
  <c r="Q411" i="139"/>
  <c r="P411" i="139"/>
  <c r="O411" i="139"/>
  <c r="N411" i="139"/>
  <c r="M411" i="139"/>
  <c r="L411" i="139"/>
  <c r="K411" i="139"/>
  <c r="J411" i="139"/>
  <c r="I411" i="139"/>
  <c r="H411" i="139"/>
  <c r="G411" i="139"/>
  <c r="E411" i="139"/>
  <c r="DL410" i="139"/>
  <c r="DK410" i="139"/>
  <c r="DJ410" i="139"/>
  <c r="DI410" i="139"/>
  <c r="DH410" i="139"/>
  <c r="DG410" i="139"/>
  <c r="DF410" i="139"/>
  <c r="DE410" i="139"/>
  <c r="DD410" i="139"/>
  <c r="DC410" i="139"/>
  <c r="DB410" i="139"/>
  <c r="DA410" i="139"/>
  <c r="CZ410" i="139"/>
  <c r="CY410" i="139"/>
  <c r="CX410" i="139"/>
  <c r="CW410" i="139"/>
  <c r="CV410" i="139"/>
  <c r="CU410" i="139"/>
  <c r="CT410" i="139"/>
  <c r="CS410" i="139"/>
  <c r="CR410" i="139"/>
  <c r="CQ410" i="139"/>
  <c r="CP410" i="139"/>
  <c r="CO410" i="139"/>
  <c r="CN410" i="139"/>
  <c r="CM410" i="139"/>
  <c r="CL410" i="139"/>
  <c r="CK410" i="139"/>
  <c r="CJ410" i="139"/>
  <c r="CI410" i="139"/>
  <c r="CH410" i="139"/>
  <c r="CG410" i="139"/>
  <c r="CF410" i="139"/>
  <c r="CE410" i="139"/>
  <c r="CD410" i="139"/>
  <c r="CC410" i="139"/>
  <c r="F410" i="139"/>
  <c r="DL409" i="139"/>
  <c r="DK409" i="139"/>
  <c r="DJ409" i="139"/>
  <c r="DI409" i="139"/>
  <c r="DH409" i="139"/>
  <c r="DG409" i="139"/>
  <c r="DF409" i="139"/>
  <c r="DE409" i="139"/>
  <c r="DD409" i="139"/>
  <c r="DC409" i="139"/>
  <c r="DB409" i="139"/>
  <c r="DA409" i="139"/>
  <c r="CZ409" i="139"/>
  <c r="CY409" i="139"/>
  <c r="CX409" i="139"/>
  <c r="CW409" i="139"/>
  <c r="CV409" i="139"/>
  <c r="CU409" i="139"/>
  <c r="CT409" i="139"/>
  <c r="CS409" i="139"/>
  <c r="CR409" i="139"/>
  <c r="CQ409" i="139"/>
  <c r="CP409" i="139"/>
  <c r="CO409" i="139"/>
  <c r="CN409" i="139"/>
  <c r="CM409" i="139"/>
  <c r="CL409" i="139"/>
  <c r="CK409" i="139"/>
  <c r="CJ409" i="139"/>
  <c r="CI409" i="139"/>
  <c r="CH409" i="139"/>
  <c r="CG409" i="139"/>
  <c r="CF409" i="139"/>
  <c r="CE409" i="139"/>
  <c r="CD409" i="139"/>
  <c r="CC409" i="139"/>
  <c r="F409" i="139"/>
  <c r="DL408" i="139"/>
  <c r="DK408" i="139"/>
  <c r="DJ408" i="139"/>
  <c r="DI408" i="139"/>
  <c r="DH408" i="139"/>
  <c r="DG408" i="139"/>
  <c r="DF408" i="139"/>
  <c r="DE408" i="139"/>
  <c r="DD408" i="139"/>
  <c r="DC408" i="139"/>
  <c r="DB408" i="139"/>
  <c r="DA408" i="139"/>
  <c r="CZ408" i="139"/>
  <c r="CY408" i="139"/>
  <c r="CX408" i="139"/>
  <c r="CW408" i="139"/>
  <c r="CV408" i="139"/>
  <c r="CU408" i="139"/>
  <c r="CT408" i="139"/>
  <c r="CS408" i="139"/>
  <c r="CR408" i="139"/>
  <c r="CQ408" i="139"/>
  <c r="CP408" i="139"/>
  <c r="CO408" i="139"/>
  <c r="CN408" i="139"/>
  <c r="CM408" i="139"/>
  <c r="CL408" i="139"/>
  <c r="CK408" i="139"/>
  <c r="CJ408" i="139"/>
  <c r="CI408" i="139"/>
  <c r="CH408" i="139"/>
  <c r="CG408" i="139"/>
  <c r="CF408" i="139"/>
  <c r="CE408" i="139"/>
  <c r="CD408" i="139"/>
  <c r="CC408" i="139"/>
  <c r="F408" i="139"/>
  <c r="DL407" i="139"/>
  <c r="DK407" i="139"/>
  <c r="DJ407" i="139"/>
  <c r="DJ411" i="139" s="1"/>
  <c r="DI407" i="139"/>
  <c r="DH407" i="139"/>
  <c r="DG407" i="139"/>
  <c r="DF407" i="139"/>
  <c r="DF411" i="139" s="1"/>
  <c r="DE407" i="139"/>
  <c r="DD407" i="139"/>
  <c r="DC407" i="139"/>
  <c r="DB407" i="139"/>
  <c r="DB411" i="139" s="1"/>
  <c r="DA407" i="139"/>
  <c r="CZ407" i="139"/>
  <c r="CY407" i="139"/>
  <c r="CX407" i="139"/>
  <c r="CX411" i="139" s="1"/>
  <c r="CW407" i="139"/>
  <c r="CV407" i="139"/>
  <c r="CU407" i="139"/>
  <c r="CT407" i="139"/>
  <c r="CT411" i="139" s="1"/>
  <c r="CS407" i="139"/>
  <c r="CR407" i="139"/>
  <c r="CQ407" i="139"/>
  <c r="CP407" i="139"/>
  <c r="CP411" i="139" s="1"/>
  <c r="CO407" i="139"/>
  <c r="CN407" i="139"/>
  <c r="CM407" i="139"/>
  <c r="CL407" i="139"/>
  <c r="CK407" i="139"/>
  <c r="CJ407" i="139"/>
  <c r="CI407" i="139"/>
  <c r="CH407" i="139"/>
  <c r="CH411" i="139" s="1"/>
  <c r="CG407" i="139"/>
  <c r="CF407" i="139"/>
  <c r="CE407" i="139"/>
  <c r="CD407" i="139"/>
  <c r="CD411" i="139" s="1"/>
  <c r="CC407" i="139"/>
  <c r="F407" i="139"/>
  <c r="B407" i="139"/>
  <c r="B408" i="139" s="1"/>
  <c r="B409" i="139" s="1"/>
  <c r="B410" i="139" s="1"/>
  <c r="DL406" i="139"/>
  <c r="DL411" i="139" s="1"/>
  <c r="DK406" i="139"/>
  <c r="DK411" i="139" s="1"/>
  <c r="DJ406" i="139"/>
  <c r="DI406" i="139"/>
  <c r="DI411" i="139" s="1"/>
  <c r="DH406" i="139"/>
  <c r="DG406" i="139"/>
  <c r="DG411" i="139" s="1"/>
  <c r="DF406" i="139"/>
  <c r="DE406" i="139"/>
  <c r="DE411" i="139" s="1"/>
  <c r="DD406" i="139"/>
  <c r="DD411" i="139" s="1"/>
  <c r="DC406" i="139"/>
  <c r="DC411" i="139" s="1"/>
  <c r="DB406" i="139"/>
  <c r="DA406" i="139"/>
  <c r="DA411" i="139" s="1"/>
  <c r="CZ406" i="139"/>
  <c r="CY406" i="139"/>
  <c r="CY411" i="139" s="1"/>
  <c r="CX406" i="139"/>
  <c r="CW406" i="139"/>
  <c r="CW411" i="139" s="1"/>
  <c r="CV406" i="139"/>
  <c r="CV411" i="139" s="1"/>
  <c r="CU406" i="139"/>
  <c r="CU411" i="139" s="1"/>
  <c r="CT406" i="139"/>
  <c r="CS406" i="139"/>
  <c r="CS411" i="139" s="1"/>
  <c r="CR406" i="139"/>
  <c r="CQ406" i="139"/>
  <c r="CQ411" i="139" s="1"/>
  <c r="CP406" i="139"/>
  <c r="CO406" i="139"/>
  <c r="CO411" i="139" s="1"/>
  <c r="CN406" i="139"/>
  <c r="CN411" i="139" s="1"/>
  <c r="CM406" i="139"/>
  <c r="CM411" i="139" s="1"/>
  <c r="CL406" i="139"/>
  <c r="CK406" i="139"/>
  <c r="CK411" i="139" s="1"/>
  <c r="CJ406" i="139"/>
  <c r="CI406" i="139"/>
  <c r="CI411" i="139" s="1"/>
  <c r="CH406" i="139"/>
  <c r="CG406" i="139"/>
  <c r="CG411" i="139" s="1"/>
  <c r="CF406" i="139"/>
  <c r="CF411" i="139" s="1"/>
  <c r="CE406" i="139"/>
  <c r="CE411" i="139" s="1"/>
  <c r="CD406" i="139"/>
  <c r="CC406" i="139"/>
  <c r="CC411" i="139" s="1"/>
  <c r="F406" i="139"/>
  <c r="DA405" i="139"/>
  <c r="CA405" i="139"/>
  <c r="BZ405" i="139"/>
  <c r="BY405" i="139"/>
  <c r="BX405" i="139"/>
  <c r="BW405" i="139"/>
  <c r="BV405" i="139"/>
  <c r="BU405" i="139"/>
  <c r="BT405" i="139"/>
  <c r="BS405" i="139"/>
  <c r="BR405" i="139"/>
  <c r="BQ405" i="139"/>
  <c r="BP405" i="139"/>
  <c r="BO405" i="139"/>
  <c r="BN405" i="139"/>
  <c r="BM405" i="139"/>
  <c r="BL405" i="139"/>
  <c r="BK405" i="139"/>
  <c r="BJ405" i="139"/>
  <c r="BI405" i="139"/>
  <c r="BH405" i="139"/>
  <c r="BG405" i="139"/>
  <c r="BF405" i="139"/>
  <c r="BE405" i="139"/>
  <c r="BD405" i="139"/>
  <c r="BC405" i="139"/>
  <c r="BB405" i="139"/>
  <c r="BA405" i="139"/>
  <c r="AZ405" i="139"/>
  <c r="AY405" i="139"/>
  <c r="AX405" i="139"/>
  <c r="AW405" i="139"/>
  <c r="AV405" i="139"/>
  <c r="AU405" i="139"/>
  <c r="AT405" i="139"/>
  <c r="AS405" i="139"/>
  <c r="AR405" i="139"/>
  <c r="AP405" i="139"/>
  <c r="AO405" i="139"/>
  <c r="AN405" i="139"/>
  <c r="AM405" i="139"/>
  <c r="AL405" i="139"/>
  <c r="AK405" i="139"/>
  <c r="AJ405" i="139"/>
  <c r="AI405" i="139"/>
  <c r="AH405" i="139"/>
  <c r="AG405" i="139"/>
  <c r="AF405" i="139"/>
  <c r="AE405" i="139"/>
  <c r="AD405" i="139"/>
  <c r="AC405" i="139"/>
  <c r="AB405" i="139"/>
  <c r="AA405" i="139"/>
  <c r="Z405" i="139"/>
  <c r="Y405" i="139"/>
  <c r="X405" i="139"/>
  <c r="W405" i="139"/>
  <c r="V405" i="139"/>
  <c r="U405" i="139"/>
  <c r="T405" i="139"/>
  <c r="S405" i="139"/>
  <c r="R405" i="139"/>
  <c r="Q405" i="139"/>
  <c r="P405" i="139"/>
  <c r="O405" i="139"/>
  <c r="N405" i="139"/>
  <c r="M405" i="139"/>
  <c r="L405" i="139"/>
  <c r="K405" i="139"/>
  <c r="J405" i="139"/>
  <c r="I405" i="139"/>
  <c r="H405" i="139"/>
  <c r="G405" i="139"/>
  <c r="E405" i="139"/>
  <c r="DL404" i="139"/>
  <c r="DK404" i="139"/>
  <c r="DJ404" i="139"/>
  <c r="DI404" i="139"/>
  <c r="DH404" i="139"/>
  <c r="DG404" i="139"/>
  <c r="DF404" i="139"/>
  <c r="DE404" i="139"/>
  <c r="DD404" i="139"/>
  <c r="DC404" i="139"/>
  <c r="DB404" i="139"/>
  <c r="DA404" i="139"/>
  <c r="CZ404" i="139"/>
  <c r="CY404" i="139"/>
  <c r="CX404" i="139"/>
  <c r="CW404" i="139"/>
  <c r="CV404" i="139"/>
  <c r="CU404" i="139"/>
  <c r="CT404" i="139"/>
  <c r="CS404" i="139"/>
  <c r="CR404" i="139"/>
  <c r="CQ404" i="139"/>
  <c r="CP404" i="139"/>
  <c r="CO404" i="139"/>
  <c r="CN404" i="139"/>
  <c r="CM404" i="139"/>
  <c r="CL404" i="139"/>
  <c r="CK404" i="139"/>
  <c r="CJ404" i="139"/>
  <c r="CI404" i="139"/>
  <c r="CH404" i="139"/>
  <c r="CG404" i="139"/>
  <c r="CF404" i="139"/>
  <c r="CE404" i="139"/>
  <c r="CD404" i="139"/>
  <c r="CC404" i="139"/>
  <c r="F404" i="139"/>
  <c r="B404" i="139"/>
  <c r="DL403" i="139"/>
  <c r="DK403" i="139"/>
  <c r="DJ403" i="139"/>
  <c r="DI403" i="139"/>
  <c r="DI405" i="139" s="1"/>
  <c r="DH403" i="139"/>
  <c r="DG403" i="139"/>
  <c r="DF403" i="139"/>
  <c r="DE403" i="139"/>
  <c r="DE405" i="139" s="1"/>
  <c r="DD403" i="139"/>
  <c r="DC403" i="139"/>
  <c r="DB403" i="139"/>
  <c r="DA403" i="139"/>
  <c r="CZ403" i="139"/>
  <c r="CY403" i="139"/>
  <c r="CX403" i="139"/>
  <c r="CW403" i="139"/>
  <c r="CW405" i="139" s="1"/>
  <c r="CV403" i="139"/>
  <c r="CU403" i="139"/>
  <c r="CT403" i="139"/>
  <c r="CS403" i="139"/>
  <c r="CS405" i="139" s="1"/>
  <c r="CR403" i="139"/>
  <c r="CQ403" i="139"/>
  <c r="CP403" i="139"/>
  <c r="CO403" i="139"/>
  <c r="CO405" i="139" s="1"/>
  <c r="CN403" i="139"/>
  <c r="CM403" i="139"/>
  <c r="CL403" i="139"/>
  <c r="CK403" i="139"/>
  <c r="CK405" i="139" s="1"/>
  <c r="CJ403" i="139"/>
  <c r="CI403" i="139"/>
  <c r="CH403" i="139"/>
  <c r="CG403" i="139"/>
  <c r="CG405" i="139" s="1"/>
  <c r="CF403" i="139"/>
  <c r="CE403" i="139"/>
  <c r="CD403" i="139"/>
  <c r="CC403" i="139"/>
  <c r="CC405" i="139" s="1"/>
  <c r="F403" i="139"/>
  <c r="B403" i="139"/>
  <c r="DL402" i="139"/>
  <c r="DL405" i="139" s="1"/>
  <c r="DK402" i="139"/>
  <c r="DK405" i="139" s="1"/>
  <c r="DJ402" i="139"/>
  <c r="DJ405" i="139" s="1"/>
  <c r="DI402" i="139"/>
  <c r="DH402" i="139"/>
  <c r="DH405" i="139" s="1"/>
  <c r="DG402" i="139"/>
  <c r="DG405" i="139" s="1"/>
  <c r="DF402" i="139"/>
  <c r="DF405" i="139" s="1"/>
  <c r="DE402" i="139"/>
  <c r="DD402" i="139"/>
  <c r="DD405" i="139" s="1"/>
  <c r="DC402" i="139"/>
  <c r="DC405" i="139" s="1"/>
  <c r="DB402" i="139"/>
  <c r="DB405" i="139" s="1"/>
  <c r="DA402" i="139"/>
  <c r="CZ402" i="139"/>
  <c r="CZ405" i="139" s="1"/>
  <c r="CY402" i="139"/>
  <c r="CY405" i="139" s="1"/>
  <c r="CX402" i="139"/>
  <c r="CX405" i="139" s="1"/>
  <c r="CW402" i="139"/>
  <c r="CV402" i="139"/>
  <c r="CV405" i="139" s="1"/>
  <c r="CU402" i="139"/>
  <c r="CU405" i="139" s="1"/>
  <c r="CT402" i="139"/>
  <c r="CT405" i="139" s="1"/>
  <c r="CS402" i="139"/>
  <c r="CR402" i="139"/>
  <c r="CR405" i="139" s="1"/>
  <c r="CQ402" i="139"/>
  <c r="CQ405" i="139" s="1"/>
  <c r="CP402" i="139"/>
  <c r="CP405" i="139" s="1"/>
  <c r="CO402" i="139"/>
  <c r="CN402" i="139"/>
  <c r="CN405" i="139" s="1"/>
  <c r="CM402" i="139"/>
  <c r="CM405" i="139" s="1"/>
  <c r="CL402" i="139"/>
  <c r="CL405" i="139" s="1"/>
  <c r="CK402" i="139"/>
  <c r="CJ402" i="139"/>
  <c r="CJ405" i="139" s="1"/>
  <c r="CI402" i="139"/>
  <c r="CI405" i="139" s="1"/>
  <c r="CH402" i="139"/>
  <c r="CH405" i="139" s="1"/>
  <c r="CG402" i="139"/>
  <c r="CF402" i="139"/>
  <c r="CF405" i="139" s="1"/>
  <c r="CE402" i="139"/>
  <c r="CE405" i="139" s="1"/>
  <c r="CD402" i="139"/>
  <c r="CD405" i="139" s="1"/>
  <c r="CC402" i="139"/>
  <c r="F402" i="139"/>
  <c r="F405" i="139" s="1"/>
  <c r="CA401" i="139"/>
  <c r="BZ401" i="139"/>
  <c r="BY401" i="139"/>
  <c r="BX401" i="139"/>
  <c r="BW401" i="139"/>
  <c r="BV401" i="139"/>
  <c r="BU401" i="139"/>
  <c r="BT401" i="139"/>
  <c r="BS401" i="139"/>
  <c r="BR401" i="139"/>
  <c r="BQ401" i="139"/>
  <c r="BP401" i="139"/>
  <c r="BO401" i="139"/>
  <c r="BN401" i="139"/>
  <c r="BM401" i="139"/>
  <c r="BL401" i="139"/>
  <c r="BK401" i="139"/>
  <c r="BJ401" i="139"/>
  <c r="BI401" i="139"/>
  <c r="BH401" i="139"/>
  <c r="BG401" i="139"/>
  <c r="BF401" i="139"/>
  <c r="BE401" i="139"/>
  <c r="BD401" i="139"/>
  <c r="BC401" i="139"/>
  <c r="BB401" i="139"/>
  <c r="BA401" i="139"/>
  <c r="AZ401" i="139"/>
  <c r="AY401" i="139"/>
  <c r="AX401" i="139"/>
  <c r="AW401" i="139"/>
  <c r="AV401" i="139"/>
  <c r="AU401" i="139"/>
  <c r="AT401" i="139"/>
  <c r="AS401" i="139"/>
  <c r="AR401" i="139"/>
  <c r="AP401" i="139"/>
  <c r="AO401" i="139"/>
  <c r="AN401" i="139"/>
  <c r="AM401" i="139"/>
  <c r="AL401" i="139"/>
  <c r="AK401" i="139"/>
  <c r="AJ401" i="139"/>
  <c r="AI401" i="139"/>
  <c r="AH401" i="139"/>
  <c r="AG401" i="139"/>
  <c r="AF401" i="139"/>
  <c r="AE401" i="139"/>
  <c r="AD401" i="139"/>
  <c r="AC401" i="139"/>
  <c r="AB401" i="139"/>
  <c r="AA401" i="139"/>
  <c r="Z401" i="139"/>
  <c r="Y401" i="139"/>
  <c r="X401" i="139"/>
  <c r="W401" i="139"/>
  <c r="V401" i="139"/>
  <c r="U401" i="139"/>
  <c r="T401" i="139"/>
  <c r="S401" i="139"/>
  <c r="R401" i="139"/>
  <c r="Q401" i="139"/>
  <c r="P401" i="139"/>
  <c r="O401" i="139"/>
  <c r="N401" i="139"/>
  <c r="M401" i="139"/>
  <c r="L401" i="139"/>
  <c r="K401" i="139"/>
  <c r="J401" i="139"/>
  <c r="I401" i="139"/>
  <c r="H401" i="139"/>
  <c r="G401" i="139"/>
  <c r="E401" i="139"/>
  <c r="DL400" i="139"/>
  <c r="DK400" i="139"/>
  <c r="DJ400" i="139"/>
  <c r="DI400" i="139"/>
  <c r="DH400" i="139"/>
  <c r="DG400" i="139"/>
  <c r="DF400" i="139"/>
  <c r="DE400" i="139"/>
  <c r="DD400" i="139"/>
  <c r="DC400" i="139"/>
  <c r="DB400" i="139"/>
  <c r="DA400" i="139"/>
  <c r="CZ400" i="139"/>
  <c r="CY400" i="139"/>
  <c r="CX400" i="139"/>
  <c r="CW400" i="139"/>
  <c r="CV400" i="139"/>
  <c r="CU400" i="139"/>
  <c r="CT400" i="139"/>
  <c r="CS400" i="139"/>
  <c r="CR400" i="139"/>
  <c r="CQ400" i="139"/>
  <c r="CP400" i="139"/>
  <c r="CO400" i="139"/>
  <c r="CN400" i="139"/>
  <c r="CM400" i="139"/>
  <c r="CL400" i="139"/>
  <c r="CK400" i="139"/>
  <c r="CJ400" i="139"/>
  <c r="CJ401" i="139" s="1"/>
  <c r="CI400" i="139"/>
  <c r="CH400" i="139"/>
  <c r="CG400" i="139"/>
  <c r="CF400" i="139"/>
  <c r="CE400" i="139"/>
  <c r="CD400" i="139"/>
  <c r="CC400" i="139"/>
  <c r="F400" i="139"/>
  <c r="DL399" i="139"/>
  <c r="DK399" i="139"/>
  <c r="DJ399" i="139"/>
  <c r="DI399" i="139"/>
  <c r="DH399" i="139"/>
  <c r="DG399" i="139"/>
  <c r="DF399" i="139"/>
  <c r="DE399" i="139"/>
  <c r="DD399" i="139"/>
  <c r="DC399" i="139"/>
  <c r="DB399" i="139"/>
  <c r="DA399" i="139"/>
  <c r="CZ399" i="139"/>
  <c r="CY399" i="139"/>
  <c r="CX399" i="139"/>
  <c r="CW399" i="139"/>
  <c r="CV399" i="139"/>
  <c r="CU399" i="139"/>
  <c r="CT399" i="139"/>
  <c r="CS399" i="139"/>
  <c r="CR399" i="139"/>
  <c r="CQ399" i="139"/>
  <c r="CP399" i="139"/>
  <c r="CO399" i="139"/>
  <c r="CN399" i="139"/>
  <c r="CM399" i="139"/>
  <c r="CL399" i="139"/>
  <c r="CK399" i="139"/>
  <c r="CJ399" i="139"/>
  <c r="CI399" i="139"/>
  <c r="CH399" i="139"/>
  <c r="CG399" i="139"/>
  <c r="CF399" i="139"/>
  <c r="CE399" i="139"/>
  <c r="CD399" i="139"/>
  <c r="CC399" i="139"/>
  <c r="F399" i="139"/>
  <c r="DL398" i="139"/>
  <c r="DK398" i="139"/>
  <c r="DJ398" i="139"/>
  <c r="DI398" i="139"/>
  <c r="DH398" i="139"/>
  <c r="DG398" i="139"/>
  <c r="DF398" i="139"/>
  <c r="DE398" i="139"/>
  <c r="DD398" i="139"/>
  <c r="DC398" i="139"/>
  <c r="DB398" i="139"/>
  <c r="DA398" i="139"/>
  <c r="CZ398" i="139"/>
  <c r="CY398" i="139"/>
  <c r="CX398" i="139"/>
  <c r="CW398" i="139"/>
  <c r="CV398" i="139"/>
  <c r="CU398" i="139"/>
  <c r="CT398" i="139"/>
  <c r="CS398" i="139"/>
  <c r="CR398" i="139"/>
  <c r="CQ398" i="139"/>
  <c r="CP398" i="139"/>
  <c r="CO398" i="139"/>
  <c r="CN398" i="139"/>
  <c r="CM398" i="139"/>
  <c r="CL398" i="139"/>
  <c r="CK398" i="139"/>
  <c r="CJ398" i="139"/>
  <c r="CI398" i="139"/>
  <c r="CH398" i="139"/>
  <c r="CG398" i="139"/>
  <c r="CF398" i="139"/>
  <c r="CE398" i="139"/>
  <c r="CD398" i="139"/>
  <c r="CC398" i="139"/>
  <c r="F398" i="139"/>
  <c r="DL397" i="139"/>
  <c r="DK397" i="139"/>
  <c r="DJ397" i="139"/>
  <c r="DI397" i="139"/>
  <c r="DH397" i="139"/>
  <c r="DG397" i="139"/>
  <c r="DF397" i="139"/>
  <c r="DE397" i="139"/>
  <c r="DD397" i="139"/>
  <c r="DC397" i="139"/>
  <c r="DB397" i="139"/>
  <c r="DA397" i="139"/>
  <c r="CZ397" i="139"/>
  <c r="CY397" i="139"/>
  <c r="CX397" i="139"/>
  <c r="CW397" i="139"/>
  <c r="CV397" i="139"/>
  <c r="CU397" i="139"/>
  <c r="CT397" i="139"/>
  <c r="CS397" i="139"/>
  <c r="CR397" i="139"/>
  <c r="CQ397" i="139"/>
  <c r="CP397" i="139"/>
  <c r="CO397" i="139"/>
  <c r="CN397" i="139"/>
  <c r="CM397" i="139"/>
  <c r="CL397" i="139"/>
  <c r="CK397" i="139"/>
  <c r="CJ397" i="139"/>
  <c r="CI397" i="139"/>
  <c r="CH397" i="139"/>
  <c r="CG397" i="139"/>
  <c r="CF397" i="139"/>
  <c r="CE397" i="139"/>
  <c r="CD397" i="139"/>
  <c r="CC397" i="139"/>
  <c r="F397" i="139"/>
  <c r="DL396" i="139"/>
  <c r="DK396" i="139"/>
  <c r="DJ396" i="139"/>
  <c r="DI396" i="139"/>
  <c r="DH396" i="139"/>
  <c r="DG396" i="139"/>
  <c r="DF396" i="139"/>
  <c r="DE396" i="139"/>
  <c r="DD396" i="139"/>
  <c r="DC396" i="139"/>
  <c r="DB396" i="139"/>
  <c r="DA396" i="139"/>
  <c r="CZ396" i="139"/>
  <c r="CY396" i="139"/>
  <c r="CX396" i="139"/>
  <c r="CW396" i="139"/>
  <c r="CV396" i="139"/>
  <c r="CU396" i="139"/>
  <c r="CT396" i="139"/>
  <c r="CS396" i="139"/>
  <c r="CR396" i="139"/>
  <c r="CQ396" i="139"/>
  <c r="CP396" i="139"/>
  <c r="CO396" i="139"/>
  <c r="CN396" i="139"/>
  <c r="CM396" i="139"/>
  <c r="CL396" i="139"/>
  <c r="CK396" i="139"/>
  <c r="CJ396" i="139"/>
  <c r="CI396" i="139"/>
  <c r="CH396" i="139"/>
  <c r="CG396" i="139"/>
  <c r="CF396" i="139"/>
  <c r="CE396" i="139"/>
  <c r="CD396" i="139"/>
  <c r="CC396" i="139"/>
  <c r="F396" i="139"/>
  <c r="DL395" i="139"/>
  <c r="DL401" i="139" s="1"/>
  <c r="DK395" i="139"/>
  <c r="DJ395" i="139"/>
  <c r="DI395" i="139"/>
  <c r="DH395" i="139"/>
  <c r="DG395" i="139"/>
  <c r="DF395" i="139"/>
  <c r="DE395" i="139"/>
  <c r="DD395" i="139"/>
  <c r="DC395" i="139"/>
  <c r="DB395" i="139"/>
  <c r="DA395" i="139"/>
  <c r="CZ395" i="139"/>
  <c r="CY395" i="139"/>
  <c r="CX395" i="139"/>
  <c r="CW395" i="139"/>
  <c r="CV395" i="139"/>
  <c r="CV401" i="139" s="1"/>
  <c r="CU395" i="139"/>
  <c r="CT395" i="139"/>
  <c r="CS395" i="139"/>
  <c r="CR395" i="139"/>
  <c r="CQ395" i="139"/>
  <c r="CP395" i="139"/>
  <c r="CO395" i="139"/>
  <c r="CN395" i="139"/>
  <c r="CM395" i="139"/>
  <c r="CL395" i="139"/>
  <c r="CK395" i="139"/>
  <c r="CJ395" i="139"/>
  <c r="CI395" i="139"/>
  <c r="CH395" i="139"/>
  <c r="CG395" i="139"/>
  <c r="CF395" i="139"/>
  <c r="CF401" i="139" s="1"/>
  <c r="CE395" i="139"/>
  <c r="CD395" i="139"/>
  <c r="CC395" i="139"/>
  <c r="F395" i="139"/>
  <c r="DL394" i="139"/>
  <c r="DK394" i="139"/>
  <c r="DJ394" i="139"/>
  <c r="DI394" i="139"/>
  <c r="DH394" i="139"/>
  <c r="DG394" i="139"/>
  <c r="DF394" i="139"/>
  <c r="DE394" i="139"/>
  <c r="DD394" i="139"/>
  <c r="DC394" i="139"/>
  <c r="DB394" i="139"/>
  <c r="DA394" i="139"/>
  <c r="CZ394" i="139"/>
  <c r="CY394" i="139"/>
  <c r="CX394" i="139"/>
  <c r="CW394" i="139"/>
  <c r="CV394" i="139"/>
  <c r="CU394" i="139"/>
  <c r="CT394" i="139"/>
  <c r="CS394" i="139"/>
  <c r="CR394" i="139"/>
  <c r="CQ394" i="139"/>
  <c r="CP394" i="139"/>
  <c r="CO394" i="139"/>
  <c r="CN394" i="139"/>
  <c r="CM394" i="139"/>
  <c r="CL394" i="139"/>
  <c r="CK394" i="139"/>
  <c r="CJ394" i="139"/>
  <c r="CI394" i="139"/>
  <c r="CH394" i="139"/>
  <c r="CG394" i="139"/>
  <c r="CF394" i="139"/>
  <c r="CE394" i="139"/>
  <c r="CD394" i="139"/>
  <c r="CC394" i="139"/>
  <c r="F394" i="139"/>
  <c r="DL393" i="139"/>
  <c r="DK393" i="139"/>
  <c r="DJ393" i="139"/>
  <c r="DI393" i="139"/>
  <c r="DH393" i="139"/>
  <c r="DG393" i="139"/>
  <c r="DF393" i="139"/>
  <c r="DE393" i="139"/>
  <c r="DD393" i="139"/>
  <c r="DD401" i="139" s="1"/>
  <c r="DC393" i="139"/>
  <c r="DB393" i="139"/>
  <c r="DA393" i="139"/>
  <c r="CZ393" i="139"/>
  <c r="CY393" i="139"/>
  <c r="CX393" i="139"/>
  <c r="CW393" i="139"/>
  <c r="CV393" i="139"/>
  <c r="CU393" i="139"/>
  <c r="CT393" i="139"/>
  <c r="CS393" i="139"/>
  <c r="CR393" i="139"/>
  <c r="CQ393" i="139"/>
  <c r="CP393" i="139"/>
  <c r="CO393" i="139"/>
  <c r="CN393" i="139"/>
  <c r="CN401" i="139" s="1"/>
  <c r="CM393" i="139"/>
  <c r="CL393" i="139"/>
  <c r="CK393" i="139"/>
  <c r="CJ393" i="139"/>
  <c r="CI393" i="139"/>
  <c r="CH393" i="139"/>
  <c r="CG393" i="139"/>
  <c r="CF393" i="139"/>
  <c r="CE393" i="139"/>
  <c r="CD393" i="139"/>
  <c r="CC393" i="139"/>
  <c r="F393" i="139"/>
  <c r="B393" i="139"/>
  <c r="B394" i="139" s="1"/>
  <c r="B395" i="139" s="1"/>
  <c r="B396" i="139" s="1"/>
  <c r="B397" i="139" s="1"/>
  <c r="B398" i="139" s="1"/>
  <c r="B399" i="139" s="1"/>
  <c r="B400" i="139" s="1"/>
  <c r="DL392" i="139"/>
  <c r="DK392" i="139"/>
  <c r="DK401" i="139" s="1"/>
  <c r="DJ392" i="139"/>
  <c r="DI392" i="139"/>
  <c r="DI401" i="139" s="1"/>
  <c r="DH392" i="139"/>
  <c r="DG392" i="139"/>
  <c r="DG401" i="139" s="1"/>
  <c r="DF392" i="139"/>
  <c r="DE392" i="139"/>
  <c r="DE401" i="139" s="1"/>
  <c r="DD392" i="139"/>
  <c r="DC392" i="139"/>
  <c r="DC401" i="139" s="1"/>
  <c r="DB392" i="139"/>
  <c r="DA392" i="139"/>
  <c r="DA401" i="139" s="1"/>
  <c r="CZ392" i="139"/>
  <c r="CY392" i="139"/>
  <c r="CY401" i="139" s="1"/>
  <c r="CX392" i="139"/>
  <c r="CW392" i="139"/>
  <c r="CW401" i="139" s="1"/>
  <c r="CV392" i="139"/>
  <c r="CU392" i="139"/>
  <c r="CU401" i="139" s="1"/>
  <c r="CT392" i="139"/>
  <c r="CS392" i="139"/>
  <c r="CS401" i="139" s="1"/>
  <c r="CR392" i="139"/>
  <c r="CQ392" i="139"/>
  <c r="CQ401" i="139" s="1"/>
  <c r="CP392" i="139"/>
  <c r="CO392" i="139"/>
  <c r="CO401" i="139" s="1"/>
  <c r="CN392" i="139"/>
  <c r="CM392" i="139"/>
  <c r="CM401" i="139" s="1"/>
  <c r="CL392" i="139"/>
  <c r="CK392" i="139"/>
  <c r="CK401" i="139" s="1"/>
  <c r="CJ392" i="139"/>
  <c r="CI392" i="139"/>
  <c r="CI401" i="139" s="1"/>
  <c r="CH392" i="139"/>
  <c r="CG392" i="139"/>
  <c r="CG401" i="139" s="1"/>
  <c r="CF392" i="139"/>
  <c r="CE392" i="139"/>
  <c r="CE401" i="139" s="1"/>
  <c r="CD392" i="139"/>
  <c r="CC392" i="139"/>
  <c r="CC401" i="139" s="1"/>
  <c r="F392" i="139"/>
  <c r="CA391" i="139"/>
  <c r="BZ391" i="139"/>
  <c r="BY391" i="139"/>
  <c r="BX391" i="139"/>
  <c r="BW391" i="139"/>
  <c r="BV391" i="139"/>
  <c r="BU391" i="139"/>
  <c r="BT391" i="139"/>
  <c r="BS391" i="139"/>
  <c r="BR391" i="139"/>
  <c r="BQ391" i="139"/>
  <c r="BP391" i="139"/>
  <c r="BO391" i="139"/>
  <c r="BN391" i="139"/>
  <c r="BM391" i="139"/>
  <c r="BL391" i="139"/>
  <c r="BK391" i="139"/>
  <c r="BJ391" i="139"/>
  <c r="BI391" i="139"/>
  <c r="BH391" i="139"/>
  <c r="BG391" i="139"/>
  <c r="BF391" i="139"/>
  <c r="BE391" i="139"/>
  <c r="BD391" i="139"/>
  <c r="BC391" i="139"/>
  <c r="BB391" i="139"/>
  <c r="BA391" i="139"/>
  <c r="AZ391" i="139"/>
  <c r="AY391" i="139"/>
  <c r="AX391" i="139"/>
  <c r="AW391" i="139"/>
  <c r="AV391" i="139"/>
  <c r="AU391" i="139"/>
  <c r="AT391" i="139"/>
  <c r="AS391" i="139"/>
  <c r="AR391" i="139"/>
  <c r="AP391" i="139"/>
  <c r="AO391" i="139"/>
  <c r="AN391" i="139"/>
  <c r="AM391" i="139"/>
  <c r="AL391" i="139"/>
  <c r="AK391" i="139"/>
  <c r="AJ391" i="139"/>
  <c r="AI391" i="139"/>
  <c r="AH391" i="139"/>
  <c r="AG391" i="139"/>
  <c r="AF391" i="139"/>
  <c r="AE391" i="139"/>
  <c r="AD391" i="139"/>
  <c r="AC391" i="139"/>
  <c r="AB391" i="139"/>
  <c r="AA391" i="139"/>
  <c r="Z391" i="139"/>
  <c r="Y391" i="139"/>
  <c r="X391" i="139"/>
  <c r="W391" i="139"/>
  <c r="V391" i="139"/>
  <c r="U391" i="139"/>
  <c r="T391" i="139"/>
  <c r="S391" i="139"/>
  <c r="R391" i="139"/>
  <c r="Q391" i="139"/>
  <c r="P391" i="139"/>
  <c r="O391" i="139"/>
  <c r="N391" i="139"/>
  <c r="M391" i="139"/>
  <c r="L391" i="139"/>
  <c r="K391" i="139"/>
  <c r="J391" i="139"/>
  <c r="I391" i="139"/>
  <c r="H391" i="139"/>
  <c r="G391" i="139"/>
  <c r="E391" i="139"/>
  <c r="DL390" i="139"/>
  <c r="DK390" i="139"/>
  <c r="DJ390" i="139"/>
  <c r="DI390" i="139"/>
  <c r="DH390" i="139"/>
  <c r="DG390" i="139"/>
  <c r="DF390" i="139"/>
  <c r="DE390" i="139"/>
  <c r="DD390" i="139"/>
  <c r="DC390" i="139"/>
  <c r="DB390" i="139"/>
  <c r="DA390" i="139"/>
  <c r="CZ390" i="139"/>
  <c r="CY390" i="139"/>
  <c r="CX390" i="139"/>
  <c r="CW390" i="139"/>
  <c r="CV390" i="139"/>
  <c r="CU390" i="139"/>
  <c r="CT390" i="139"/>
  <c r="CS390" i="139"/>
  <c r="CR390" i="139"/>
  <c r="CQ390" i="139"/>
  <c r="CP390" i="139"/>
  <c r="CO390" i="139"/>
  <c r="CN390" i="139"/>
  <c r="CM390" i="139"/>
  <c r="CL390" i="139"/>
  <c r="CK390" i="139"/>
  <c r="CJ390" i="139"/>
  <c r="CI390" i="139"/>
  <c r="CH390" i="139"/>
  <c r="CG390" i="139"/>
  <c r="CF390" i="139"/>
  <c r="CE390" i="139"/>
  <c r="CD390" i="139"/>
  <c r="CC390" i="139"/>
  <c r="F390" i="139"/>
  <c r="DL389" i="139"/>
  <c r="DK389" i="139"/>
  <c r="DJ389" i="139"/>
  <c r="DI389" i="139"/>
  <c r="DH389" i="139"/>
  <c r="DG389" i="139"/>
  <c r="DF389" i="139"/>
  <c r="DE389" i="139"/>
  <c r="DD389" i="139"/>
  <c r="DC389" i="139"/>
  <c r="DB389" i="139"/>
  <c r="DA389" i="139"/>
  <c r="CZ389" i="139"/>
  <c r="CY389" i="139"/>
  <c r="CX389" i="139"/>
  <c r="CW389" i="139"/>
  <c r="CV389" i="139"/>
  <c r="CU389" i="139"/>
  <c r="CT389" i="139"/>
  <c r="CS389" i="139"/>
  <c r="CR389" i="139"/>
  <c r="CQ389" i="139"/>
  <c r="CP389" i="139"/>
  <c r="CO389" i="139"/>
  <c r="CN389" i="139"/>
  <c r="CM389" i="139"/>
  <c r="CL389" i="139"/>
  <c r="CK389" i="139"/>
  <c r="CJ389" i="139"/>
  <c r="CI389" i="139"/>
  <c r="CH389" i="139"/>
  <c r="CG389" i="139"/>
  <c r="CF389" i="139"/>
  <c r="CE389" i="139"/>
  <c r="CD389" i="139"/>
  <c r="CC389" i="139"/>
  <c r="F389" i="139"/>
  <c r="DL388" i="139"/>
  <c r="DK388" i="139"/>
  <c r="DJ388" i="139"/>
  <c r="DI388" i="139"/>
  <c r="DH388" i="139"/>
  <c r="DG388" i="139"/>
  <c r="DF388" i="139"/>
  <c r="DE388" i="139"/>
  <c r="DD388" i="139"/>
  <c r="DC388" i="139"/>
  <c r="DB388" i="139"/>
  <c r="DA388" i="139"/>
  <c r="CZ388" i="139"/>
  <c r="CY388" i="139"/>
  <c r="CX388" i="139"/>
  <c r="CW388" i="139"/>
  <c r="CV388" i="139"/>
  <c r="CU388" i="139"/>
  <c r="CT388" i="139"/>
  <c r="CS388" i="139"/>
  <c r="CR388" i="139"/>
  <c r="CQ388" i="139"/>
  <c r="CP388" i="139"/>
  <c r="CO388" i="139"/>
  <c r="CN388" i="139"/>
  <c r="CM388" i="139"/>
  <c r="CL388" i="139"/>
  <c r="CK388" i="139"/>
  <c r="CJ388" i="139"/>
  <c r="CI388" i="139"/>
  <c r="CH388" i="139"/>
  <c r="CG388" i="139"/>
  <c r="CF388" i="139"/>
  <c r="CE388" i="139"/>
  <c r="CD388" i="139"/>
  <c r="CC388" i="139"/>
  <c r="F388" i="139"/>
  <c r="DL387" i="139"/>
  <c r="DK387" i="139"/>
  <c r="DJ387" i="139"/>
  <c r="DI387" i="139"/>
  <c r="DH387" i="139"/>
  <c r="DG387" i="139"/>
  <c r="DF387" i="139"/>
  <c r="DE387" i="139"/>
  <c r="DD387" i="139"/>
  <c r="DC387" i="139"/>
  <c r="DB387" i="139"/>
  <c r="DA387" i="139"/>
  <c r="CZ387" i="139"/>
  <c r="CY387" i="139"/>
  <c r="CX387" i="139"/>
  <c r="CW387" i="139"/>
  <c r="CV387" i="139"/>
  <c r="CU387" i="139"/>
  <c r="CT387" i="139"/>
  <c r="CS387" i="139"/>
  <c r="CR387" i="139"/>
  <c r="CQ387" i="139"/>
  <c r="CP387" i="139"/>
  <c r="CO387" i="139"/>
  <c r="CN387" i="139"/>
  <c r="CM387" i="139"/>
  <c r="CL387" i="139"/>
  <c r="CK387" i="139"/>
  <c r="CJ387" i="139"/>
  <c r="CI387" i="139"/>
  <c r="CH387" i="139"/>
  <c r="CG387" i="139"/>
  <c r="CF387" i="139"/>
  <c r="CE387" i="139"/>
  <c r="CD387" i="139"/>
  <c r="CC387" i="139"/>
  <c r="F387" i="139"/>
  <c r="DL386" i="139"/>
  <c r="DK386" i="139"/>
  <c r="DJ386" i="139"/>
  <c r="DI386" i="139"/>
  <c r="DH386" i="139"/>
  <c r="DG386" i="139"/>
  <c r="DF386" i="139"/>
  <c r="DE386" i="139"/>
  <c r="DD386" i="139"/>
  <c r="DC386" i="139"/>
  <c r="DB386" i="139"/>
  <c r="DA386" i="139"/>
  <c r="CZ386" i="139"/>
  <c r="CY386" i="139"/>
  <c r="CX386" i="139"/>
  <c r="CW386" i="139"/>
  <c r="CV386" i="139"/>
  <c r="CU386" i="139"/>
  <c r="CU391" i="139" s="1"/>
  <c r="CT386" i="139"/>
  <c r="CS386" i="139"/>
  <c r="CR386" i="139"/>
  <c r="CQ386" i="139"/>
  <c r="CP386" i="139"/>
  <c r="CO386" i="139"/>
  <c r="CN386" i="139"/>
  <c r="CM386" i="139"/>
  <c r="CL386" i="139"/>
  <c r="CK386" i="139"/>
  <c r="CJ386" i="139"/>
  <c r="CI386" i="139"/>
  <c r="CH386" i="139"/>
  <c r="CG386" i="139"/>
  <c r="CF386" i="139"/>
  <c r="CE386" i="139"/>
  <c r="CD386" i="139"/>
  <c r="CC386" i="139"/>
  <c r="F386" i="139"/>
  <c r="DL385" i="139"/>
  <c r="DK385" i="139"/>
  <c r="DJ385" i="139"/>
  <c r="DI385" i="139"/>
  <c r="DH385" i="139"/>
  <c r="DG385" i="139"/>
  <c r="DF385" i="139"/>
  <c r="DE385" i="139"/>
  <c r="DD385" i="139"/>
  <c r="DC385" i="139"/>
  <c r="DB385" i="139"/>
  <c r="DA385" i="139"/>
  <c r="CZ385" i="139"/>
  <c r="CY385" i="139"/>
  <c r="CX385" i="139"/>
  <c r="CW385" i="139"/>
  <c r="CV385" i="139"/>
  <c r="CU385" i="139"/>
  <c r="CT385" i="139"/>
  <c r="CS385" i="139"/>
  <c r="CR385" i="139"/>
  <c r="CQ385" i="139"/>
  <c r="CP385" i="139"/>
  <c r="CO385" i="139"/>
  <c r="CN385" i="139"/>
  <c r="CM385" i="139"/>
  <c r="CL385" i="139"/>
  <c r="CK385" i="139"/>
  <c r="CJ385" i="139"/>
  <c r="CI385" i="139"/>
  <c r="CH385" i="139"/>
  <c r="CG385" i="139"/>
  <c r="CF385" i="139"/>
  <c r="CE385" i="139"/>
  <c r="CD385" i="139"/>
  <c r="CC385" i="139"/>
  <c r="F385" i="139"/>
  <c r="B385" i="139"/>
  <c r="B386" i="139" s="1"/>
  <c r="B387" i="139" s="1"/>
  <c r="B388" i="139" s="1"/>
  <c r="B389" i="139" s="1"/>
  <c r="B390" i="139" s="1"/>
  <c r="DL384" i="139"/>
  <c r="DK384" i="139"/>
  <c r="DJ384" i="139"/>
  <c r="DI384" i="139"/>
  <c r="DH384" i="139"/>
  <c r="DG384" i="139"/>
  <c r="DF384" i="139"/>
  <c r="DE384" i="139"/>
  <c r="DD384" i="139"/>
  <c r="DC384" i="139"/>
  <c r="DB384" i="139"/>
  <c r="DA384" i="139"/>
  <c r="CZ384" i="139"/>
  <c r="CY384" i="139"/>
  <c r="CX384" i="139"/>
  <c r="CW384" i="139"/>
  <c r="CV384" i="139"/>
  <c r="CU384" i="139"/>
  <c r="CT384" i="139"/>
  <c r="CS384" i="139"/>
  <c r="CR384" i="139"/>
  <c r="CQ384" i="139"/>
  <c r="CP384" i="139"/>
  <c r="CO384" i="139"/>
  <c r="CN384" i="139"/>
  <c r="CM384" i="139"/>
  <c r="CL384" i="139"/>
  <c r="CK384" i="139"/>
  <c r="CJ384" i="139"/>
  <c r="CI384" i="139"/>
  <c r="CH384" i="139"/>
  <c r="CG384" i="139"/>
  <c r="CG391" i="139" s="1"/>
  <c r="CF384" i="139"/>
  <c r="CE384" i="139"/>
  <c r="CD384" i="139"/>
  <c r="CC384" i="139"/>
  <c r="F384" i="139"/>
  <c r="B384" i="139"/>
  <c r="DL383" i="139"/>
  <c r="DL391" i="139" s="1"/>
  <c r="DK383" i="139"/>
  <c r="DJ383" i="139"/>
  <c r="DJ391" i="139" s="1"/>
  <c r="DI383" i="139"/>
  <c r="DH383" i="139"/>
  <c r="DH391" i="139" s="1"/>
  <c r="DG383" i="139"/>
  <c r="DG391" i="139" s="1"/>
  <c r="DF383" i="139"/>
  <c r="DF391" i="139" s="1"/>
  <c r="DE383" i="139"/>
  <c r="DE391" i="139" s="1"/>
  <c r="DD383" i="139"/>
  <c r="DD391" i="139" s="1"/>
  <c r="DC383" i="139"/>
  <c r="DB383" i="139"/>
  <c r="DB391" i="139" s="1"/>
  <c r="DA383" i="139"/>
  <c r="CZ383" i="139"/>
  <c r="CZ391" i="139" s="1"/>
  <c r="CY383" i="139"/>
  <c r="CY391" i="139" s="1"/>
  <c r="CX383" i="139"/>
  <c r="CX391" i="139" s="1"/>
  <c r="CW383" i="139"/>
  <c r="CW391" i="139" s="1"/>
  <c r="CV383" i="139"/>
  <c r="CV391" i="139" s="1"/>
  <c r="CU383" i="139"/>
  <c r="CT383" i="139"/>
  <c r="CT391" i="139" s="1"/>
  <c r="CS383" i="139"/>
  <c r="CR383" i="139"/>
  <c r="CR391" i="139" s="1"/>
  <c r="CQ383" i="139"/>
  <c r="CQ391" i="139" s="1"/>
  <c r="CP383" i="139"/>
  <c r="CP391" i="139" s="1"/>
  <c r="CO383" i="139"/>
  <c r="CO391" i="139" s="1"/>
  <c r="CN383" i="139"/>
  <c r="CN391" i="139" s="1"/>
  <c r="CM383" i="139"/>
  <c r="CL383" i="139"/>
  <c r="CL391" i="139" s="1"/>
  <c r="CK383" i="139"/>
  <c r="CJ383" i="139"/>
  <c r="CJ391" i="139" s="1"/>
  <c r="CI383" i="139"/>
  <c r="CI391" i="139" s="1"/>
  <c r="CH383" i="139"/>
  <c r="CH391" i="139" s="1"/>
  <c r="CG383" i="139"/>
  <c r="CF383" i="139"/>
  <c r="CF391" i="139" s="1"/>
  <c r="CE383" i="139"/>
  <c r="CD383" i="139"/>
  <c r="CD391" i="139" s="1"/>
  <c r="CC383" i="139"/>
  <c r="F383" i="139"/>
  <c r="F391" i="139" s="1"/>
  <c r="DH382" i="139"/>
  <c r="CX382" i="139"/>
  <c r="CA382" i="139"/>
  <c r="BZ382" i="139"/>
  <c r="BY382" i="139"/>
  <c r="BX382" i="139"/>
  <c r="BW382" i="139"/>
  <c r="BV382" i="139"/>
  <c r="BU382" i="139"/>
  <c r="BT382" i="139"/>
  <c r="BS382" i="139"/>
  <c r="BR382" i="139"/>
  <c r="BQ382" i="139"/>
  <c r="BP382" i="139"/>
  <c r="BO382" i="139"/>
  <c r="BN382" i="139"/>
  <c r="BM382" i="139"/>
  <c r="BL382" i="139"/>
  <c r="BK382" i="139"/>
  <c r="BJ382" i="139"/>
  <c r="BI382" i="139"/>
  <c r="BH382" i="139"/>
  <c r="BG382" i="139"/>
  <c r="BF382" i="139"/>
  <c r="BE382" i="139"/>
  <c r="BD382" i="139"/>
  <c r="BC382" i="139"/>
  <c r="BB382" i="139"/>
  <c r="BA382" i="139"/>
  <c r="AZ382" i="139"/>
  <c r="AY382" i="139"/>
  <c r="AX382" i="139"/>
  <c r="AW382" i="139"/>
  <c r="AV382" i="139"/>
  <c r="AU382" i="139"/>
  <c r="AT382" i="139"/>
  <c r="AS382" i="139"/>
  <c r="AR382" i="139"/>
  <c r="AP382" i="139"/>
  <c r="AO382" i="139"/>
  <c r="AN382" i="139"/>
  <c r="AM382" i="139"/>
  <c r="AL382" i="139"/>
  <c r="AK382" i="139"/>
  <c r="AJ382" i="139"/>
  <c r="AI382" i="139"/>
  <c r="AH382" i="139"/>
  <c r="AG382" i="139"/>
  <c r="AF382" i="139"/>
  <c r="AE382" i="139"/>
  <c r="AD382" i="139"/>
  <c r="AC382" i="139"/>
  <c r="AB382" i="139"/>
  <c r="AA382" i="139"/>
  <c r="Z382" i="139"/>
  <c r="Y382" i="139"/>
  <c r="X382" i="139"/>
  <c r="W382" i="139"/>
  <c r="V382" i="139"/>
  <c r="U382" i="139"/>
  <c r="T382" i="139"/>
  <c r="S382" i="139"/>
  <c r="R382" i="139"/>
  <c r="Q382" i="139"/>
  <c r="P382" i="139"/>
  <c r="O382" i="139"/>
  <c r="N382" i="139"/>
  <c r="M382" i="139"/>
  <c r="L382" i="139"/>
  <c r="K382" i="139"/>
  <c r="J382" i="139"/>
  <c r="I382" i="139"/>
  <c r="H382" i="139"/>
  <c r="G382" i="139"/>
  <c r="E382" i="139"/>
  <c r="DL381" i="139"/>
  <c r="DK381" i="139"/>
  <c r="DJ381" i="139"/>
  <c r="DI381" i="139"/>
  <c r="DH381" i="139"/>
  <c r="DG381" i="139"/>
  <c r="DF381" i="139"/>
  <c r="DE381" i="139"/>
  <c r="DD381" i="139"/>
  <c r="DC381" i="139"/>
  <c r="DB381" i="139"/>
  <c r="DA381" i="139"/>
  <c r="CZ381" i="139"/>
  <c r="CY381" i="139"/>
  <c r="CX381" i="139"/>
  <c r="CW381" i="139"/>
  <c r="CV381" i="139"/>
  <c r="CU381" i="139"/>
  <c r="CT381" i="139"/>
  <c r="CS381" i="139"/>
  <c r="CR381" i="139"/>
  <c r="CQ381" i="139"/>
  <c r="CP381" i="139"/>
  <c r="CO381" i="139"/>
  <c r="CN381" i="139"/>
  <c r="CM381" i="139"/>
  <c r="CL381" i="139"/>
  <c r="CK381" i="139"/>
  <c r="CJ381" i="139"/>
  <c r="CI381" i="139"/>
  <c r="CH381" i="139"/>
  <c r="CG381" i="139"/>
  <c r="CF381" i="139"/>
  <c r="CE381" i="139"/>
  <c r="CD381" i="139"/>
  <c r="CC381" i="139"/>
  <c r="F381" i="139"/>
  <c r="B381" i="139"/>
  <c r="DL380" i="139"/>
  <c r="DK380" i="139"/>
  <c r="DJ380" i="139"/>
  <c r="DI380" i="139"/>
  <c r="DH380" i="139"/>
  <c r="DG380" i="139"/>
  <c r="DF380" i="139"/>
  <c r="DE380" i="139"/>
  <c r="DD380" i="139"/>
  <c r="DC380" i="139"/>
  <c r="DB380" i="139"/>
  <c r="DA380" i="139"/>
  <c r="CZ380" i="139"/>
  <c r="CY380" i="139"/>
  <c r="CX380" i="139"/>
  <c r="CW380" i="139"/>
  <c r="CV380" i="139"/>
  <c r="CU380" i="139"/>
  <c r="CT380" i="139"/>
  <c r="CS380" i="139"/>
  <c r="CR380" i="139"/>
  <c r="CQ380" i="139"/>
  <c r="CP380" i="139"/>
  <c r="CO380" i="139"/>
  <c r="CN380" i="139"/>
  <c r="CM380" i="139"/>
  <c r="CL380" i="139"/>
  <c r="CK380" i="139"/>
  <c r="CJ380" i="139"/>
  <c r="CI380" i="139"/>
  <c r="CH380" i="139"/>
  <c r="CG380" i="139"/>
  <c r="CF380" i="139"/>
  <c r="CE380" i="139"/>
  <c r="CD380" i="139"/>
  <c r="CC380" i="139"/>
  <c r="F380" i="139"/>
  <c r="DL379" i="139"/>
  <c r="DK379" i="139"/>
  <c r="DJ379" i="139"/>
  <c r="DI379" i="139"/>
  <c r="DH379" i="139"/>
  <c r="DG379" i="139"/>
  <c r="DF379" i="139"/>
  <c r="DE379" i="139"/>
  <c r="DD379" i="139"/>
  <c r="DC379" i="139"/>
  <c r="DB379" i="139"/>
  <c r="DA379" i="139"/>
  <c r="CZ379" i="139"/>
  <c r="CY379" i="139"/>
  <c r="CX379" i="139"/>
  <c r="CW379" i="139"/>
  <c r="CV379" i="139"/>
  <c r="CU379" i="139"/>
  <c r="CT379" i="139"/>
  <c r="CS379" i="139"/>
  <c r="CR379" i="139"/>
  <c r="CQ379" i="139"/>
  <c r="CP379" i="139"/>
  <c r="CO379" i="139"/>
  <c r="CN379" i="139"/>
  <c r="CM379" i="139"/>
  <c r="CM382" i="139" s="1"/>
  <c r="CL379" i="139"/>
  <c r="CK379" i="139"/>
  <c r="CJ379" i="139"/>
  <c r="CI379" i="139"/>
  <c r="CH379" i="139"/>
  <c r="CG379" i="139"/>
  <c r="CF379" i="139"/>
  <c r="CE379" i="139"/>
  <c r="CD379" i="139"/>
  <c r="CC379" i="139"/>
  <c r="F379" i="139"/>
  <c r="DL378" i="139"/>
  <c r="DK378" i="139"/>
  <c r="DJ378" i="139"/>
  <c r="DI378" i="139"/>
  <c r="DH378" i="139"/>
  <c r="DG378" i="139"/>
  <c r="DF378" i="139"/>
  <c r="DE378" i="139"/>
  <c r="DD378" i="139"/>
  <c r="DC378" i="139"/>
  <c r="DB378" i="139"/>
  <c r="DA378" i="139"/>
  <c r="CZ378" i="139"/>
  <c r="CY378" i="139"/>
  <c r="CX378" i="139"/>
  <c r="CW378" i="139"/>
  <c r="CV378" i="139"/>
  <c r="CU378" i="139"/>
  <c r="CT378" i="139"/>
  <c r="CS378" i="139"/>
  <c r="CR378" i="139"/>
  <c r="CQ378" i="139"/>
  <c r="CP378" i="139"/>
  <c r="CO378" i="139"/>
  <c r="CN378" i="139"/>
  <c r="CM378" i="139"/>
  <c r="CL378" i="139"/>
  <c r="CK378" i="139"/>
  <c r="CJ378" i="139"/>
  <c r="CI378" i="139"/>
  <c r="CH378" i="139"/>
  <c r="CG378" i="139"/>
  <c r="CF378" i="139"/>
  <c r="CE378" i="139"/>
  <c r="CD378" i="139"/>
  <c r="CC378" i="139"/>
  <c r="CC382" i="139" s="1"/>
  <c r="F378" i="139"/>
  <c r="DL377" i="139"/>
  <c r="DK377" i="139"/>
  <c r="DJ377" i="139"/>
  <c r="DI377" i="139"/>
  <c r="DH377" i="139"/>
  <c r="DG377" i="139"/>
  <c r="DF377" i="139"/>
  <c r="DE377" i="139"/>
  <c r="DD377" i="139"/>
  <c r="DC377" i="139"/>
  <c r="DB377" i="139"/>
  <c r="DB382" i="139" s="1"/>
  <c r="DA377" i="139"/>
  <c r="CZ377" i="139"/>
  <c r="CY377" i="139"/>
  <c r="CX377" i="139"/>
  <c r="CW377" i="139"/>
  <c r="CV377" i="139"/>
  <c r="CU377" i="139"/>
  <c r="CT377" i="139"/>
  <c r="CS377" i="139"/>
  <c r="CR377" i="139"/>
  <c r="CQ377" i="139"/>
  <c r="CP377" i="139"/>
  <c r="CO377" i="139"/>
  <c r="CN377" i="139"/>
  <c r="CM377" i="139"/>
  <c r="CL377" i="139"/>
  <c r="CL382" i="139" s="1"/>
  <c r="CK377" i="139"/>
  <c r="CJ377" i="139"/>
  <c r="CI377" i="139"/>
  <c r="CH377" i="139"/>
  <c r="CG377" i="139"/>
  <c r="CF377" i="139"/>
  <c r="CE377" i="139"/>
  <c r="CD377" i="139"/>
  <c r="CC377" i="139"/>
  <c r="F377" i="139"/>
  <c r="B377" i="139"/>
  <c r="B378" i="139" s="1"/>
  <c r="B379" i="139" s="1"/>
  <c r="B380" i="139" s="1"/>
  <c r="DL376" i="139"/>
  <c r="DL382" i="139" s="1"/>
  <c r="DK376" i="139"/>
  <c r="DK382" i="139" s="1"/>
  <c r="DJ376" i="139"/>
  <c r="DJ382" i="139" s="1"/>
  <c r="DI376" i="139"/>
  <c r="DH376" i="139"/>
  <c r="DG376" i="139"/>
  <c r="DF376" i="139"/>
  <c r="DF382" i="139" s="1"/>
  <c r="DE376" i="139"/>
  <c r="DD376" i="139"/>
  <c r="DD382" i="139" s="1"/>
  <c r="DC376" i="139"/>
  <c r="DC382" i="139" s="1"/>
  <c r="DB376" i="139"/>
  <c r="DA376" i="139"/>
  <c r="CZ376" i="139"/>
  <c r="CZ382" i="139" s="1"/>
  <c r="CY376" i="139"/>
  <c r="CX376" i="139"/>
  <c r="CW376" i="139"/>
  <c r="CV376" i="139"/>
  <c r="CV382" i="139" s="1"/>
  <c r="CU376" i="139"/>
  <c r="CU382" i="139" s="1"/>
  <c r="CT376" i="139"/>
  <c r="CT382" i="139" s="1"/>
  <c r="CS376" i="139"/>
  <c r="CR376" i="139"/>
  <c r="CR382" i="139" s="1"/>
  <c r="CQ376" i="139"/>
  <c r="CP376" i="139"/>
  <c r="CP382" i="139" s="1"/>
  <c r="CO376" i="139"/>
  <c r="CN376" i="139"/>
  <c r="CN382" i="139" s="1"/>
  <c r="CM376" i="139"/>
  <c r="CL376" i="139"/>
  <c r="CK376" i="139"/>
  <c r="CJ376" i="139"/>
  <c r="CJ382" i="139" s="1"/>
  <c r="CI376" i="139"/>
  <c r="CH376" i="139"/>
  <c r="CH382" i="139" s="1"/>
  <c r="CG376" i="139"/>
  <c r="CF376" i="139"/>
  <c r="CF382" i="139" s="1"/>
  <c r="CE376" i="139"/>
  <c r="CE382" i="139" s="1"/>
  <c r="CD376" i="139"/>
  <c r="CD382" i="139" s="1"/>
  <c r="CC376" i="139"/>
  <c r="F376" i="139"/>
  <c r="F382" i="139" s="1"/>
  <c r="DL375" i="139"/>
  <c r="DJ375" i="139"/>
  <c r="DI375" i="139"/>
  <c r="DE375" i="139"/>
  <c r="DD375" i="139"/>
  <c r="DB375" i="139"/>
  <c r="DA375" i="139"/>
  <c r="CW375" i="139"/>
  <c r="CV375" i="139"/>
  <c r="CT375" i="139"/>
  <c r="CS375" i="139"/>
  <c r="CO375" i="139"/>
  <c r="CN375" i="139"/>
  <c r="CL375" i="139"/>
  <c r="CK375" i="139"/>
  <c r="CG375" i="139"/>
  <c r="CF375" i="139"/>
  <c r="CD375" i="139"/>
  <c r="CC375" i="139"/>
  <c r="CA375" i="139"/>
  <c r="BZ375" i="139"/>
  <c r="BY375" i="139"/>
  <c r="BX375" i="139"/>
  <c r="BW375" i="139"/>
  <c r="BV375" i="139"/>
  <c r="BU375" i="139"/>
  <c r="BT375" i="139"/>
  <c r="BS375" i="139"/>
  <c r="BR375" i="139"/>
  <c r="BQ375" i="139"/>
  <c r="BP375" i="139"/>
  <c r="BO375" i="139"/>
  <c r="BN375" i="139"/>
  <c r="BM375" i="139"/>
  <c r="BL375" i="139"/>
  <c r="BK375" i="139"/>
  <c r="BJ375" i="139"/>
  <c r="BI375" i="139"/>
  <c r="BH375" i="139"/>
  <c r="BG375" i="139"/>
  <c r="BF375" i="139"/>
  <c r="BE375" i="139"/>
  <c r="BD375" i="139"/>
  <c r="BC375" i="139"/>
  <c r="BB375" i="139"/>
  <c r="BA375" i="139"/>
  <c r="AZ375" i="139"/>
  <c r="AY375" i="139"/>
  <c r="AX375" i="139"/>
  <c r="AW375" i="139"/>
  <c r="AV375" i="139"/>
  <c r="AU375" i="139"/>
  <c r="AT375" i="139"/>
  <c r="AS375" i="139"/>
  <c r="AR375" i="139"/>
  <c r="AP375" i="139"/>
  <c r="AO375" i="139"/>
  <c r="AN375" i="139"/>
  <c r="AM375" i="139"/>
  <c r="AL375" i="139"/>
  <c r="AK375" i="139"/>
  <c r="AJ375" i="139"/>
  <c r="AI375" i="139"/>
  <c r="AH375" i="139"/>
  <c r="AG375" i="139"/>
  <c r="AF375" i="139"/>
  <c r="AE375" i="139"/>
  <c r="AD375" i="139"/>
  <c r="AC375" i="139"/>
  <c r="AB375" i="139"/>
  <c r="AA375" i="139"/>
  <c r="Z375" i="139"/>
  <c r="Y375" i="139"/>
  <c r="X375" i="139"/>
  <c r="W375" i="139"/>
  <c r="V375" i="139"/>
  <c r="U375" i="139"/>
  <c r="T375" i="139"/>
  <c r="S375" i="139"/>
  <c r="R375" i="139"/>
  <c r="Q375" i="139"/>
  <c r="P375" i="139"/>
  <c r="O375" i="139"/>
  <c r="N375" i="139"/>
  <c r="M375" i="139"/>
  <c r="L375" i="139"/>
  <c r="K375" i="139"/>
  <c r="J375" i="139"/>
  <c r="I375" i="139"/>
  <c r="H375" i="139"/>
  <c r="G375" i="139"/>
  <c r="E375" i="139"/>
  <c r="DL374" i="139"/>
  <c r="DK374" i="139"/>
  <c r="DK375" i="139" s="1"/>
  <c r="DJ374" i="139"/>
  <c r="DI374" i="139"/>
  <c r="DH374" i="139"/>
  <c r="DH375" i="139" s="1"/>
  <c r="DG374" i="139"/>
  <c r="DG375" i="139" s="1"/>
  <c r="DF374" i="139"/>
  <c r="DF375" i="139" s="1"/>
  <c r="DE374" i="139"/>
  <c r="DD374" i="139"/>
  <c r="DC374" i="139"/>
  <c r="DC375" i="139" s="1"/>
  <c r="DB374" i="139"/>
  <c r="DA374" i="139"/>
  <c r="CZ374" i="139"/>
  <c r="CZ375" i="139" s="1"/>
  <c r="CY374" i="139"/>
  <c r="CY375" i="139" s="1"/>
  <c r="CX374" i="139"/>
  <c r="CX375" i="139" s="1"/>
  <c r="CW374" i="139"/>
  <c r="CV374" i="139"/>
  <c r="CU374" i="139"/>
  <c r="CU375" i="139" s="1"/>
  <c r="CT374" i="139"/>
  <c r="CS374" i="139"/>
  <c r="CR374" i="139"/>
  <c r="CR375" i="139" s="1"/>
  <c r="CQ374" i="139"/>
  <c r="CQ375" i="139" s="1"/>
  <c r="CP374" i="139"/>
  <c r="CP375" i="139" s="1"/>
  <c r="CO374" i="139"/>
  <c r="CN374" i="139"/>
  <c r="CM374" i="139"/>
  <c r="CM375" i="139" s="1"/>
  <c r="CL374" i="139"/>
  <c r="CK374" i="139"/>
  <c r="CJ374" i="139"/>
  <c r="CJ375" i="139" s="1"/>
  <c r="CI374" i="139"/>
  <c r="CI375" i="139" s="1"/>
  <c r="CH374" i="139"/>
  <c r="CH375" i="139" s="1"/>
  <c r="CG374" i="139"/>
  <c r="CF374" i="139"/>
  <c r="CE374" i="139"/>
  <c r="CE375" i="139" s="1"/>
  <c r="CD374" i="139"/>
  <c r="CC374" i="139"/>
  <c r="F374" i="139"/>
  <c r="F375" i="139" s="1"/>
  <c r="CO373" i="139"/>
  <c r="CG373" i="139"/>
  <c r="CA373" i="139"/>
  <c r="BZ373" i="139"/>
  <c r="BY373" i="139"/>
  <c r="BX373" i="139"/>
  <c r="BW373" i="139"/>
  <c r="BV373" i="139"/>
  <c r="BU373" i="139"/>
  <c r="BT373" i="139"/>
  <c r="BS373" i="139"/>
  <c r="BR373" i="139"/>
  <c r="BQ373" i="139"/>
  <c r="BP373" i="139"/>
  <c r="BO373" i="139"/>
  <c r="BN373" i="139"/>
  <c r="BM373" i="139"/>
  <c r="BL373" i="139"/>
  <c r="BK373" i="139"/>
  <c r="BJ373" i="139"/>
  <c r="BI373" i="139"/>
  <c r="BH373" i="139"/>
  <c r="BG373" i="139"/>
  <c r="BF373" i="139"/>
  <c r="BE373" i="139"/>
  <c r="BD373" i="139"/>
  <c r="BC373" i="139"/>
  <c r="BB373" i="139"/>
  <c r="BA373" i="139"/>
  <c r="AZ373" i="139"/>
  <c r="AY373" i="139"/>
  <c r="AX373" i="139"/>
  <c r="AW373" i="139"/>
  <c r="AV373" i="139"/>
  <c r="AU373" i="139"/>
  <c r="AT373" i="139"/>
  <c r="AS373" i="139"/>
  <c r="AR373" i="139"/>
  <c r="AP373" i="139"/>
  <c r="AO373" i="139"/>
  <c r="AN373" i="139"/>
  <c r="AM373" i="139"/>
  <c r="AL373" i="139"/>
  <c r="AK373" i="139"/>
  <c r="AJ373" i="139"/>
  <c r="AI373" i="139"/>
  <c r="AH373" i="139"/>
  <c r="AG373" i="139"/>
  <c r="AF373" i="139"/>
  <c r="AE373" i="139"/>
  <c r="AD373" i="139"/>
  <c r="AC373" i="139"/>
  <c r="AB373" i="139"/>
  <c r="AA373" i="139"/>
  <c r="Z373" i="139"/>
  <c r="Y373" i="139"/>
  <c r="X373" i="139"/>
  <c r="W373" i="139"/>
  <c r="V373" i="139"/>
  <c r="U373" i="139"/>
  <c r="T373" i="139"/>
  <c r="S373" i="139"/>
  <c r="R373" i="139"/>
  <c r="Q373" i="139"/>
  <c r="P373" i="139"/>
  <c r="O373" i="139"/>
  <c r="N373" i="139"/>
  <c r="M373" i="139"/>
  <c r="L373" i="139"/>
  <c r="K373" i="139"/>
  <c r="J373" i="139"/>
  <c r="I373" i="139"/>
  <c r="H373" i="139"/>
  <c r="G373" i="139"/>
  <c r="E373" i="139"/>
  <c r="DL372" i="139"/>
  <c r="DK372" i="139"/>
  <c r="DJ372" i="139"/>
  <c r="DI372" i="139"/>
  <c r="DH372" i="139"/>
  <c r="DG372" i="139"/>
  <c r="DF372" i="139"/>
  <c r="DE372" i="139"/>
  <c r="DD372" i="139"/>
  <c r="DC372" i="139"/>
  <c r="DB372" i="139"/>
  <c r="DA372" i="139"/>
  <c r="CZ372" i="139"/>
  <c r="CY372" i="139"/>
  <c r="CX372" i="139"/>
  <c r="CW372" i="139"/>
  <c r="CV372" i="139"/>
  <c r="CU372" i="139"/>
  <c r="CT372" i="139"/>
  <c r="CS372" i="139"/>
  <c r="CR372" i="139"/>
  <c r="CQ372" i="139"/>
  <c r="CP372" i="139"/>
  <c r="CO372" i="139"/>
  <c r="CN372" i="139"/>
  <c r="CM372" i="139"/>
  <c r="CL372" i="139"/>
  <c r="CK372" i="139"/>
  <c r="CJ372" i="139"/>
  <c r="CI372" i="139"/>
  <c r="CH372" i="139"/>
  <c r="CG372" i="139"/>
  <c r="CF372" i="139"/>
  <c r="CE372" i="139"/>
  <c r="CD372" i="139"/>
  <c r="CC372" i="139"/>
  <c r="F372" i="139"/>
  <c r="DL371" i="139"/>
  <c r="DK371" i="139"/>
  <c r="DJ371" i="139"/>
  <c r="DI371" i="139"/>
  <c r="DH371" i="139"/>
  <c r="DG371" i="139"/>
  <c r="DF371" i="139"/>
  <c r="DE371" i="139"/>
  <c r="DD371" i="139"/>
  <c r="DC371" i="139"/>
  <c r="DB371" i="139"/>
  <c r="DA371" i="139"/>
  <c r="CZ371" i="139"/>
  <c r="CY371" i="139"/>
  <c r="CX371" i="139"/>
  <c r="CW371" i="139"/>
  <c r="CV371" i="139"/>
  <c r="CU371" i="139"/>
  <c r="CT371" i="139"/>
  <c r="CS371" i="139"/>
  <c r="CR371" i="139"/>
  <c r="CQ371" i="139"/>
  <c r="CP371" i="139"/>
  <c r="CO371" i="139"/>
  <c r="CN371" i="139"/>
  <c r="CM371" i="139"/>
  <c r="CL371" i="139"/>
  <c r="CK371" i="139"/>
  <c r="CJ371" i="139"/>
  <c r="CI371" i="139"/>
  <c r="CH371" i="139"/>
  <c r="CG371" i="139"/>
  <c r="CF371" i="139"/>
  <c r="CE371" i="139"/>
  <c r="CD371" i="139"/>
  <c r="CC371" i="139"/>
  <c r="F371" i="139"/>
  <c r="DL370" i="139"/>
  <c r="DK370" i="139"/>
  <c r="DJ370" i="139"/>
  <c r="DI370" i="139"/>
  <c r="DH370" i="139"/>
  <c r="DG370" i="139"/>
  <c r="DF370" i="139"/>
  <c r="DE370" i="139"/>
  <c r="DD370" i="139"/>
  <c r="DC370" i="139"/>
  <c r="DB370" i="139"/>
  <c r="DA370" i="139"/>
  <c r="CZ370" i="139"/>
  <c r="CY370" i="139"/>
  <c r="CX370" i="139"/>
  <c r="CW370" i="139"/>
  <c r="CV370" i="139"/>
  <c r="CU370" i="139"/>
  <c r="CT370" i="139"/>
  <c r="CS370" i="139"/>
  <c r="CR370" i="139"/>
  <c r="CQ370" i="139"/>
  <c r="CP370" i="139"/>
  <c r="CO370" i="139"/>
  <c r="CN370" i="139"/>
  <c r="CM370" i="139"/>
  <c r="CL370" i="139"/>
  <c r="CK370" i="139"/>
  <c r="CJ370" i="139"/>
  <c r="CI370" i="139"/>
  <c r="CH370" i="139"/>
  <c r="CG370" i="139"/>
  <c r="CF370" i="139"/>
  <c r="CE370" i="139"/>
  <c r="CD370" i="139"/>
  <c r="CC370" i="139"/>
  <c r="F370" i="139"/>
  <c r="DL369" i="139"/>
  <c r="DK369" i="139"/>
  <c r="DJ369" i="139"/>
  <c r="DI369" i="139"/>
  <c r="DH369" i="139"/>
  <c r="DG369" i="139"/>
  <c r="DF369" i="139"/>
  <c r="DE369" i="139"/>
  <c r="DE373" i="139" s="1"/>
  <c r="DD369" i="139"/>
  <c r="DC369" i="139"/>
  <c r="DB369" i="139"/>
  <c r="DA369" i="139"/>
  <c r="CZ369" i="139"/>
  <c r="CY369" i="139"/>
  <c r="CX369" i="139"/>
  <c r="CW369" i="139"/>
  <c r="CW373" i="139" s="1"/>
  <c r="CV369" i="139"/>
  <c r="CU369" i="139"/>
  <c r="CT369" i="139"/>
  <c r="CS369" i="139"/>
  <c r="CR369" i="139"/>
  <c r="CQ369" i="139"/>
  <c r="CP369" i="139"/>
  <c r="CO369" i="139"/>
  <c r="CN369" i="139"/>
  <c r="CM369" i="139"/>
  <c r="CL369" i="139"/>
  <c r="CK369" i="139"/>
  <c r="CJ369" i="139"/>
  <c r="CI369" i="139"/>
  <c r="CH369" i="139"/>
  <c r="CG369" i="139"/>
  <c r="CF369" i="139"/>
  <c r="CE369" i="139"/>
  <c r="CD369" i="139"/>
  <c r="CC369" i="139"/>
  <c r="F369" i="139"/>
  <c r="DL368" i="139"/>
  <c r="DK368" i="139"/>
  <c r="DJ368" i="139"/>
  <c r="DI368" i="139"/>
  <c r="DH368" i="139"/>
  <c r="DG368" i="139"/>
  <c r="DF368" i="139"/>
  <c r="DE368" i="139"/>
  <c r="DD368" i="139"/>
  <c r="DC368" i="139"/>
  <c r="DB368" i="139"/>
  <c r="DA368" i="139"/>
  <c r="CZ368" i="139"/>
  <c r="CY368" i="139"/>
  <c r="CX368" i="139"/>
  <c r="CW368" i="139"/>
  <c r="CV368" i="139"/>
  <c r="CU368" i="139"/>
  <c r="CT368" i="139"/>
  <c r="CS368" i="139"/>
  <c r="CR368" i="139"/>
  <c r="CQ368" i="139"/>
  <c r="CP368" i="139"/>
  <c r="CO368" i="139"/>
  <c r="CN368" i="139"/>
  <c r="CM368" i="139"/>
  <c r="CL368" i="139"/>
  <c r="CK368" i="139"/>
  <c r="CJ368" i="139"/>
  <c r="CI368" i="139"/>
  <c r="CH368" i="139"/>
  <c r="CG368" i="139"/>
  <c r="CF368" i="139"/>
  <c r="CE368" i="139"/>
  <c r="CD368" i="139"/>
  <c r="CC368" i="139"/>
  <c r="F368" i="139"/>
  <c r="DL367" i="139"/>
  <c r="DK367" i="139"/>
  <c r="DJ367" i="139"/>
  <c r="DI367" i="139"/>
  <c r="DH367" i="139"/>
  <c r="DG367" i="139"/>
  <c r="DF367" i="139"/>
  <c r="DE367" i="139"/>
  <c r="DD367" i="139"/>
  <c r="DC367" i="139"/>
  <c r="DB367" i="139"/>
  <c r="DA367" i="139"/>
  <c r="CZ367" i="139"/>
  <c r="CY367" i="139"/>
  <c r="CX367" i="139"/>
  <c r="CW367" i="139"/>
  <c r="CV367" i="139"/>
  <c r="CU367" i="139"/>
  <c r="CT367" i="139"/>
  <c r="CS367" i="139"/>
  <c r="CR367" i="139"/>
  <c r="CQ367" i="139"/>
  <c r="CP367" i="139"/>
  <c r="CO367" i="139"/>
  <c r="CN367" i="139"/>
  <c r="CM367" i="139"/>
  <c r="CL367" i="139"/>
  <c r="CK367" i="139"/>
  <c r="CJ367" i="139"/>
  <c r="CI367" i="139"/>
  <c r="CH367" i="139"/>
  <c r="CG367" i="139"/>
  <c r="CF367" i="139"/>
  <c r="CE367" i="139"/>
  <c r="CD367" i="139"/>
  <c r="CC367" i="139"/>
  <c r="F367" i="139"/>
  <c r="B367" i="139"/>
  <c r="B368" i="139" s="1"/>
  <c r="B369" i="139" s="1"/>
  <c r="B370" i="139" s="1"/>
  <c r="B371" i="139" s="1"/>
  <c r="B372" i="139" s="1"/>
  <c r="DL366" i="139"/>
  <c r="DL373" i="139" s="1"/>
  <c r="DK366" i="139"/>
  <c r="DJ366" i="139"/>
  <c r="DJ373" i="139" s="1"/>
  <c r="DI366" i="139"/>
  <c r="DH366" i="139"/>
  <c r="DH373" i="139" s="1"/>
  <c r="DG366" i="139"/>
  <c r="DG373" i="139" s="1"/>
  <c r="DF366" i="139"/>
  <c r="DF373" i="139" s="1"/>
  <c r="DE366" i="139"/>
  <c r="DD366" i="139"/>
  <c r="DD373" i="139" s="1"/>
  <c r="DC366" i="139"/>
  <c r="DB366" i="139"/>
  <c r="DB373" i="139" s="1"/>
  <c r="DA366" i="139"/>
  <c r="CZ366" i="139"/>
  <c r="CZ373" i="139" s="1"/>
  <c r="CY366" i="139"/>
  <c r="CY373" i="139" s="1"/>
  <c r="CX366" i="139"/>
  <c r="CX373" i="139" s="1"/>
  <c r="CW366" i="139"/>
  <c r="CV366" i="139"/>
  <c r="CV373" i="139" s="1"/>
  <c r="CU366" i="139"/>
  <c r="CT366" i="139"/>
  <c r="CT373" i="139" s="1"/>
  <c r="CS366" i="139"/>
  <c r="CR366" i="139"/>
  <c r="CR373" i="139" s="1"/>
  <c r="CQ366" i="139"/>
  <c r="CQ373" i="139" s="1"/>
  <c r="CP366" i="139"/>
  <c r="CP373" i="139" s="1"/>
  <c r="CO366" i="139"/>
  <c r="CN366" i="139"/>
  <c r="CN373" i="139" s="1"/>
  <c r="CM366" i="139"/>
  <c r="CL366" i="139"/>
  <c r="CL373" i="139" s="1"/>
  <c r="CK366" i="139"/>
  <c r="CJ366" i="139"/>
  <c r="CJ373" i="139" s="1"/>
  <c r="CI366" i="139"/>
  <c r="CI373" i="139" s="1"/>
  <c r="CH366" i="139"/>
  <c r="CH373" i="139" s="1"/>
  <c r="CG366" i="139"/>
  <c r="CF366" i="139"/>
  <c r="CF373" i="139" s="1"/>
  <c r="CE366" i="139"/>
  <c r="CD366" i="139"/>
  <c r="CD373" i="139" s="1"/>
  <c r="CC366" i="139"/>
  <c r="F366" i="139"/>
  <c r="F373" i="139" s="1"/>
  <c r="DL365" i="139"/>
  <c r="DD365" i="139"/>
  <c r="CV365" i="139"/>
  <c r="CN365" i="139"/>
  <c r="CF365" i="139"/>
  <c r="CA365" i="139"/>
  <c r="BZ365" i="139"/>
  <c r="BY365" i="139"/>
  <c r="BX365" i="139"/>
  <c r="BW365" i="139"/>
  <c r="BV365" i="139"/>
  <c r="BU365" i="139"/>
  <c r="BT365" i="139"/>
  <c r="BS365" i="139"/>
  <c r="BR365" i="139"/>
  <c r="BQ365" i="139"/>
  <c r="BP365" i="139"/>
  <c r="BO365" i="139"/>
  <c r="BN365" i="139"/>
  <c r="BM365" i="139"/>
  <c r="BL365" i="139"/>
  <c r="BK365" i="139"/>
  <c r="BJ365" i="139"/>
  <c r="BI365" i="139"/>
  <c r="BH365" i="139"/>
  <c r="BG365" i="139"/>
  <c r="BF365" i="139"/>
  <c r="BE365" i="139"/>
  <c r="BD365" i="139"/>
  <c r="BC365" i="139"/>
  <c r="BB365" i="139"/>
  <c r="BA365" i="139"/>
  <c r="AZ365" i="139"/>
  <c r="AY365" i="139"/>
  <c r="AX365" i="139"/>
  <c r="AW365" i="139"/>
  <c r="AV365" i="139"/>
  <c r="AU365" i="139"/>
  <c r="AT365" i="139"/>
  <c r="AS365" i="139"/>
  <c r="AR365" i="139"/>
  <c r="AP365" i="139"/>
  <c r="AO365" i="139"/>
  <c r="AN365" i="139"/>
  <c r="AM365" i="139"/>
  <c r="AL365" i="139"/>
  <c r="AK365" i="139"/>
  <c r="AJ365" i="139"/>
  <c r="AI365" i="139"/>
  <c r="AH365" i="139"/>
  <c r="AG365" i="139"/>
  <c r="AF365" i="139"/>
  <c r="AE365" i="139"/>
  <c r="AD365" i="139"/>
  <c r="AC365" i="139"/>
  <c r="AB365" i="139"/>
  <c r="AA365" i="139"/>
  <c r="Z365" i="139"/>
  <c r="Y365" i="139"/>
  <c r="X365" i="139"/>
  <c r="W365" i="139"/>
  <c r="V365" i="139"/>
  <c r="U365" i="139"/>
  <c r="T365" i="139"/>
  <c r="S365" i="139"/>
  <c r="R365" i="139"/>
  <c r="Q365" i="139"/>
  <c r="P365" i="139"/>
  <c r="O365" i="139"/>
  <c r="N365" i="139"/>
  <c r="M365" i="139"/>
  <c r="L365" i="139"/>
  <c r="K365" i="139"/>
  <c r="J365" i="139"/>
  <c r="I365" i="139"/>
  <c r="H365" i="139"/>
  <c r="G365" i="139"/>
  <c r="E365" i="139"/>
  <c r="DL364" i="139"/>
  <c r="DK364" i="139"/>
  <c r="DJ364" i="139"/>
  <c r="DI364" i="139"/>
  <c r="DH364" i="139"/>
  <c r="DG364" i="139"/>
  <c r="DF364" i="139"/>
  <c r="DE364" i="139"/>
  <c r="DD364" i="139"/>
  <c r="DC364" i="139"/>
  <c r="DB364" i="139"/>
  <c r="DA364" i="139"/>
  <c r="CZ364" i="139"/>
  <c r="CY364" i="139"/>
  <c r="CX364" i="139"/>
  <c r="CW364" i="139"/>
  <c r="CV364" i="139"/>
  <c r="CU364" i="139"/>
  <c r="CT364" i="139"/>
  <c r="CS364" i="139"/>
  <c r="CR364" i="139"/>
  <c r="CQ364" i="139"/>
  <c r="CP364" i="139"/>
  <c r="CO364" i="139"/>
  <c r="CN364" i="139"/>
  <c r="CM364" i="139"/>
  <c r="CL364" i="139"/>
  <c r="CK364" i="139"/>
  <c r="CJ364" i="139"/>
  <c r="CI364" i="139"/>
  <c r="CH364" i="139"/>
  <c r="CG364" i="139"/>
  <c r="CF364" i="139"/>
  <c r="CE364" i="139"/>
  <c r="CD364" i="139"/>
  <c r="CC364" i="139"/>
  <c r="F364" i="139"/>
  <c r="DL363" i="139"/>
  <c r="DK363" i="139"/>
  <c r="DJ363" i="139"/>
  <c r="DI363" i="139"/>
  <c r="DH363" i="139"/>
  <c r="DG363" i="139"/>
  <c r="DG365" i="139" s="1"/>
  <c r="DF363" i="139"/>
  <c r="DE363" i="139"/>
  <c r="DD363" i="139"/>
  <c r="DC363" i="139"/>
  <c r="DB363" i="139"/>
  <c r="DA363" i="139"/>
  <c r="CZ363" i="139"/>
  <c r="CY363" i="139"/>
  <c r="CY365" i="139" s="1"/>
  <c r="CX363" i="139"/>
  <c r="CW363" i="139"/>
  <c r="CV363" i="139"/>
  <c r="CU363" i="139"/>
  <c r="CT363" i="139"/>
  <c r="CS363" i="139"/>
  <c r="CR363" i="139"/>
  <c r="CQ363" i="139"/>
  <c r="CQ365" i="139" s="1"/>
  <c r="CP363" i="139"/>
  <c r="CO363" i="139"/>
  <c r="CN363" i="139"/>
  <c r="CM363" i="139"/>
  <c r="CL363" i="139"/>
  <c r="CK363" i="139"/>
  <c r="CJ363" i="139"/>
  <c r="CI363" i="139"/>
  <c r="CI365" i="139" s="1"/>
  <c r="CH363" i="139"/>
  <c r="CG363" i="139"/>
  <c r="CF363" i="139"/>
  <c r="CE363" i="139"/>
  <c r="CD363" i="139"/>
  <c r="CC363" i="139"/>
  <c r="F363" i="139"/>
  <c r="B363" i="139"/>
  <c r="B364" i="139" s="1"/>
  <c r="DL362" i="139"/>
  <c r="DK362" i="139"/>
  <c r="DK365" i="139" s="1"/>
  <c r="DJ362" i="139"/>
  <c r="DI362" i="139"/>
  <c r="DI365" i="139" s="1"/>
  <c r="DH362" i="139"/>
  <c r="DG362" i="139"/>
  <c r="DF362" i="139"/>
  <c r="DF365" i="139" s="1"/>
  <c r="DE362" i="139"/>
  <c r="DE365" i="139" s="1"/>
  <c r="DD362" i="139"/>
  <c r="DC362" i="139"/>
  <c r="DC365" i="139" s="1"/>
  <c r="DB362" i="139"/>
  <c r="DA362" i="139"/>
  <c r="DA365" i="139" s="1"/>
  <c r="CZ362" i="139"/>
  <c r="CY362" i="139"/>
  <c r="CX362" i="139"/>
  <c r="CX365" i="139" s="1"/>
  <c r="CW362" i="139"/>
  <c r="CW365" i="139" s="1"/>
  <c r="CV362" i="139"/>
  <c r="CU362" i="139"/>
  <c r="CU365" i="139" s="1"/>
  <c r="CT362" i="139"/>
  <c r="CS362" i="139"/>
  <c r="CS365" i="139" s="1"/>
  <c r="CR362" i="139"/>
  <c r="CQ362" i="139"/>
  <c r="CP362" i="139"/>
  <c r="CP365" i="139" s="1"/>
  <c r="CO362" i="139"/>
  <c r="CO365" i="139" s="1"/>
  <c r="CN362" i="139"/>
  <c r="CM362" i="139"/>
  <c r="CM365" i="139" s="1"/>
  <c r="CL362" i="139"/>
  <c r="CK362" i="139"/>
  <c r="CK365" i="139" s="1"/>
  <c r="CJ362" i="139"/>
  <c r="CI362" i="139"/>
  <c r="CH362" i="139"/>
  <c r="CH365" i="139" s="1"/>
  <c r="CG362" i="139"/>
  <c r="CG365" i="139" s="1"/>
  <c r="CF362" i="139"/>
  <c r="CE362" i="139"/>
  <c r="CE365" i="139" s="1"/>
  <c r="CD362" i="139"/>
  <c r="CC362" i="139"/>
  <c r="CC365" i="139" s="1"/>
  <c r="F362" i="139"/>
  <c r="CU361" i="139"/>
  <c r="CM361" i="139"/>
  <c r="CA361" i="139"/>
  <c r="BZ361" i="139"/>
  <c r="BY361" i="139"/>
  <c r="BX361" i="139"/>
  <c r="BW361" i="139"/>
  <c r="BV361" i="139"/>
  <c r="BU361" i="139"/>
  <c r="BT361" i="139"/>
  <c r="BS361" i="139"/>
  <c r="BR361" i="139"/>
  <c r="BQ361" i="139"/>
  <c r="BP361" i="139"/>
  <c r="BO361" i="139"/>
  <c r="BN361" i="139"/>
  <c r="BM361" i="139"/>
  <c r="BL361" i="139"/>
  <c r="BK361" i="139"/>
  <c r="BJ361" i="139"/>
  <c r="BI361" i="139"/>
  <c r="BH361" i="139"/>
  <c r="BG361" i="139"/>
  <c r="BF361" i="139"/>
  <c r="BE361" i="139"/>
  <c r="BD361" i="139"/>
  <c r="BC361" i="139"/>
  <c r="BB361" i="139"/>
  <c r="BA361" i="139"/>
  <c r="AZ361" i="139"/>
  <c r="AY361" i="139"/>
  <c r="AX361" i="139"/>
  <c r="AW361" i="139"/>
  <c r="AV361" i="139"/>
  <c r="AU361" i="139"/>
  <c r="AT361" i="139"/>
  <c r="AS361" i="139"/>
  <c r="AR361" i="139"/>
  <c r="AP361" i="139"/>
  <c r="AO361" i="139"/>
  <c r="AN361" i="139"/>
  <c r="AM361" i="139"/>
  <c r="AL361" i="139"/>
  <c r="AK361" i="139"/>
  <c r="AJ361" i="139"/>
  <c r="AI361" i="139"/>
  <c r="AH361" i="139"/>
  <c r="AG361" i="139"/>
  <c r="AF361" i="139"/>
  <c r="AE361" i="139"/>
  <c r="AD361" i="139"/>
  <c r="AC361" i="139"/>
  <c r="AB361" i="139"/>
  <c r="AA361" i="139"/>
  <c r="Z361" i="139"/>
  <c r="Y361" i="139"/>
  <c r="X361" i="139"/>
  <c r="W361" i="139"/>
  <c r="V361" i="139"/>
  <c r="U361" i="139"/>
  <c r="T361" i="139"/>
  <c r="S361" i="139"/>
  <c r="R361" i="139"/>
  <c r="Q361" i="139"/>
  <c r="P361" i="139"/>
  <c r="O361" i="139"/>
  <c r="N361" i="139"/>
  <c r="M361" i="139"/>
  <c r="L361" i="139"/>
  <c r="K361" i="139"/>
  <c r="J361" i="139"/>
  <c r="I361" i="139"/>
  <c r="H361" i="139"/>
  <c r="G361" i="139"/>
  <c r="E361" i="139"/>
  <c r="DL360" i="139"/>
  <c r="DK360" i="139"/>
  <c r="DJ360" i="139"/>
  <c r="DI360" i="139"/>
  <c r="DH360" i="139"/>
  <c r="DG360" i="139"/>
  <c r="DF360" i="139"/>
  <c r="DE360" i="139"/>
  <c r="DD360" i="139"/>
  <c r="DC360" i="139"/>
  <c r="DB360" i="139"/>
  <c r="DA360" i="139"/>
  <c r="CZ360" i="139"/>
  <c r="CY360" i="139"/>
  <c r="CX360" i="139"/>
  <c r="CW360" i="139"/>
  <c r="CV360" i="139"/>
  <c r="CU360" i="139"/>
  <c r="CT360" i="139"/>
  <c r="CS360" i="139"/>
  <c r="CR360" i="139"/>
  <c r="CQ360" i="139"/>
  <c r="CP360" i="139"/>
  <c r="CO360" i="139"/>
  <c r="CN360" i="139"/>
  <c r="CM360" i="139"/>
  <c r="CL360" i="139"/>
  <c r="CK360" i="139"/>
  <c r="CJ360" i="139"/>
  <c r="CI360" i="139"/>
  <c r="CH360" i="139"/>
  <c r="CG360" i="139"/>
  <c r="CF360" i="139"/>
  <c r="CE360" i="139"/>
  <c r="CD360" i="139"/>
  <c r="CC360" i="139"/>
  <c r="F360" i="139"/>
  <c r="DL359" i="139"/>
  <c r="DK359" i="139"/>
  <c r="DJ359" i="139"/>
  <c r="DI359" i="139"/>
  <c r="DH359" i="139"/>
  <c r="DG359" i="139"/>
  <c r="DF359" i="139"/>
  <c r="DE359" i="139"/>
  <c r="DD359" i="139"/>
  <c r="DC359" i="139"/>
  <c r="DB359" i="139"/>
  <c r="DA359" i="139"/>
  <c r="CZ359" i="139"/>
  <c r="CY359" i="139"/>
  <c r="CX359" i="139"/>
  <c r="CW359" i="139"/>
  <c r="CV359" i="139"/>
  <c r="CU359" i="139"/>
  <c r="CT359" i="139"/>
  <c r="CS359" i="139"/>
  <c r="CR359" i="139"/>
  <c r="CQ359" i="139"/>
  <c r="CP359" i="139"/>
  <c r="CO359" i="139"/>
  <c r="CN359" i="139"/>
  <c r="CM359" i="139"/>
  <c r="CL359" i="139"/>
  <c r="CK359" i="139"/>
  <c r="CJ359" i="139"/>
  <c r="CI359" i="139"/>
  <c r="CH359" i="139"/>
  <c r="CG359" i="139"/>
  <c r="CF359" i="139"/>
  <c r="CE359" i="139"/>
  <c r="CD359" i="139"/>
  <c r="CC359" i="139"/>
  <c r="F359" i="139"/>
  <c r="DL358" i="139"/>
  <c r="DK358" i="139"/>
  <c r="DJ358" i="139"/>
  <c r="DI358" i="139"/>
  <c r="DH358" i="139"/>
  <c r="DG358" i="139"/>
  <c r="DF358" i="139"/>
  <c r="DE358" i="139"/>
  <c r="DD358" i="139"/>
  <c r="DC358" i="139"/>
  <c r="DB358" i="139"/>
  <c r="DA358" i="139"/>
  <c r="CZ358" i="139"/>
  <c r="CY358" i="139"/>
  <c r="CX358" i="139"/>
  <c r="CW358" i="139"/>
  <c r="CV358" i="139"/>
  <c r="CU358" i="139"/>
  <c r="CT358" i="139"/>
  <c r="CS358" i="139"/>
  <c r="CR358" i="139"/>
  <c r="CQ358" i="139"/>
  <c r="CP358" i="139"/>
  <c r="CO358" i="139"/>
  <c r="CN358" i="139"/>
  <c r="CM358" i="139"/>
  <c r="CL358" i="139"/>
  <c r="CK358" i="139"/>
  <c r="CJ358" i="139"/>
  <c r="CI358" i="139"/>
  <c r="CH358" i="139"/>
  <c r="CG358" i="139"/>
  <c r="CF358" i="139"/>
  <c r="CE358" i="139"/>
  <c r="CD358" i="139"/>
  <c r="CC358" i="139"/>
  <c r="F358" i="139"/>
  <c r="DL357" i="139"/>
  <c r="DK357" i="139"/>
  <c r="DJ357" i="139"/>
  <c r="DI357" i="139"/>
  <c r="DH357" i="139"/>
  <c r="DG357" i="139"/>
  <c r="DF357" i="139"/>
  <c r="DE357" i="139"/>
  <c r="DD357" i="139"/>
  <c r="DC357" i="139"/>
  <c r="DB357" i="139"/>
  <c r="DA357" i="139"/>
  <c r="CZ357" i="139"/>
  <c r="CY357" i="139"/>
  <c r="CX357" i="139"/>
  <c r="CW357" i="139"/>
  <c r="CV357" i="139"/>
  <c r="CU357" i="139"/>
  <c r="CT357" i="139"/>
  <c r="CS357" i="139"/>
  <c r="CR357" i="139"/>
  <c r="CQ357" i="139"/>
  <c r="CP357" i="139"/>
  <c r="CO357" i="139"/>
  <c r="CN357" i="139"/>
  <c r="CM357" i="139"/>
  <c r="CL357" i="139"/>
  <c r="CK357" i="139"/>
  <c r="CJ357" i="139"/>
  <c r="CI357" i="139"/>
  <c r="CH357" i="139"/>
  <c r="CG357" i="139"/>
  <c r="CF357" i="139"/>
  <c r="CE357" i="139"/>
  <c r="CD357" i="139"/>
  <c r="CC357" i="139"/>
  <c r="F357" i="139"/>
  <c r="DL356" i="139"/>
  <c r="DK356" i="139"/>
  <c r="DJ356" i="139"/>
  <c r="DI356" i="139"/>
  <c r="DH356" i="139"/>
  <c r="DG356" i="139"/>
  <c r="DF356" i="139"/>
  <c r="DE356" i="139"/>
  <c r="DD356" i="139"/>
  <c r="DC356" i="139"/>
  <c r="DB356" i="139"/>
  <c r="DA356" i="139"/>
  <c r="CZ356" i="139"/>
  <c r="CY356" i="139"/>
  <c r="CX356" i="139"/>
  <c r="CW356" i="139"/>
  <c r="CV356" i="139"/>
  <c r="CU356" i="139"/>
  <c r="CT356" i="139"/>
  <c r="CS356" i="139"/>
  <c r="CR356" i="139"/>
  <c r="CQ356" i="139"/>
  <c r="CP356" i="139"/>
  <c r="CO356" i="139"/>
  <c r="CN356" i="139"/>
  <c r="CM356" i="139"/>
  <c r="CL356" i="139"/>
  <c r="CK356" i="139"/>
  <c r="CJ356" i="139"/>
  <c r="CI356" i="139"/>
  <c r="CH356" i="139"/>
  <c r="CG356" i="139"/>
  <c r="CF356" i="139"/>
  <c r="CE356" i="139"/>
  <c r="CD356" i="139"/>
  <c r="CC356" i="139"/>
  <c r="F356" i="139"/>
  <c r="DL355" i="139"/>
  <c r="DK355" i="139"/>
  <c r="DJ355" i="139"/>
  <c r="DI355" i="139"/>
  <c r="DH355" i="139"/>
  <c r="DG355" i="139"/>
  <c r="DF355" i="139"/>
  <c r="DE355" i="139"/>
  <c r="DD355" i="139"/>
  <c r="DC355" i="139"/>
  <c r="DB355" i="139"/>
  <c r="DA355" i="139"/>
  <c r="CZ355" i="139"/>
  <c r="CY355" i="139"/>
  <c r="CX355" i="139"/>
  <c r="CW355" i="139"/>
  <c r="CV355" i="139"/>
  <c r="CU355" i="139"/>
  <c r="CT355" i="139"/>
  <c r="CS355" i="139"/>
  <c r="CR355" i="139"/>
  <c r="CQ355" i="139"/>
  <c r="CP355" i="139"/>
  <c r="CO355" i="139"/>
  <c r="CN355" i="139"/>
  <c r="CM355" i="139"/>
  <c r="CL355" i="139"/>
  <c r="CK355" i="139"/>
  <c r="CJ355" i="139"/>
  <c r="CI355" i="139"/>
  <c r="CH355" i="139"/>
  <c r="CG355" i="139"/>
  <c r="CF355" i="139"/>
  <c r="CE355" i="139"/>
  <c r="CD355" i="139"/>
  <c r="CC355" i="139"/>
  <c r="F355" i="139"/>
  <c r="B355" i="139"/>
  <c r="B356" i="139" s="1"/>
  <c r="B357" i="139" s="1"/>
  <c r="B358" i="139" s="1"/>
  <c r="B359" i="139" s="1"/>
  <c r="B360" i="139" s="1"/>
  <c r="DL354" i="139"/>
  <c r="DK354" i="139"/>
  <c r="DJ354" i="139"/>
  <c r="DI354" i="139"/>
  <c r="DH354" i="139"/>
  <c r="DG354" i="139"/>
  <c r="DF354" i="139"/>
  <c r="DE354" i="139"/>
  <c r="DD354" i="139"/>
  <c r="DC354" i="139"/>
  <c r="DB354" i="139"/>
  <c r="DA354" i="139"/>
  <c r="CZ354" i="139"/>
  <c r="CY354" i="139"/>
  <c r="CX354" i="139"/>
  <c r="CW354" i="139"/>
  <c r="CV354" i="139"/>
  <c r="CU354" i="139"/>
  <c r="CT354" i="139"/>
  <c r="CS354" i="139"/>
  <c r="CR354" i="139"/>
  <c r="CQ354" i="139"/>
  <c r="CP354" i="139"/>
  <c r="CO354" i="139"/>
  <c r="CN354" i="139"/>
  <c r="CM354" i="139"/>
  <c r="CL354" i="139"/>
  <c r="CK354" i="139"/>
  <c r="CJ354" i="139"/>
  <c r="CI354" i="139"/>
  <c r="CH354" i="139"/>
  <c r="CG354" i="139"/>
  <c r="CF354" i="139"/>
  <c r="CE354" i="139"/>
  <c r="CD354" i="139"/>
  <c r="CC354" i="139"/>
  <c r="F354" i="139"/>
  <c r="B354" i="139"/>
  <c r="DL353" i="139"/>
  <c r="DK353" i="139"/>
  <c r="DK361" i="139" s="1"/>
  <c r="DJ353" i="139"/>
  <c r="DI353" i="139"/>
  <c r="DH353" i="139"/>
  <c r="DG353" i="139"/>
  <c r="DF353" i="139"/>
  <c r="DE353" i="139"/>
  <c r="DD353" i="139"/>
  <c r="DC353" i="139"/>
  <c r="DC361" i="139" s="1"/>
  <c r="DB353" i="139"/>
  <c r="DA353" i="139"/>
  <c r="CZ353" i="139"/>
  <c r="CY353" i="139"/>
  <c r="CX353" i="139"/>
  <c r="CW353" i="139"/>
  <c r="CV353" i="139"/>
  <c r="CU353" i="139"/>
  <c r="CT353" i="139"/>
  <c r="CS353" i="139"/>
  <c r="CR353" i="139"/>
  <c r="CQ353" i="139"/>
  <c r="CP353" i="139"/>
  <c r="CO353" i="139"/>
  <c r="CN353" i="139"/>
  <c r="CM353" i="139"/>
  <c r="CL353" i="139"/>
  <c r="CK353" i="139"/>
  <c r="CJ353" i="139"/>
  <c r="CI353" i="139"/>
  <c r="CH353" i="139"/>
  <c r="CG353" i="139"/>
  <c r="CF353" i="139"/>
  <c r="CE353" i="139"/>
  <c r="CE361" i="139" s="1"/>
  <c r="CD353" i="139"/>
  <c r="CC353" i="139"/>
  <c r="F353" i="139"/>
  <c r="B353" i="139"/>
  <c r="DL352" i="139"/>
  <c r="DL361" i="139" s="1"/>
  <c r="DK352" i="139"/>
  <c r="DJ352" i="139"/>
  <c r="DJ361" i="139" s="1"/>
  <c r="DI352" i="139"/>
  <c r="DI361" i="139" s="1"/>
  <c r="DH352" i="139"/>
  <c r="DH361" i="139" s="1"/>
  <c r="DG352" i="139"/>
  <c r="DF352" i="139"/>
  <c r="DF361" i="139" s="1"/>
  <c r="DE352" i="139"/>
  <c r="DD352" i="139"/>
  <c r="DD361" i="139" s="1"/>
  <c r="DC352" i="139"/>
  <c r="DB352" i="139"/>
  <c r="DB361" i="139" s="1"/>
  <c r="DA352" i="139"/>
  <c r="DA361" i="139" s="1"/>
  <c r="CZ352" i="139"/>
  <c r="CZ361" i="139" s="1"/>
  <c r="CY352" i="139"/>
  <c r="CX352" i="139"/>
  <c r="CX361" i="139" s="1"/>
  <c r="CW352" i="139"/>
  <c r="CV352" i="139"/>
  <c r="CV361" i="139" s="1"/>
  <c r="CU352" i="139"/>
  <c r="CT352" i="139"/>
  <c r="CT361" i="139" s="1"/>
  <c r="CS352" i="139"/>
  <c r="CS361" i="139" s="1"/>
  <c r="CR352" i="139"/>
  <c r="CR361" i="139" s="1"/>
  <c r="CQ352" i="139"/>
  <c r="CP352" i="139"/>
  <c r="CP361" i="139" s="1"/>
  <c r="CO352" i="139"/>
  <c r="CN352" i="139"/>
  <c r="CN361" i="139" s="1"/>
  <c r="CM352" i="139"/>
  <c r="CL352" i="139"/>
  <c r="CL361" i="139" s="1"/>
  <c r="CK352" i="139"/>
  <c r="CK361" i="139" s="1"/>
  <c r="CJ352" i="139"/>
  <c r="CJ361" i="139" s="1"/>
  <c r="CI352" i="139"/>
  <c r="CH352" i="139"/>
  <c r="CH361" i="139" s="1"/>
  <c r="CG352" i="139"/>
  <c r="CF352" i="139"/>
  <c r="CF361" i="139" s="1"/>
  <c r="CE352" i="139"/>
  <c r="CD352" i="139"/>
  <c r="CD361" i="139" s="1"/>
  <c r="CC352" i="139"/>
  <c r="CC361" i="139" s="1"/>
  <c r="F352" i="139"/>
  <c r="F361" i="139" s="1"/>
  <c r="CH351" i="139"/>
  <c r="CA351" i="139"/>
  <c r="BZ351" i="139"/>
  <c r="BY351" i="139"/>
  <c r="BX351" i="139"/>
  <c r="BW351" i="139"/>
  <c r="BV351" i="139"/>
  <c r="BU351" i="139"/>
  <c r="BT351" i="139"/>
  <c r="BS351" i="139"/>
  <c r="BR351" i="139"/>
  <c r="BQ351" i="139"/>
  <c r="BP351" i="139"/>
  <c r="BO351" i="139"/>
  <c r="BN351" i="139"/>
  <c r="BM351" i="139"/>
  <c r="BL351" i="139"/>
  <c r="BK351" i="139"/>
  <c r="BJ351" i="139"/>
  <c r="BI351" i="139"/>
  <c r="BH351" i="139"/>
  <c r="BG351" i="139"/>
  <c r="BF351" i="139"/>
  <c r="BE351" i="139"/>
  <c r="BD351" i="139"/>
  <c r="BC351" i="139"/>
  <c r="BB351" i="139"/>
  <c r="BA351" i="139"/>
  <c r="AZ351" i="139"/>
  <c r="AY351" i="139"/>
  <c r="AX351" i="139"/>
  <c r="AW351" i="139"/>
  <c r="AV351" i="139"/>
  <c r="AU351" i="139"/>
  <c r="AT351" i="139"/>
  <c r="AS351" i="139"/>
  <c r="AR351" i="139"/>
  <c r="AP351" i="139"/>
  <c r="AO351" i="139"/>
  <c r="AN351" i="139"/>
  <c r="AM351" i="139"/>
  <c r="AL351" i="139"/>
  <c r="AK351" i="139"/>
  <c r="AJ351" i="139"/>
  <c r="AI351" i="139"/>
  <c r="AH351" i="139"/>
  <c r="AG351" i="139"/>
  <c r="AF351" i="139"/>
  <c r="AE351" i="139"/>
  <c r="AD351" i="139"/>
  <c r="AC351" i="139"/>
  <c r="AB351" i="139"/>
  <c r="AA351" i="139"/>
  <c r="Z351" i="139"/>
  <c r="Y351" i="139"/>
  <c r="X351" i="139"/>
  <c r="W351" i="139"/>
  <c r="V351" i="139"/>
  <c r="U351" i="139"/>
  <c r="T351" i="139"/>
  <c r="S351" i="139"/>
  <c r="R351" i="139"/>
  <c r="Q351" i="139"/>
  <c r="P351" i="139"/>
  <c r="O351" i="139"/>
  <c r="N351" i="139"/>
  <c r="M351" i="139"/>
  <c r="L351" i="139"/>
  <c r="K351" i="139"/>
  <c r="J351" i="139"/>
  <c r="I351" i="139"/>
  <c r="H351" i="139"/>
  <c r="G351" i="139"/>
  <c r="E351" i="139"/>
  <c r="DL350" i="139"/>
  <c r="DK350" i="139"/>
  <c r="DJ350" i="139"/>
  <c r="DI350" i="139"/>
  <c r="DH350" i="139"/>
  <c r="DG350" i="139"/>
  <c r="DF350" i="139"/>
  <c r="DE350" i="139"/>
  <c r="DD350" i="139"/>
  <c r="DC350" i="139"/>
  <c r="DB350" i="139"/>
  <c r="DA350" i="139"/>
  <c r="CZ350" i="139"/>
  <c r="CY350" i="139"/>
  <c r="CX350" i="139"/>
  <c r="CW350" i="139"/>
  <c r="CV350" i="139"/>
  <c r="CU350" i="139"/>
  <c r="CT350" i="139"/>
  <c r="CS350" i="139"/>
  <c r="CR350" i="139"/>
  <c r="CQ350" i="139"/>
  <c r="CP350" i="139"/>
  <c r="CO350" i="139"/>
  <c r="CN350" i="139"/>
  <c r="CM350" i="139"/>
  <c r="CL350" i="139"/>
  <c r="CK350" i="139"/>
  <c r="CJ350" i="139"/>
  <c r="CI350" i="139"/>
  <c r="CH350" i="139"/>
  <c r="CG350" i="139"/>
  <c r="CF350" i="139"/>
  <c r="CE350" i="139"/>
  <c r="CD350" i="139"/>
  <c r="CC350" i="139"/>
  <c r="F350" i="139"/>
  <c r="DL349" i="139"/>
  <c r="DK349" i="139"/>
  <c r="DJ349" i="139"/>
  <c r="DI349" i="139"/>
  <c r="DH349" i="139"/>
  <c r="DG349" i="139"/>
  <c r="DF349" i="139"/>
  <c r="DE349" i="139"/>
  <c r="DD349" i="139"/>
  <c r="DC349" i="139"/>
  <c r="DB349" i="139"/>
  <c r="DA349" i="139"/>
  <c r="CZ349" i="139"/>
  <c r="CY349" i="139"/>
  <c r="CX349" i="139"/>
  <c r="CW349" i="139"/>
  <c r="CV349" i="139"/>
  <c r="CU349" i="139"/>
  <c r="CT349" i="139"/>
  <c r="CS349" i="139"/>
  <c r="CR349" i="139"/>
  <c r="CQ349" i="139"/>
  <c r="CP349" i="139"/>
  <c r="CO349" i="139"/>
  <c r="CN349" i="139"/>
  <c r="CM349" i="139"/>
  <c r="CL349" i="139"/>
  <c r="CK349" i="139"/>
  <c r="CJ349" i="139"/>
  <c r="CI349" i="139"/>
  <c r="CH349" i="139"/>
  <c r="CG349" i="139"/>
  <c r="CF349" i="139"/>
  <c r="CE349" i="139"/>
  <c r="CD349" i="139"/>
  <c r="CC349" i="139"/>
  <c r="F349" i="139"/>
  <c r="DL348" i="139"/>
  <c r="DK348" i="139"/>
  <c r="DJ348" i="139"/>
  <c r="DI348" i="139"/>
  <c r="DH348" i="139"/>
  <c r="DG348" i="139"/>
  <c r="DF348" i="139"/>
  <c r="DE348" i="139"/>
  <c r="DD348" i="139"/>
  <c r="DC348" i="139"/>
  <c r="DB348" i="139"/>
  <c r="DA348" i="139"/>
  <c r="CZ348" i="139"/>
  <c r="CY348" i="139"/>
  <c r="CX348" i="139"/>
  <c r="CW348" i="139"/>
  <c r="CV348" i="139"/>
  <c r="CU348" i="139"/>
  <c r="CT348" i="139"/>
  <c r="CS348" i="139"/>
  <c r="CR348" i="139"/>
  <c r="CQ348" i="139"/>
  <c r="CP348" i="139"/>
  <c r="CO348" i="139"/>
  <c r="CN348" i="139"/>
  <c r="CM348" i="139"/>
  <c r="CL348" i="139"/>
  <c r="CK348" i="139"/>
  <c r="CJ348" i="139"/>
  <c r="CI348" i="139"/>
  <c r="CH348" i="139"/>
  <c r="CG348" i="139"/>
  <c r="CF348" i="139"/>
  <c r="CE348" i="139"/>
  <c r="CD348" i="139"/>
  <c r="CC348" i="139"/>
  <c r="F348" i="139"/>
  <c r="DL347" i="139"/>
  <c r="DK347" i="139"/>
  <c r="DJ347" i="139"/>
  <c r="DI347" i="139"/>
  <c r="DH347" i="139"/>
  <c r="DG347" i="139"/>
  <c r="DF347" i="139"/>
  <c r="DF351" i="139" s="1"/>
  <c r="DE347" i="139"/>
  <c r="DD347" i="139"/>
  <c r="DC347" i="139"/>
  <c r="DB347" i="139"/>
  <c r="DA347" i="139"/>
  <c r="CZ347" i="139"/>
  <c r="CY347" i="139"/>
  <c r="CX347" i="139"/>
  <c r="CX351" i="139" s="1"/>
  <c r="CW347" i="139"/>
  <c r="CV347" i="139"/>
  <c r="CU347" i="139"/>
  <c r="CT347" i="139"/>
  <c r="CS347" i="139"/>
  <c r="CR347" i="139"/>
  <c r="CQ347" i="139"/>
  <c r="CP347" i="139"/>
  <c r="CP351" i="139" s="1"/>
  <c r="CO347" i="139"/>
  <c r="CN347" i="139"/>
  <c r="CM347" i="139"/>
  <c r="CL347" i="139"/>
  <c r="CK347" i="139"/>
  <c r="CJ347" i="139"/>
  <c r="CI347" i="139"/>
  <c r="CH347" i="139"/>
  <c r="CG347" i="139"/>
  <c r="CF347" i="139"/>
  <c r="CE347" i="139"/>
  <c r="CD347" i="139"/>
  <c r="CC347" i="139"/>
  <c r="F347" i="139"/>
  <c r="DL346" i="139"/>
  <c r="DK346" i="139"/>
  <c r="DJ346" i="139"/>
  <c r="DI346" i="139"/>
  <c r="DH346" i="139"/>
  <c r="DG346" i="139"/>
  <c r="DF346" i="139"/>
  <c r="DE346" i="139"/>
  <c r="DD346" i="139"/>
  <c r="DC346" i="139"/>
  <c r="DB346" i="139"/>
  <c r="DA346" i="139"/>
  <c r="CZ346" i="139"/>
  <c r="CY346" i="139"/>
  <c r="CX346" i="139"/>
  <c r="CW346" i="139"/>
  <c r="CV346" i="139"/>
  <c r="CU346" i="139"/>
  <c r="CT346" i="139"/>
  <c r="CS346" i="139"/>
  <c r="CR346" i="139"/>
  <c r="CQ346" i="139"/>
  <c r="CP346" i="139"/>
  <c r="CO346" i="139"/>
  <c r="CN346" i="139"/>
  <c r="CM346" i="139"/>
  <c r="CL346" i="139"/>
  <c r="CK346" i="139"/>
  <c r="CJ346" i="139"/>
  <c r="CI346" i="139"/>
  <c r="CH346" i="139"/>
  <c r="CG346" i="139"/>
  <c r="CF346" i="139"/>
  <c r="CE346" i="139"/>
  <c r="CD346" i="139"/>
  <c r="CC346" i="139"/>
  <c r="F346" i="139"/>
  <c r="B346" i="139"/>
  <c r="B347" i="139" s="1"/>
  <c r="B348" i="139" s="1"/>
  <c r="B349" i="139" s="1"/>
  <c r="B350" i="139" s="1"/>
  <c r="DL345" i="139"/>
  <c r="DK345" i="139"/>
  <c r="DK351" i="139" s="1"/>
  <c r="DJ345" i="139"/>
  <c r="DI345" i="139"/>
  <c r="DI351" i="139" s="1"/>
  <c r="DH345" i="139"/>
  <c r="DH351" i="139" s="1"/>
  <c r="DG345" i="139"/>
  <c r="DG351" i="139" s="1"/>
  <c r="DF345" i="139"/>
  <c r="DE345" i="139"/>
  <c r="DE351" i="139" s="1"/>
  <c r="DD345" i="139"/>
  <c r="DC345" i="139"/>
  <c r="DC351" i="139" s="1"/>
  <c r="DB345" i="139"/>
  <c r="DA345" i="139"/>
  <c r="DA351" i="139" s="1"/>
  <c r="CZ345" i="139"/>
  <c r="CZ351" i="139" s="1"/>
  <c r="CY345" i="139"/>
  <c r="CY351" i="139" s="1"/>
  <c r="CX345" i="139"/>
  <c r="CW345" i="139"/>
  <c r="CW351" i="139" s="1"/>
  <c r="CV345" i="139"/>
  <c r="CU345" i="139"/>
  <c r="CU351" i="139" s="1"/>
  <c r="CT345" i="139"/>
  <c r="CS345" i="139"/>
  <c r="CS351" i="139" s="1"/>
  <c r="CR345" i="139"/>
  <c r="CR351" i="139" s="1"/>
  <c r="CQ345" i="139"/>
  <c r="CQ351" i="139" s="1"/>
  <c r="CP345" i="139"/>
  <c r="CO345" i="139"/>
  <c r="CO351" i="139" s="1"/>
  <c r="CN345" i="139"/>
  <c r="CM345" i="139"/>
  <c r="CM351" i="139" s="1"/>
  <c r="CL345" i="139"/>
  <c r="CK345" i="139"/>
  <c r="CK351" i="139" s="1"/>
  <c r="CJ345" i="139"/>
  <c r="CJ351" i="139" s="1"/>
  <c r="CI345" i="139"/>
  <c r="CI351" i="139" s="1"/>
  <c r="CH345" i="139"/>
  <c r="CG345" i="139"/>
  <c r="CG351" i="139" s="1"/>
  <c r="CF345" i="139"/>
  <c r="CE345" i="139"/>
  <c r="CE351" i="139" s="1"/>
  <c r="CD345" i="139"/>
  <c r="CC345" i="139"/>
  <c r="CC351" i="139" s="1"/>
  <c r="F345" i="139"/>
  <c r="F351" i="139" s="1"/>
  <c r="DL344" i="139"/>
  <c r="DK344" i="139"/>
  <c r="DJ344" i="139"/>
  <c r="DI344" i="139"/>
  <c r="DH344" i="139"/>
  <c r="DG344" i="139"/>
  <c r="DF344" i="139"/>
  <c r="DE344" i="139"/>
  <c r="DD344" i="139"/>
  <c r="DC344" i="139"/>
  <c r="DB344" i="139"/>
  <c r="DA344" i="139"/>
  <c r="CZ344" i="139"/>
  <c r="CY344" i="139"/>
  <c r="CX344" i="139"/>
  <c r="CW344" i="139"/>
  <c r="CV344" i="139"/>
  <c r="CU344" i="139"/>
  <c r="CT344" i="139"/>
  <c r="CS344" i="139"/>
  <c r="CR344" i="139"/>
  <c r="CQ344" i="139"/>
  <c r="CP344" i="139"/>
  <c r="CO344" i="139"/>
  <c r="CN344" i="139"/>
  <c r="CM344" i="139"/>
  <c r="CL344" i="139"/>
  <c r="CK344" i="139"/>
  <c r="CJ344" i="139"/>
  <c r="CI344" i="139"/>
  <c r="CH344" i="139"/>
  <c r="CG344" i="139"/>
  <c r="CF344" i="139"/>
  <c r="CE344" i="139"/>
  <c r="CD344" i="139"/>
  <c r="CC344" i="139"/>
  <c r="CA344" i="139"/>
  <c r="BZ344" i="139"/>
  <c r="BY344" i="139"/>
  <c r="BX344" i="139"/>
  <c r="BW344" i="139"/>
  <c r="BV344" i="139"/>
  <c r="BU344" i="139"/>
  <c r="BT344" i="139"/>
  <c r="BS344" i="139"/>
  <c r="BR344" i="139"/>
  <c r="BQ344" i="139"/>
  <c r="BP344" i="139"/>
  <c r="BO344" i="139"/>
  <c r="BN344" i="139"/>
  <c r="BM344" i="139"/>
  <c r="BL344" i="139"/>
  <c r="BK344" i="139"/>
  <c r="BJ344" i="139"/>
  <c r="BI344" i="139"/>
  <c r="BH344" i="139"/>
  <c r="BG344" i="139"/>
  <c r="BF344" i="139"/>
  <c r="BE344" i="139"/>
  <c r="BD344" i="139"/>
  <c r="BC344" i="139"/>
  <c r="BB344" i="139"/>
  <c r="BA344" i="139"/>
  <c r="AZ344" i="139"/>
  <c r="AY344" i="139"/>
  <c r="AX344" i="139"/>
  <c r="AW344" i="139"/>
  <c r="AV344" i="139"/>
  <c r="AU344" i="139"/>
  <c r="AT344" i="139"/>
  <c r="AS344" i="139"/>
  <c r="AR344" i="139"/>
  <c r="AP344" i="139"/>
  <c r="AO344" i="139"/>
  <c r="AN344" i="139"/>
  <c r="AM344" i="139"/>
  <c r="AL344" i="139"/>
  <c r="AK344" i="139"/>
  <c r="AJ344" i="139"/>
  <c r="AI344" i="139"/>
  <c r="AH344" i="139"/>
  <c r="AG344" i="139"/>
  <c r="AF344" i="139"/>
  <c r="AE344" i="139"/>
  <c r="AD344" i="139"/>
  <c r="AC344" i="139"/>
  <c r="AB344" i="139"/>
  <c r="AA344" i="139"/>
  <c r="Z344" i="139"/>
  <c r="Y344" i="139"/>
  <c r="X344" i="139"/>
  <c r="W344" i="139"/>
  <c r="V344" i="139"/>
  <c r="U344" i="139"/>
  <c r="T344" i="139"/>
  <c r="S344" i="139"/>
  <c r="R344" i="139"/>
  <c r="Q344" i="139"/>
  <c r="P344" i="139"/>
  <c r="O344" i="139"/>
  <c r="N344" i="139"/>
  <c r="M344" i="139"/>
  <c r="L344" i="139"/>
  <c r="K344" i="139"/>
  <c r="J344" i="139"/>
  <c r="I344" i="139"/>
  <c r="H344" i="139"/>
  <c r="G344" i="139"/>
  <c r="E344" i="139"/>
  <c r="F343" i="139"/>
  <c r="F342" i="139"/>
  <c r="F341" i="139"/>
  <c r="F340" i="139"/>
  <c r="B340" i="139"/>
  <c r="B341" i="139" s="1"/>
  <c r="B342" i="139" s="1"/>
  <c r="B343" i="139" s="1"/>
  <c r="F339" i="139"/>
  <c r="F338" i="139"/>
  <c r="F337" i="139"/>
  <c r="B337" i="139"/>
  <c r="B338" i="139" s="1"/>
  <c r="B339" i="139" s="1"/>
  <c r="F336" i="139"/>
  <c r="F344" i="139" s="1"/>
  <c r="DL335" i="139"/>
  <c r="DK335" i="139"/>
  <c r="DJ335" i="139"/>
  <c r="DI335" i="139"/>
  <c r="DH335" i="139"/>
  <c r="DG335" i="139"/>
  <c r="DF335" i="139"/>
  <c r="DE335" i="139"/>
  <c r="DD335" i="139"/>
  <c r="DC335" i="139"/>
  <c r="DB335" i="139"/>
  <c r="DA335" i="139"/>
  <c r="CZ335" i="139"/>
  <c r="CY335" i="139"/>
  <c r="CX335" i="139"/>
  <c r="CW335" i="139"/>
  <c r="CV335" i="139"/>
  <c r="CU335" i="139"/>
  <c r="CT335" i="139"/>
  <c r="CS335" i="139"/>
  <c r="CR335" i="139"/>
  <c r="CQ335" i="139"/>
  <c r="CP335" i="139"/>
  <c r="CO335" i="139"/>
  <c r="CN335" i="139"/>
  <c r="CM335" i="139"/>
  <c r="CL335" i="139"/>
  <c r="CK335" i="139"/>
  <c r="CJ335" i="139"/>
  <c r="CI335" i="139"/>
  <c r="CH335" i="139"/>
  <c r="CG335" i="139"/>
  <c r="CF335" i="139"/>
  <c r="CE335" i="139"/>
  <c r="CD335" i="139"/>
  <c r="CC335" i="139"/>
  <c r="CA335" i="139"/>
  <c r="BZ335" i="139"/>
  <c r="BY335" i="139"/>
  <c r="BX335" i="139"/>
  <c r="BW335" i="139"/>
  <c r="BV335" i="139"/>
  <c r="BU335" i="139"/>
  <c r="BT335" i="139"/>
  <c r="BS335" i="139"/>
  <c r="BR335" i="139"/>
  <c r="BQ335" i="139"/>
  <c r="BP335" i="139"/>
  <c r="BO335" i="139"/>
  <c r="BN335" i="139"/>
  <c r="BM335" i="139"/>
  <c r="BL335" i="139"/>
  <c r="BK335" i="139"/>
  <c r="BJ335" i="139"/>
  <c r="BI335" i="139"/>
  <c r="BH335" i="139"/>
  <c r="BG335" i="139"/>
  <c r="BF335" i="139"/>
  <c r="BE335" i="139"/>
  <c r="BD335" i="139"/>
  <c r="BC335" i="139"/>
  <c r="BB335" i="139"/>
  <c r="BA335" i="139"/>
  <c r="AZ335" i="139"/>
  <c r="AY335" i="139"/>
  <c r="AX335" i="139"/>
  <c r="AW335" i="139"/>
  <c r="AV335" i="139"/>
  <c r="AU335" i="139"/>
  <c r="AT335" i="139"/>
  <c r="AS335" i="139"/>
  <c r="AR335" i="139"/>
  <c r="AP335" i="139"/>
  <c r="AO335" i="139"/>
  <c r="AN335" i="139"/>
  <c r="AM335" i="139"/>
  <c r="AL335" i="139"/>
  <c r="AK335" i="139"/>
  <c r="AJ335" i="139"/>
  <c r="AI335" i="139"/>
  <c r="AH335" i="139"/>
  <c r="AG335" i="139"/>
  <c r="AF335" i="139"/>
  <c r="AE335" i="139"/>
  <c r="AD335" i="139"/>
  <c r="AC335" i="139"/>
  <c r="AB335" i="139"/>
  <c r="AA335" i="139"/>
  <c r="Z335" i="139"/>
  <c r="Y335" i="139"/>
  <c r="X335" i="139"/>
  <c r="W335" i="139"/>
  <c r="V335" i="139"/>
  <c r="U335" i="139"/>
  <c r="T335" i="139"/>
  <c r="S335" i="139"/>
  <c r="R335" i="139"/>
  <c r="Q335" i="139"/>
  <c r="P335" i="139"/>
  <c r="O335" i="139"/>
  <c r="N335" i="139"/>
  <c r="M335" i="139"/>
  <c r="L335" i="139"/>
  <c r="K335" i="139"/>
  <c r="J335" i="139"/>
  <c r="I335" i="139"/>
  <c r="H335" i="139"/>
  <c r="G335" i="139"/>
  <c r="E335" i="139"/>
  <c r="F334" i="139"/>
  <c r="F333" i="139"/>
  <c r="F332" i="139"/>
  <c r="F331" i="139"/>
  <c r="F330" i="139"/>
  <c r="F329" i="139"/>
  <c r="F328" i="139"/>
  <c r="B328" i="139"/>
  <c r="B329" i="139" s="1"/>
  <c r="B330" i="139" s="1"/>
  <c r="B331" i="139" s="1"/>
  <c r="B332" i="139" s="1"/>
  <c r="B333" i="139" s="1"/>
  <c r="B334" i="139" s="1"/>
  <c r="F327" i="139"/>
  <c r="DL326" i="139"/>
  <c r="DK326" i="139"/>
  <c r="DJ326" i="139"/>
  <c r="DI326" i="139"/>
  <c r="DH326" i="139"/>
  <c r="DG326" i="139"/>
  <c r="DF326" i="139"/>
  <c r="DE326" i="139"/>
  <c r="DD326" i="139"/>
  <c r="DC326" i="139"/>
  <c r="DB326" i="139"/>
  <c r="DA326" i="139"/>
  <c r="CZ326" i="139"/>
  <c r="CY326" i="139"/>
  <c r="CX326" i="139"/>
  <c r="CW326" i="139"/>
  <c r="CV326" i="139"/>
  <c r="CU326" i="139"/>
  <c r="CT326" i="139"/>
  <c r="CS326" i="139"/>
  <c r="CR326" i="139"/>
  <c r="CQ326" i="139"/>
  <c r="CP326" i="139"/>
  <c r="CO326" i="139"/>
  <c r="CN326" i="139"/>
  <c r="CM326" i="139"/>
  <c r="CL326" i="139"/>
  <c r="CK326" i="139"/>
  <c r="CJ326" i="139"/>
  <c r="CI326" i="139"/>
  <c r="CH326" i="139"/>
  <c r="CG326" i="139"/>
  <c r="CF326" i="139"/>
  <c r="CE326" i="139"/>
  <c r="CD326" i="139"/>
  <c r="CC326" i="139"/>
  <c r="CA326" i="139"/>
  <c r="BZ326" i="139"/>
  <c r="BY326" i="139"/>
  <c r="BX326" i="139"/>
  <c r="BW326" i="139"/>
  <c r="BV326" i="139"/>
  <c r="BU326" i="139"/>
  <c r="BT326" i="139"/>
  <c r="BS326" i="139"/>
  <c r="BR326" i="139"/>
  <c r="BQ326" i="139"/>
  <c r="BP326" i="139"/>
  <c r="BO326" i="139"/>
  <c r="BN326" i="139"/>
  <c r="BM326" i="139"/>
  <c r="BL326" i="139"/>
  <c r="BK326" i="139"/>
  <c r="BJ326" i="139"/>
  <c r="BI326" i="139"/>
  <c r="BH326" i="139"/>
  <c r="BG326" i="139"/>
  <c r="BF326" i="139"/>
  <c r="BE326" i="139"/>
  <c r="BD326" i="139"/>
  <c r="BC326" i="139"/>
  <c r="BB326" i="139"/>
  <c r="BA326" i="139"/>
  <c r="AZ326" i="139"/>
  <c r="AY326" i="139"/>
  <c r="AX326" i="139"/>
  <c r="AW326" i="139"/>
  <c r="AV326" i="139"/>
  <c r="AU326" i="139"/>
  <c r="AT326" i="139"/>
  <c r="AS326" i="139"/>
  <c r="AR326" i="139"/>
  <c r="AP326" i="139"/>
  <c r="AO326" i="139"/>
  <c r="AN326" i="139"/>
  <c r="AM326" i="139"/>
  <c r="AL326" i="139"/>
  <c r="AK326" i="139"/>
  <c r="AJ326" i="139"/>
  <c r="AI326" i="139"/>
  <c r="AH326" i="139"/>
  <c r="AG326" i="139"/>
  <c r="AF326" i="139"/>
  <c r="AE326" i="139"/>
  <c r="AD326" i="139"/>
  <c r="AC326" i="139"/>
  <c r="AB326" i="139"/>
  <c r="AA326" i="139"/>
  <c r="Z326" i="139"/>
  <c r="Y326" i="139"/>
  <c r="X326" i="139"/>
  <c r="W326" i="139"/>
  <c r="V326" i="139"/>
  <c r="U326" i="139"/>
  <c r="T326" i="139"/>
  <c r="S326" i="139"/>
  <c r="R326" i="139"/>
  <c r="Q326" i="139"/>
  <c r="P326" i="139"/>
  <c r="O326" i="139"/>
  <c r="N326" i="139"/>
  <c r="M326" i="139"/>
  <c r="L326" i="139"/>
  <c r="K326" i="139"/>
  <c r="J326" i="139"/>
  <c r="I326" i="139"/>
  <c r="H326" i="139"/>
  <c r="G326" i="139"/>
  <c r="E326" i="139"/>
  <c r="F325" i="139"/>
  <c r="F324" i="139"/>
  <c r="F323" i="139"/>
  <c r="F322" i="139"/>
  <c r="F321" i="139"/>
  <c r="F320" i="139"/>
  <c r="F319" i="139"/>
  <c r="F318" i="139"/>
  <c r="F317" i="139"/>
  <c r="F316" i="139"/>
  <c r="F315" i="139"/>
  <c r="F314" i="139"/>
  <c r="F313" i="139"/>
  <c r="F312" i="139"/>
  <c r="F311" i="139"/>
  <c r="F310" i="139"/>
  <c r="F309" i="139"/>
  <c r="F308" i="139"/>
  <c r="F307" i="139"/>
  <c r="F306" i="139"/>
  <c r="F305" i="139"/>
  <c r="F304" i="139"/>
  <c r="F303" i="139"/>
  <c r="F302" i="139"/>
  <c r="F301" i="139"/>
  <c r="F300" i="139"/>
  <c r="F299" i="139"/>
  <c r="F298" i="139"/>
  <c r="F297" i="139"/>
  <c r="F296" i="139"/>
  <c r="F295" i="139"/>
  <c r="B295" i="139"/>
  <c r="B296" i="139" s="1"/>
  <c r="B297" i="139" s="1"/>
  <c r="B298" i="139" s="1"/>
  <c r="B299" i="139" s="1"/>
  <c r="B300" i="139" s="1"/>
  <c r="B301" i="139" s="1"/>
  <c r="B302" i="139" s="1"/>
  <c r="B303" i="139" s="1"/>
  <c r="B304" i="139" s="1"/>
  <c r="B305" i="139" s="1"/>
  <c r="B306" i="139" s="1"/>
  <c r="B307" i="139" s="1"/>
  <c r="B308" i="139" s="1"/>
  <c r="B309" i="139" s="1"/>
  <c r="B310" i="139" s="1"/>
  <c r="B311" i="139" s="1"/>
  <c r="B312" i="139" s="1"/>
  <c r="B313" i="139" s="1"/>
  <c r="B314" i="139" s="1"/>
  <c r="B315" i="139" s="1"/>
  <c r="B316" i="139" s="1"/>
  <c r="B317" i="139" s="1"/>
  <c r="B318" i="139" s="1"/>
  <c r="B319" i="139" s="1"/>
  <c r="B320" i="139" s="1"/>
  <c r="B321" i="139" s="1"/>
  <c r="B322" i="139" s="1"/>
  <c r="B323" i="139" s="1"/>
  <c r="B324" i="139" s="1"/>
  <c r="B325" i="139" s="1"/>
  <c r="F294" i="139"/>
  <c r="F326" i="139" s="1"/>
  <c r="DL293" i="139"/>
  <c r="DK293" i="139"/>
  <c r="DJ293" i="139"/>
  <c r="DI293" i="139"/>
  <c r="DH293" i="139"/>
  <c r="DG293" i="139"/>
  <c r="DF293" i="139"/>
  <c r="DE293" i="139"/>
  <c r="DD293" i="139"/>
  <c r="DC293" i="139"/>
  <c r="DB293" i="139"/>
  <c r="DA293" i="139"/>
  <c r="CZ293" i="139"/>
  <c r="CY293" i="139"/>
  <c r="CX293" i="139"/>
  <c r="CW293" i="139"/>
  <c r="CV293" i="139"/>
  <c r="CU293" i="139"/>
  <c r="CT293" i="139"/>
  <c r="CS293" i="139"/>
  <c r="CR293" i="139"/>
  <c r="CQ293" i="139"/>
  <c r="CP293" i="139"/>
  <c r="CO293" i="139"/>
  <c r="CN293" i="139"/>
  <c r="CM293" i="139"/>
  <c r="CL293" i="139"/>
  <c r="CK293" i="139"/>
  <c r="CJ293" i="139"/>
  <c r="CI293" i="139"/>
  <c r="CH293" i="139"/>
  <c r="CG293" i="139"/>
  <c r="CF293" i="139"/>
  <c r="CE293" i="139"/>
  <c r="CD293" i="139"/>
  <c r="CC293" i="139"/>
  <c r="CA293" i="139"/>
  <c r="BZ293" i="139"/>
  <c r="BY293" i="139"/>
  <c r="BX293" i="139"/>
  <c r="BW293" i="139"/>
  <c r="BV293" i="139"/>
  <c r="BU293" i="139"/>
  <c r="BT293" i="139"/>
  <c r="BS293" i="139"/>
  <c r="BR293" i="139"/>
  <c r="BQ293" i="139"/>
  <c r="BP293" i="139"/>
  <c r="BO293" i="139"/>
  <c r="BN293" i="139"/>
  <c r="BM293" i="139"/>
  <c r="BL293" i="139"/>
  <c r="BK293" i="139"/>
  <c r="BJ293" i="139"/>
  <c r="BI293" i="139"/>
  <c r="BH293" i="139"/>
  <c r="BG293" i="139"/>
  <c r="BF293" i="139"/>
  <c r="BE293" i="139"/>
  <c r="BD293" i="139"/>
  <c r="BC293" i="139"/>
  <c r="BB293" i="139"/>
  <c r="BA293" i="139"/>
  <c r="AZ293" i="139"/>
  <c r="AY293" i="139"/>
  <c r="AX293" i="139"/>
  <c r="AW293" i="139"/>
  <c r="AV293" i="139"/>
  <c r="AU293" i="139"/>
  <c r="AT293" i="139"/>
  <c r="AS293" i="139"/>
  <c r="AR293" i="139"/>
  <c r="AP293" i="139"/>
  <c r="AO293" i="139"/>
  <c r="AN293" i="139"/>
  <c r="AM293" i="139"/>
  <c r="AL293" i="139"/>
  <c r="AK293" i="139"/>
  <c r="AJ293" i="139"/>
  <c r="AI293" i="139"/>
  <c r="AH293" i="139"/>
  <c r="AG293" i="139"/>
  <c r="AF293" i="139"/>
  <c r="AE293" i="139"/>
  <c r="AD293" i="139"/>
  <c r="AC293" i="139"/>
  <c r="AB293" i="139"/>
  <c r="AA293" i="139"/>
  <c r="Z293" i="139"/>
  <c r="Y293" i="139"/>
  <c r="X293" i="139"/>
  <c r="W293" i="139"/>
  <c r="V293" i="139"/>
  <c r="U293" i="139"/>
  <c r="T293" i="139"/>
  <c r="S293" i="139"/>
  <c r="R293" i="139"/>
  <c r="Q293" i="139"/>
  <c r="P293" i="139"/>
  <c r="O293" i="139"/>
  <c r="N293" i="139"/>
  <c r="M293" i="139"/>
  <c r="L293" i="139"/>
  <c r="K293" i="139"/>
  <c r="J293" i="139"/>
  <c r="I293" i="139"/>
  <c r="H293" i="139"/>
  <c r="G293" i="139"/>
  <c r="E293" i="139"/>
  <c r="F292" i="139"/>
  <c r="F291" i="139"/>
  <c r="F290" i="139"/>
  <c r="F289" i="139"/>
  <c r="F288" i="139"/>
  <c r="F287" i="139"/>
  <c r="F286" i="139"/>
  <c r="B286" i="139"/>
  <c r="B287" i="139" s="1"/>
  <c r="B288" i="139" s="1"/>
  <c r="B289" i="139" s="1"/>
  <c r="B290" i="139" s="1"/>
  <c r="B291" i="139" s="1"/>
  <c r="B292" i="139" s="1"/>
  <c r="F285" i="139"/>
  <c r="B285" i="139"/>
  <c r="F284" i="139"/>
  <c r="DL283" i="139"/>
  <c r="DK283" i="139"/>
  <c r="DJ283" i="139"/>
  <c r="DI283" i="139"/>
  <c r="DH283" i="139"/>
  <c r="DG283" i="139"/>
  <c r="DF283" i="139"/>
  <c r="DE283" i="139"/>
  <c r="DD283" i="139"/>
  <c r="DC283" i="139"/>
  <c r="DB283" i="139"/>
  <c r="DA283" i="139"/>
  <c r="CZ283" i="139"/>
  <c r="CY283" i="139"/>
  <c r="CX283" i="139"/>
  <c r="CW283" i="139"/>
  <c r="CV283" i="139"/>
  <c r="CU283" i="139"/>
  <c r="CT283" i="139"/>
  <c r="CS283" i="139"/>
  <c r="CR283" i="139"/>
  <c r="CQ283" i="139"/>
  <c r="CP283" i="139"/>
  <c r="CO283" i="139"/>
  <c r="CN283" i="139"/>
  <c r="CM283" i="139"/>
  <c r="CL283" i="139"/>
  <c r="CK283" i="139"/>
  <c r="CJ283" i="139"/>
  <c r="CI283" i="139"/>
  <c r="CH283" i="139"/>
  <c r="CG283" i="139"/>
  <c r="CF283" i="139"/>
  <c r="CE283" i="139"/>
  <c r="CD283" i="139"/>
  <c r="CC283" i="139"/>
  <c r="CA283" i="139"/>
  <c r="BZ283" i="139"/>
  <c r="BY283" i="139"/>
  <c r="BX283" i="139"/>
  <c r="BW283" i="139"/>
  <c r="BV283" i="139"/>
  <c r="BU283" i="139"/>
  <c r="BT283" i="139"/>
  <c r="BS283" i="139"/>
  <c r="BR283" i="139"/>
  <c r="BQ283" i="139"/>
  <c r="BP283" i="139"/>
  <c r="BO283" i="139"/>
  <c r="BN283" i="139"/>
  <c r="BM283" i="139"/>
  <c r="BL283" i="139"/>
  <c r="BK283" i="139"/>
  <c r="BJ283" i="139"/>
  <c r="BI283" i="139"/>
  <c r="BH283" i="139"/>
  <c r="BG283" i="139"/>
  <c r="BF283" i="139"/>
  <c r="BE283" i="139"/>
  <c r="BD283" i="139"/>
  <c r="BC283" i="139"/>
  <c r="BB283" i="139"/>
  <c r="BA283" i="139"/>
  <c r="AZ283" i="139"/>
  <c r="AY283" i="139"/>
  <c r="AX283" i="139"/>
  <c r="AW283" i="139"/>
  <c r="AV283" i="139"/>
  <c r="AU283" i="139"/>
  <c r="AT283" i="139"/>
  <c r="AS283" i="139"/>
  <c r="AR283" i="139"/>
  <c r="AP283" i="139"/>
  <c r="AO283" i="139"/>
  <c r="AN283" i="139"/>
  <c r="AM283" i="139"/>
  <c r="AL283" i="139"/>
  <c r="AK283" i="139"/>
  <c r="AJ283" i="139"/>
  <c r="AI283" i="139"/>
  <c r="AH283" i="139"/>
  <c r="AG283" i="139"/>
  <c r="AF283" i="139"/>
  <c r="AE283" i="139"/>
  <c r="AD283" i="139"/>
  <c r="AC283" i="139"/>
  <c r="AB283" i="139"/>
  <c r="AA283" i="139"/>
  <c r="Z283" i="139"/>
  <c r="Y283" i="139"/>
  <c r="X283" i="139"/>
  <c r="W283" i="139"/>
  <c r="V283" i="139"/>
  <c r="U283" i="139"/>
  <c r="T283" i="139"/>
  <c r="S283" i="139"/>
  <c r="R283" i="139"/>
  <c r="Q283" i="139"/>
  <c r="P283" i="139"/>
  <c r="N283" i="139"/>
  <c r="M283" i="139"/>
  <c r="L283" i="139"/>
  <c r="K283" i="139"/>
  <c r="J283" i="139"/>
  <c r="I283" i="139"/>
  <c r="H283" i="139"/>
  <c r="G283" i="139"/>
  <c r="E283" i="139"/>
  <c r="AZ282" i="139"/>
  <c r="O282" i="139"/>
  <c r="F282" i="139" s="1"/>
  <c r="F281" i="139"/>
  <c r="F280" i="139"/>
  <c r="F279" i="139"/>
  <c r="F278" i="139"/>
  <c r="AZ277" i="139"/>
  <c r="O277" i="139"/>
  <c r="F277" i="139"/>
  <c r="AZ276" i="139"/>
  <c r="O276" i="139"/>
  <c r="F275" i="139"/>
  <c r="F274" i="139"/>
  <c r="F273" i="139"/>
  <c r="F272" i="139"/>
  <c r="F271" i="139"/>
  <c r="F270" i="139"/>
  <c r="F269" i="139"/>
  <c r="F268" i="139"/>
  <c r="F267" i="139"/>
  <c r="F266" i="139"/>
  <c r="F265" i="139"/>
  <c r="B265" i="139"/>
  <c r="B266" i="139" s="1"/>
  <c r="B267" i="139" s="1"/>
  <c r="B268" i="139" s="1"/>
  <c r="B269" i="139" s="1"/>
  <c r="B270" i="139" s="1"/>
  <c r="B271" i="139" s="1"/>
  <c r="B272" i="139" s="1"/>
  <c r="B273" i="139" s="1"/>
  <c r="B274" i="139" s="1"/>
  <c r="B275" i="139" s="1"/>
  <c r="B276" i="139" s="1"/>
  <c r="B277" i="139" s="1"/>
  <c r="B278" i="139" s="1"/>
  <c r="B279" i="139" s="1"/>
  <c r="B280" i="139" s="1"/>
  <c r="B281" i="139" s="1"/>
  <c r="B282" i="139" s="1"/>
  <c r="F264" i="139"/>
  <c r="B264" i="139"/>
  <c r="F263" i="139"/>
  <c r="DL262" i="139"/>
  <c r="DK262" i="139"/>
  <c r="DJ262" i="139"/>
  <c r="DI262" i="139"/>
  <c r="DH262" i="139"/>
  <c r="DG262" i="139"/>
  <c r="DF262" i="139"/>
  <c r="DE262" i="139"/>
  <c r="DD262" i="139"/>
  <c r="DC262" i="139"/>
  <c r="DB262" i="139"/>
  <c r="DA262" i="139"/>
  <c r="CZ262" i="139"/>
  <c r="CY262" i="139"/>
  <c r="CX262" i="139"/>
  <c r="CW262" i="139"/>
  <c r="CV262" i="139"/>
  <c r="CU262" i="139"/>
  <c r="CT262" i="139"/>
  <c r="CS262" i="139"/>
  <c r="CR262" i="139"/>
  <c r="CQ262" i="139"/>
  <c r="CP262" i="139"/>
  <c r="CO262" i="139"/>
  <c r="CN262" i="139"/>
  <c r="CM262" i="139"/>
  <c r="CL262" i="139"/>
  <c r="CK262" i="139"/>
  <c r="CJ262" i="139"/>
  <c r="CI262" i="139"/>
  <c r="CH262" i="139"/>
  <c r="CG262" i="139"/>
  <c r="CF262" i="139"/>
  <c r="CE262" i="139"/>
  <c r="CD262" i="139"/>
  <c r="CC262" i="139"/>
  <c r="CA262" i="139"/>
  <c r="BZ262" i="139"/>
  <c r="BY262" i="139"/>
  <c r="BX262" i="139"/>
  <c r="BW262" i="139"/>
  <c r="BV262" i="139"/>
  <c r="BU262" i="139"/>
  <c r="BT262" i="139"/>
  <c r="BS262" i="139"/>
  <c r="BR262" i="139"/>
  <c r="BQ262" i="139"/>
  <c r="BP262" i="139"/>
  <c r="BO262" i="139"/>
  <c r="BN262" i="139"/>
  <c r="BM262" i="139"/>
  <c r="BL262" i="139"/>
  <c r="BK262" i="139"/>
  <c r="BJ262" i="139"/>
  <c r="BI262" i="139"/>
  <c r="BH262" i="139"/>
  <c r="BG262" i="139"/>
  <c r="BF262" i="139"/>
  <c r="BE262" i="139"/>
  <c r="BD262" i="139"/>
  <c r="BC262" i="139"/>
  <c r="BB262" i="139"/>
  <c r="BA262" i="139"/>
  <c r="AZ262" i="139"/>
  <c r="AY262" i="139"/>
  <c r="AX262" i="139"/>
  <c r="AW262" i="139"/>
  <c r="AV262" i="139"/>
  <c r="AU262" i="139"/>
  <c r="AT262" i="139"/>
  <c r="AS262" i="139"/>
  <c r="AR262" i="139"/>
  <c r="AP262" i="139"/>
  <c r="AO262" i="139"/>
  <c r="AN262" i="139"/>
  <c r="AM262" i="139"/>
  <c r="AL262" i="139"/>
  <c r="AK262" i="139"/>
  <c r="AJ262" i="139"/>
  <c r="AI262" i="139"/>
  <c r="AH262" i="139"/>
  <c r="AG262" i="139"/>
  <c r="AF262" i="139"/>
  <c r="AE262" i="139"/>
  <c r="AD262" i="139"/>
  <c r="AC262" i="139"/>
  <c r="AB262" i="139"/>
  <c r="AA262" i="139"/>
  <c r="Z262" i="139"/>
  <c r="Y262" i="139"/>
  <c r="X262" i="139"/>
  <c r="W262" i="139"/>
  <c r="V262" i="139"/>
  <c r="U262" i="139"/>
  <c r="T262" i="139"/>
  <c r="S262" i="139"/>
  <c r="R262" i="139"/>
  <c r="Q262" i="139"/>
  <c r="P262" i="139"/>
  <c r="O262" i="139"/>
  <c r="N262" i="139"/>
  <c r="M262" i="139"/>
  <c r="L262" i="139"/>
  <c r="K262" i="139"/>
  <c r="J262" i="139"/>
  <c r="I262" i="139"/>
  <c r="H262" i="139"/>
  <c r="G262" i="139"/>
  <c r="F262" i="139"/>
  <c r="E262" i="139"/>
  <c r="F261" i="139"/>
  <c r="F260" i="139"/>
  <c r="F259" i="139"/>
  <c r="F258" i="139"/>
  <c r="F257" i="139"/>
  <c r="F256" i="139"/>
  <c r="F255" i="139"/>
  <c r="F254" i="139"/>
  <c r="F253" i="139"/>
  <c r="F252" i="139"/>
  <c r="F251" i="139"/>
  <c r="F250" i="139"/>
  <c r="F249" i="139"/>
  <c r="F248" i="139"/>
  <c r="F247" i="139"/>
  <c r="F246" i="139"/>
  <c r="F245" i="139"/>
  <c r="F244" i="139"/>
  <c r="F243" i="139"/>
  <c r="F242" i="139"/>
  <c r="F241" i="139"/>
  <c r="F240" i="139"/>
  <c r="F239" i="139"/>
  <c r="F238" i="139"/>
  <c r="F237" i="139"/>
  <c r="F236" i="139"/>
  <c r="F235" i="139"/>
  <c r="F234" i="139"/>
  <c r="F233" i="139"/>
  <c r="F232" i="139"/>
  <c r="F231" i="139"/>
  <c r="F230" i="139"/>
  <c r="F229" i="139"/>
  <c r="F228" i="139"/>
  <c r="F227" i="139"/>
  <c r="F226" i="139"/>
  <c r="F225" i="139"/>
  <c r="F224" i="139"/>
  <c r="F223" i="139"/>
  <c r="F222" i="139"/>
  <c r="F221" i="139"/>
  <c r="F220" i="139"/>
  <c r="F219" i="139"/>
  <c r="F218" i="139"/>
  <c r="F217" i="139"/>
  <c r="F216" i="139"/>
  <c r="F215" i="139"/>
  <c r="F214" i="139"/>
  <c r="F213" i="139"/>
  <c r="F212" i="139"/>
  <c r="F211" i="139"/>
  <c r="F210" i="139"/>
  <c r="F209" i="139"/>
  <c r="F208" i="139"/>
  <c r="F207" i="139"/>
  <c r="F206" i="139"/>
  <c r="F205" i="139"/>
  <c r="F204" i="139"/>
  <c r="F203" i="139"/>
  <c r="F202" i="139"/>
  <c r="F201" i="139"/>
  <c r="F200" i="139"/>
  <c r="F199" i="139"/>
  <c r="F198" i="139"/>
  <c r="F197" i="139"/>
  <c r="F196" i="139"/>
  <c r="F195" i="139"/>
  <c r="F194" i="139"/>
  <c r="F193" i="139"/>
  <c r="F192" i="139"/>
  <c r="F191" i="139"/>
  <c r="F190" i="139"/>
  <c r="F189" i="139"/>
  <c r="F188" i="139"/>
  <c r="F187" i="139"/>
  <c r="F186" i="139"/>
  <c r="F185" i="139"/>
  <c r="F184" i="139"/>
  <c r="F183" i="139"/>
  <c r="F182" i="139"/>
  <c r="F181" i="139"/>
  <c r="F180" i="139"/>
  <c r="F179" i="139"/>
  <c r="F178" i="139"/>
  <c r="F177" i="139"/>
  <c r="F176" i="139"/>
  <c r="B176" i="139"/>
  <c r="B177" i="139" s="1"/>
  <c r="B178" i="139" s="1"/>
  <c r="B179" i="139" s="1"/>
  <c r="B180" i="139" s="1"/>
  <c r="B181" i="139" s="1"/>
  <c r="B182" i="139" s="1"/>
  <c r="B183" i="139" s="1"/>
  <c r="B184" i="139" s="1"/>
  <c r="B185" i="139" s="1"/>
  <c r="B186" i="139" s="1"/>
  <c r="B187" i="139" s="1"/>
  <c r="B188" i="139" s="1"/>
  <c r="B189" i="139" s="1"/>
  <c r="B190" i="139" s="1"/>
  <c r="B191" i="139" s="1"/>
  <c r="B192" i="139" s="1"/>
  <c r="B193" i="139" s="1"/>
  <c r="B194" i="139" s="1"/>
  <c r="B195" i="139" s="1"/>
  <c r="B196" i="139" s="1"/>
  <c r="B197" i="139" s="1"/>
  <c r="B198" i="139" s="1"/>
  <c r="B199" i="139" s="1"/>
  <c r="B200" i="139" s="1"/>
  <c r="B201" i="139" s="1"/>
  <c r="B202" i="139" s="1"/>
  <c r="B203" i="139" s="1"/>
  <c r="B204" i="139" s="1"/>
  <c r="B205" i="139" s="1"/>
  <c r="B206" i="139" s="1"/>
  <c r="B207" i="139" s="1"/>
  <c r="B208" i="139" s="1"/>
  <c r="B209" i="139" s="1"/>
  <c r="B210" i="139" s="1"/>
  <c r="B211" i="139" s="1"/>
  <c r="B212" i="139" s="1"/>
  <c r="B213" i="139" s="1"/>
  <c r="B214" i="139" s="1"/>
  <c r="B215" i="139" s="1"/>
  <c r="B216" i="139" s="1"/>
  <c r="B217" i="139" s="1"/>
  <c r="B218" i="139" s="1"/>
  <c r="B219" i="139" s="1"/>
  <c r="B220" i="139" s="1"/>
  <c r="B221" i="139" s="1"/>
  <c r="B222" i="139" s="1"/>
  <c r="B223" i="139" s="1"/>
  <c r="B224" i="139" s="1"/>
  <c r="B225" i="139" s="1"/>
  <c r="B226" i="139" s="1"/>
  <c r="B227" i="139" s="1"/>
  <c r="B228" i="139" s="1"/>
  <c r="B229" i="139" s="1"/>
  <c r="B230" i="139" s="1"/>
  <c r="B231" i="139" s="1"/>
  <c r="B232" i="139" s="1"/>
  <c r="B233" i="139" s="1"/>
  <c r="B234" i="139" s="1"/>
  <c r="B235" i="139" s="1"/>
  <c r="B236" i="139" s="1"/>
  <c r="B237" i="139" s="1"/>
  <c r="B238" i="139" s="1"/>
  <c r="B239" i="139" s="1"/>
  <c r="B240" i="139" s="1"/>
  <c r="B241" i="139" s="1"/>
  <c r="B242" i="139" s="1"/>
  <c r="B243" i="139" s="1"/>
  <c r="B244" i="139" s="1"/>
  <c r="B245" i="139" s="1"/>
  <c r="B246" i="139" s="1"/>
  <c r="B247" i="139" s="1"/>
  <c r="B248" i="139" s="1"/>
  <c r="B249" i="139" s="1"/>
  <c r="B250" i="139" s="1"/>
  <c r="B251" i="139" s="1"/>
  <c r="B252" i="139" s="1"/>
  <c r="B253" i="139" s="1"/>
  <c r="B254" i="139" s="1"/>
  <c r="B255" i="139" s="1"/>
  <c r="B256" i="139" s="1"/>
  <c r="B257" i="139" s="1"/>
  <c r="B258" i="139" s="1"/>
  <c r="B259" i="139" s="1"/>
  <c r="B260" i="139" s="1"/>
  <c r="B261" i="139" s="1"/>
  <c r="F175" i="139"/>
  <c r="B175" i="139"/>
  <c r="F174" i="139"/>
  <c r="DL173" i="139"/>
  <c r="DK173" i="139"/>
  <c r="DJ173" i="139"/>
  <c r="DI173" i="139"/>
  <c r="DH173" i="139"/>
  <c r="DG173" i="139"/>
  <c r="DF173" i="139"/>
  <c r="DE173" i="139"/>
  <c r="DD173" i="139"/>
  <c r="DC173" i="139"/>
  <c r="DB173" i="139"/>
  <c r="DA173" i="139"/>
  <c r="CZ173" i="139"/>
  <c r="CY173" i="139"/>
  <c r="CX173" i="139"/>
  <c r="CW173" i="139"/>
  <c r="CV173" i="139"/>
  <c r="CU173" i="139"/>
  <c r="CT173" i="139"/>
  <c r="CS173" i="139"/>
  <c r="CR173" i="139"/>
  <c r="CQ173" i="139"/>
  <c r="CP173" i="139"/>
  <c r="CO173" i="139"/>
  <c r="CN173" i="139"/>
  <c r="CM173" i="139"/>
  <c r="CL173" i="139"/>
  <c r="CK173" i="139"/>
  <c r="CJ173" i="139"/>
  <c r="CI173" i="139"/>
  <c r="CH173" i="139"/>
  <c r="CG173" i="139"/>
  <c r="CF173" i="139"/>
  <c r="CE173" i="139"/>
  <c r="CD173" i="139"/>
  <c r="CC173" i="139"/>
  <c r="CA173" i="139"/>
  <c r="BZ173" i="139"/>
  <c r="BY173" i="139"/>
  <c r="BX173" i="139"/>
  <c r="BW173" i="139"/>
  <c r="BV173" i="139"/>
  <c r="BU173" i="139"/>
  <c r="BT173" i="139"/>
  <c r="BS173" i="139"/>
  <c r="BS4" i="139" s="1"/>
  <c r="BS3" i="139" s="1"/>
  <c r="BR173" i="139"/>
  <c r="BQ173" i="139"/>
  <c r="BP173" i="139"/>
  <c r="BO173" i="139"/>
  <c r="BN173" i="139"/>
  <c r="BM173" i="139"/>
  <c r="BL173" i="139"/>
  <c r="BK173" i="139"/>
  <c r="BJ173" i="139"/>
  <c r="BI173" i="139"/>
  <c r="BH173" i="139"/>
  <c r="BG173" i="139"/>
  <c r="BF173" i="139"/>
  <c r="BE173" i="139"/>
  <c r="BD173" i="139"/>
  <c r="BC173" i="139"/>
  <c r="BC4" i="139" s="1"/>
  <c r="BC3" i="139" s="1"/>
  <c r="BB173" i="139"/>
  <c r="BA173" i="139"/>
  <c r="AZ173" i="139"/>
  <c r="AY173" i="139"/>
  <c r="AX173" i="139"/>
  <c r="AW173" i="139"/>
  <c r="AV173" i="139"/>
  <c r="AU173" i="139"/>
  <c r="AU4" i="139" s="1"/>
  <c r="AU3" i="139" s="1"/>
  <c r="AT173" i="139"/>
  <c r="AS173" i="139"/>
  <c r="AR173" i="139"/>
  <c r="AP173" i="139"/>
  <c r="AO173" i="139"/>
  <c r="AN173" i="139"/>
  <c r="AM173" i="139"/>
  <c r="AL173" i="139"/>
  <c r="AL4" i="139" s="1"/>
  <c r="AK173" i="139"/>
  <c r="AJ173" i="139"/>
  <c r="AI173" i="139"/>
  <c r="AH173" i="139"/>
  <c r="AG173" i="139"/>
  <c r="AF173" i="139"/>
  <c r="AE173" i="139"/>
  <c r="AD173" i="139"/>
  <c r="AD4" i="139" s="1"/>
  <c r="AC173" i="139"/>
  <c r="AB173" i="139"/>
  <c r="AA173" i="139"/>
  <c r="Z173" i="139"/>
  <c r="Y173" i="139"/>
  <c r="X173" i="139"/>
  <c r="W173" i="139"/>
  <c r="V173" i="139"/>
  <c r="V4" i="139" s="1"/>
  <c r="U173" i="139"/>
  <c r="T173" i="139"/>
  <c r="S173" i="139"/>
  <c r="R173" i="139"/>
  <c r="Q173" i="139"/>
  <c r="P173" i="139"/>
  <c r="O173" i="139"/>
  <c r="N173" i="139"/>
  <c r="N4" i="139" s="1"/>
  <c r="M173" i="139"/>
  <c r="L173" i="139"/>
  <c r="K173" i="139"/>
  <c r="J173" i="139"/>
  <c r="I173" i="139"/>
  <c r="H173" i="139"/>
  <c r="G173" i="139"/>
  <c r="F173" i="139"/>
  <c r="E173" i="139"/>
  <c r="F172" i="139"/>
  <c r="F171" i="139"/>
  <c r="F170" i="139"/>
  <c r="F169" i="139"/>
  <c r="F168" i="139"/>
  <c r="F167" i="139"/>
  <c r="F166" i="139"/>
  <c r="F165" i="139"/>
  <c r="F164" i="139"/>
  <c r="F163" i="139"/>
  <c r="B163" i="139"/>
  <c r="B164" i="139" s="1"/>
  <c r="B165" i="139" s="1"/>
  <c r="B166" i="139" s="1"/>
  <c r="B167" i="139" s="1"/>
  <c r="B168" i="139" s="1"/>
  <c r="B169" i="139" s="1"/>
  <c r="B170" i="139" s="1"/>
  <c r="B171" i="139" s="1"/>
  <c r="B172" i="139" s="1"/>
  <c r="F162" i="139"/>
  <c r="DL161" i="139"/>
  <c r="DK161" i="139"/>
  <c r="DJ161" i="139"/>
  <c r="DI161" i="139"/>
  <c r="DH161" i="139"/>
  <c r="DG161" i="139"/>
  <c r="DF161" i="139"/>
  <c r="DE161" i="139"/>
  <c r="DD161" i="139"/>
  <c r="DC161" i="139"/>
  <c r="DB161" i="139"/>
  <c r="DA161" i="139"/>
  <c r="CZ161" i="139"/>
  <c r="CY161" i="139"/>
  <c r="CX161" i="139"/>
  <c r="CW161" i="139"/>
  <c r="CV161" i="139"/>
  <c r="CU161" i="139"/>
  <c r="CT161" i="139"/>
  <c r="CS161" i="139"/>
  <c r="CR161" i="139"/>
  <c r="CQ161" i="139"/>
  <c r="CP161" i="139"/>
  <c r="CO161" i="139"/>
  <c r="CN161" i="139"/>
  <c r="CM161" i="139"/>
  <c r="CL161" i="139"/>
  <c r="CK161" i="139"/>
  <c r="CJ161" i="139"/>
  <c r="CI161" i="139"/>
  <c r="CH161" i="139"/>
  <c r="CG161" i="139"/>
  <c r="CF161" i="139"/>
  <c r="CE161" i="139"/>
  <c r="CD161" i="139"/>
  <c r="CC161" i="139"/>
  <c r="CA161" i="139"/>
  <c r="BZ161" i="139"/>
  <c r="BY161" i="139"/>
  <c r="BX161" i="139"/>
  <c r="BW161" i="139"/>
  <c r="BV161" i="139"/>
  <c r="BU161" i="139"/>
  <c r="BT161" i="139"/>
  <c r="BS161" i="139"/>
  <c r="BR161" i="139"/>
  <c r="BQ161" i="139"/>
  <c r="BP161" i="139"/>
  <c r="BO161" i="139"/>
  <c r="BN161" i="139"/>
  <c r="BM161" i="139"/>
  <c r="BL161" i="139"/>
  <c r="BK161" i="139"/>
  <c r="BJ161" i="139"/>
  <c r="BI161" i="139"/>
  <c r="BH161" i="139"/>
  <c r="BG161" i="139"/>
  <c r="BF161" i="139"/>
  <c r="BE161" i="139"/>
  <c r="BD161" i="139"/>
  <c r="BC161" i="139"/>
  <c r="BB161" i="139"/>
  <c r="BA161" i="139"/>
  <c r="AZ161" i="139"/>
  <c r="AY161" i="139"/>
  <c r="AX161" i="139"/>
  <c r="AW161" i="139"/>
  <c r="AV161" i="139"/>
  <c r="AU161" i="139"/>
  <c r="AT161" i="139"/>
  <c r="AS161" i="139"/>
  <c r="AR161" i="139"/>
  <c r="AP161" i="139"/>
  <c r="AO161" i="139"/>
  <c r="AN161" i="139"/>
  <c r="AM161" i="139"/>
  <c r="AL161" i="139"/>
  <c r="AK161" i="139"/>
  <c r="AJ161" i="139"/>
  <c r="AI161" i="139"/>
  <c r="AH161" i="139"/>
  <c r="AG161" i="139"/>
  <c r="AF161" i="139"/>
  <c r="AE161" i="139"/>
  <c r="AD161" i="139"/>
  <c r="AC161" i="139"/>
  <c r="AB161" i="139"/>
  <c r="AA161" i="139"/>
  <c r="Z161" i="139"/>
  <c r="Y161" i="139"/>
  <c r="X161" i="139"/>
  <c r="W161" i="139"/>
  <c r="V161" i="139"/>
  <c r="U161" i="139"/>
  <c r="T161" i="139"/>
  <c r="S161" i="139"/>
  <c r="R161" i="139"/>
  <c r="Q161" i="139"/>
  <c r="P161" i="139"/>
  <c r="O161" i="139"/>
  <c r="N161" i="139"/>
  <c r="M161" i="139"/>
  <c r="L161" i="139"/>
  <c r="K161" i="139"/>
  <c r="J161" i="139"/>
  <c r="I161" i="139"/>
  <c r="H161" i="139"/>
  <c r="G161" i="139"/>
  <c r="E161" i="139"/>
  <c r="F160" i="139"/>
  <c r="F159" i="139"/>
  <c r="F158" i="139"/>
  <c r="F157" i="139"/>
  <c r="F156" i="139"/>
  <c r="F155" i="139"/>
  <c r="F154" i="139"/>
  <c r="F153" i="139"/>
  <c r="F152" i="139"/>
  <c r="F151" i="139"/>
  <c r="F150" i="139"/>
  <c r="F149" i="139"/>
  <c r="F148" i="139"/>
  <c r="F147" i="139"/>
  <c r="F146" i="139"/>
  <c r="F145" i="139"/>
  <c r="F144" i="139"/>
  <c r="F143" i="139"/>
  <c r="F142" i="139"/>
  <c r="F141" i="139"/>
  <c r="F140" i="139"/>
  <c r="F139" i="139"/>
  <c r="F138" i="139"/>
  <c r="F137" i="139"/>
  <c r="F136" i="139"/>
  <c r="F135" i="139"/>
  <c r="F134" i="139"/>
  <c r="F133" i="139"/>
  <c r="F132" i="139"/>
  <c r="F131" i="139"/>
  <c r="F130" i="139"/>
  <c r="F129" i="139"/>
  <c r="F128" i="139"/>
  <c r="F127" i="139"/>
  <c r="F126" i="139"/>
  <c r="F125" i="139"/>
  <c r="F124" i="139"/>
  <c r="F123" i="139"/>
  <c r="F122" i="139"/>
  <c r="F121" i="139"/>
  <c r="F120" i="139"/>
  <c r="F119" i="139"/>
  <c r="F118" i="139"/>
  <c r="F117" i="139"/>
  <c r="F116" i="139"/>
  <c r="F115" i="139"/>
  <c r="F114" i="139"/>
  <c r="F113" i="139"/>
  <c r="F112" i="139"/>
  <c r="F111" i="139"/>
  <c r="F110" i="139"/>
  <c r="F109" i="139"/>
  <c r="F108" i="139"/>
  <c r="F107" i="139"/>
  <c r="F106" i="139"/>
  <c r="F105" i="139"/>
  <c r="F104" i="139"/>
  <c r="F103" i="139"/>
  <c r="B103" i="139"/>
  <c r="B104" i="139" s="1"/>
  <c r="B105" i="139" s="1"/>
  <c r="B106" i="139" s="1"/>
  <c r="B107" i="139" s="1"/>
  <c r="B108" i="139" s="1"/>
  <c r="B109" i="139" s="1"/>
  <c r="B110" i="139" s="1"/>
  <c r="B111" i="139" s="1"/>
  <c r="B112" i="139" s="1"/>
  <c r="B113" i="139" s="1"/>
  <c r="B114" i="139" s="1"/>
  <c r="B115" i="139" s="1"/>
  <c r="B116" i="139" s="1"/>
  <c r="B117" i="139" s="1"/>
  <c r="B118" i="139" s="1"/>
  <c r="B119" i="139" s="1"/>
  <c r="B120" i="139" s="1"/>
  <c r="B121" i="139" s="1"/>
  <c r="B122" i="139" s="1"/>
  <c r="B123" i="139" s="1"/>
  <c r="B124" i="139" s="1"/>
  <c r="B125" i="139" s="1"/>
  <c r="B126" i="139" s="1"/>
  <c r="B127" i="139" s="1"/>
  <c r="B128" i="139" s="1"/>
  <c r="B129" i="139" s="1"/>
  <c r="B130" i="139" s="1"/>
  <c r="B131" i="139" s="1"/>
  <c r="B132" i="139" s="1"/>
  <c r="B133" i="139" s="1"/>
  <c r="B134" i="139" s="1"/>
  <c r="B135" i="139" s="1"/>
  <c r="B136" i="139" s="1"/>
  <c r="B137" i="139" s="1"/>
  <c r="B138" i="139" s="1"/>
  <c r="B139" i="139" s="1"/>
  <c r="B140" i="139" s="1"/>
  <c r="B141" i="139" s="1"/>
  <c r="B142" i="139" s="1"/>
  <c r="B143" i="139" s="1"/>
  <c r="B144" i="139" s="1"/>
  <c r="B145" i="139" s="1"/>
  <c r="B146" i="139" s="1"/>
  <c r="B147" i="139" s="1"/>
  <c r="B148" i="139" s="1"/>
  <c r="B149" i="139" s="1"/>
  <c r="B150" i="139" s="1"/>
  <c r="B151" i="139" s="1"/>
  <c r="B152" i="139" s="1"/>
  <c r="B153" i="139" s="1"/>
  <c r="B154" i="139" s="1"/>
  <c r="B155" i="139" s="1"/>
  <c r="B156" i="139" s="1"/>
  <c r="B157" i="139" s="1"/>
  <c r="B158" i="139" s="1"/>
  <c r="B159" i="139" s="1"/>
  <c r="B160" i="139" s="1"/>
  <c r="F102" i="139"/>
  <c r="DL101" i="139"/>
  <c r="DK101" i="139"/>
  <c r="DJ101" i="139"/>
  <c r="DI101" i="139"/>
  <c r="DH101" i="139"/>
  <c r="DG101" i="139"/>
  <c r="DF101" i="139"/>
  <c r="DE101" i="139"/>
  <c r="DD101" i="139"/>
  <c r="DC101" i="139"/>
  <c r="DB101" i="139"/>
  <c r="DA101" i="139"/>
  <c r="CZ101" i="139"/>
  <c r="CY101" i="139"/>
  <c r="CX101" i="139"/>
  <c r="CW101" i="139"/>
  <c r="CV101" i="139"/>
  <c r="CU101" i="139"/>
  <c r="CT101" i="139"/>
  <c r="CS101" i="139"/>
  <c r="CR101" i="139"/>
  <c r="CQ101" i="139"/>
  <c r="CP101" i="139"/>
  <c r="CO101" i="139"/>
  <c r="CN101" i="139"/>
  <c r="CM101" i="139"/>
  <c r="CL101" i="139"/>
  <c r="CK101" i="139"/>
  <c r="CJ101" i="139"/>
  <c r="CI101" i="139"/>
  <c r="CH101" i="139"/>
  <c r="CG101" i="139"/>
  <c r="CF101" i="139"/>
  <c r="CE101" i="139"/>
  <c r="CD101" i="139"/>
  <c r="CC101" i="139"/>
  <c r="CA101" i="139"/>
  <c r="BZ101" i="139"/>
  <c r="BY101" i="139"/>
  <c r="BX101" i="139"/>
  <c r="BW101" i="139"/>
  <c r="BV101" i="139"/>
  <c r="BU101" i="139"/>
  <c r="BT101" i="139"/>
  <c r="BS101" i="139"/>
  <c r="BR101" i="139"/>
  <c r="BQ101" i="139"/>
  <c r="BP101" i="139"/>
  <c r="BO101" i="139"/>
  <c r="BN101" i="139"/>
  <c r="BM101" i="139"/>
  <c r="BL101" i="139"/>
  <c r="BK101" i="139"/>
  <c r="BJ101" i="139"/>
  <c r="BI101" i="139"/>
  <c r="BH101" i="139"/>
  <c r="BG101" i="139"/>
  <c r="BF101" i="139"/>
  <c r="BE101" i="139"/>
  <c r="BD101" i="139"/>
  <c r="BC101" i="139"/>
  <c r="BB101" i="139"/>
  <c r="BA101" i="139"/>
  <c r="AZ101" i="139"/>
  <c r="AY101" i="139"/>
  <c r="AX101" i="139"/>
  <c r="AW101" i="139"/>
  <c r="AV101" i="139"/>
  <c r="AU101" i="139"/>
  <c r="AT101" i="139"/>
  <c r="AS101" i="139"/>
  <c r="AR101" i="139"/>
  <c r="AP101" i="139"/>
  <c r="AO101" i="139"/>
  <c r="AN101" i="139"/>
  <c r="AM101" i="139"/>
  <c r="AL101" i="139"/>
  <c r="AK101" i="139"/>
  <c r="AJ101" i="139"/>
  <c r="AI101" i="139"/>
  <c r="AH101" i="139"/>
  <c r="AG101" i="139"/>
  <c r="AF101" i="139"/>
  <c r="AE101" i="139"/>
  <c r="AD101" i="139"/>
  <c r="AC101" i="139"/>
  <c r="AB101" i="139"/>
  <c r="AA101" i="139"/>
  <c r="Z101" i="139"/>
  <c r="Y101" i="139"/>
  <c r="X101" i="139"/>
  <c r="W101" i="139"/>
  <c r="V101" i="139"/>
  <c r="U101" i="139"/>
  <c r="T101" i="139"/>
  <c r="S101" i="139"/>
  <c r="R101" i="139"/>
  <c r="Q101" i="139"/>
  <c r="P101" i="139"/>
  <c r="O101" i="139"/>
  <c r="N101" i="139"/>
  <c r="M101" i="139"/>
  <c r="L101" i="139"/>
  <c r="K101" i="139"/>
  <c r="J101" i="139"/>
  <c r="I101" i="139"/>
  <c r="H101" i="139"/>
  <c r="G101" i="139"/>
  <c r="E101" i="139"/>
  <c r="F100" i="139"/>
  <c r="F99" i="139"/>
  <c r="F98" i="139"/>
  <c r="F97" i="139"/>
  <c r="F96" i="139"/>
  <c r="B96" i="139"/>
  <c r="B97" i="139" s="1"/>
  <c r="B98" i="139" s="1"/>
  <c r="B99" i="139" s="1"/>
  <c r="B100" i="139" s="1"/>
  <c r="F95" i="139"/>
  <c r="DL94" i="139"/>
  <c r="DK94" i="139"/>
  <c r="DJ94" i="139"/>
  <c r="DI94" i="139"/>
  <c r="DH94" i="139"/>
  <c r="DG94" i="139"/>
  <c r="DF94" i="139"/>
  <c r="DE94" i="139"/>
  <c r="DD94" i="139"/>
  <c r="DC94" i="139"/>
  <c r="DB94" i="139"/>
  <c r="DA94" i="139"/>
  <c r="CZ94" i="139"/>
  <c r="CY94" i="139"/>
  <c r="CX94" i="139"/>
  <c r="CW94" i="139"/>
  <c r="CV94" i="139"/>
  <c r="CU94" i="139"/>
  <c r="CT94" i="139"/>
  <c r="CS94" i="139"/>
  <c r="CR94" i="139"/>
  <c r="CQ94" i="139"/>
  <c r="CP94" i="139"/>
  <c r="CO94" i="139"/>
  <c r="CN94" i="139"/>
  <c r="CM94" i="139"/>
  <c r="CL94" i="139"/>
  <c r="CK94" i="139"/>
  <c r="CJ94" i="139"/>
  <c r="CI94" i="139"/>
  <c r="CH94" i="139"/>
  <c r="CG94" i="139"/>
  <c r="CF94" i="139"/>
  <c r="CE94" i="139"/>
  <c r="CD94" i="139"/>
  <c r="CC94" i="139"/>
  <c r="CA94" i="139"/>
  <c r="BZ94" i="139"/>
  <c r="BY94" i="139"/>
  <c r="BX94" i="139"/>
  <c r="BW94" i="139"/>
  <c r="BV94" i="139"/>
  <c r="BU94" i="139"/>
  <c r="BT94" i="139"/>
  <c r="BS94" i="139"/>
  <c r="BR94" i="139"/>
  <c r="BQ94" i="139"/>
  <c r="BP94" i="139"/>
  <c r="BP4" i="139" s="1"/>
  <c r="BP3" i="139" s="1"/>
  <c r="BO94" i="139"/>
  <c r="BN94" i="139"/>
  <c r="BM94" i="139"/>
  <c r="BL94" i="139"/>
  <c r="BK94" i="139"/>
  <c r="BJ94" i="139"/>
  <c r="BI94" i="139"/>
  <c r="BH94" i="139"/>
  <c r="BG94" i="139"/>
  <c r="BF94" i="139"/>
  <c r="BE94" i="139"/>
  <c r="BD94" i="139"/>
  <c r="BC94" i="139"/>
  <c r="BB94" i="139"/>
  <c r="BA94" i="139"/>
  <c r="AZ94" i="139"/>
  <c r="AY94" i="139"/>
  <c r="AX94" i="139"/>
  <c r="AW94" i="139"/>
  <c r="AV94" i="139"/>
  <c r="AU94" i="139"/>
  <c r="AT94" i="139"/>
  <c r="AS94" i="139"/>
  <c r="AR94" i="139"/>
  <c r="AP94" i="139"/>
  <c r="AO94" i="139"/>
  <c r="AN94" i="139"/>
  <c r="AM94" i="139"/>
  <c r="AL94" i="139"/>
  <c r="AK94" i="139"/>
  <c r="AJ94" i="139"/>
  <c r="AJ4" i="139" s="1"/>
  <c r="AJ3" i="139" s="1"/>
  <c r="AI94" i="139"/>
  <c r="AI4" i="139" s="1"/>
  <c r="AH94" i="139"/>
  <c r="AG94" i="139"/>
  <c r="AF94" i="139"/>
  <c r="AE94" i="139"/>
  <c r="AD94" i="139"/>
  <c r="AC94" i="139"/>
  <c r="AB94" i="139"/>
  <c r="AA94" i="139"/>
  <c r="AA4" i="139" s="1"/>
  <c r="Z94" i="139"/>
  <c r="Y94" i="139"/>
  <c r="X94" i="139"/>
  <c r="W94" i="139"/>
  <c r="V94" i="139"/>
  <c r="U94" i="139"/>
  <c r="T94" i="139"/>
  <c r="T4" i="139" s="1"/>
  <c r="T3" i="139" s="1"/>
  <c r="S94" i="139"/>
  <c r="S4" i="139" s="1"/>
  <c r="R94" i="139"/>
  <c r="Q94" i="139"/>
  <c r="P94" i="139"/>
  <c r="O94" i="139"/>
  <c r="N94" i="139"/>
  <c r="M94" i="139"/>
  <c r="L94" i="139"/>
  <c r="K94" i="139"/>
  <c r="K4" i="139" s="1"/>
  <c r="J94" i="139"/>
  <c r="I94" i="139"/>
  <c r="H94" i="139"/>
  <c r="G94" i="139"/>
  <c r="E94" i="139"/>
  <c r="F93" i="139"/>
  <c r="F92" i="139"/>
  <c r="F91" i="139"/>
  <c r="F90" i="139"/>
  <c r="F89" i="139"/>
  <c r="B89" i="139"/>
  <c r="B90" i="139" s="1"/>
  <c r="B91" i="139" s="1"/>
  <c r="B92" i="139" s="1"/>
  <c r="B93" i="139" s="1"/>
  <c r="F88" i="139"/>
  <c r="F87" i="139"/>
  <c r="F86" i="139"/>
  <c r="F85" i="139"/>
  <c r="B85" i="139"/>
  <c r="B86" i="139" s="1"/>
  <c r="B87" i="139" s="1"/>
  <c r="B88" i="139" s="1"/>
  <c r="F84" i="139"/>
  <c r="B84" i="139"/>
  <c r="F83" i="139"/>
  <c r="DL82" i="139"/>
  <c r="DK82" i="139"/>
  <c r="DJ82" i="139"/>
  <c r="DI82" i="139"/>
  <c r="DH82" i="139"/>
  <c r="DG82" i="139"/>
  <c r="DF82" i="139"/>
  <c r="DE82" i="139"/>
  <c r="DD82" i="139"/>
  <c r="DC82" i="139"/>
  <c r="DB82" i="139"/>
  <c r="DA82" i="139"/>
  <c r="CZ82" i="139"/>
  <c r="CY82" i="139"/>
  <c r="CX82" i="139"/>
  <c r="CW82" i="139"/>
  <c r="CV82" i="139"/>
  <c r="CU82" i="139"/>
  <c r="CT82" i="139"/>
  <c r="CS82" i="139"/>
  <c r="CR82" i="139"/>
  <c r="CQ82" i="139"/>
  <c r="CP82" i="139"/>
  <c r="CO82" i="139"/>
  <c r="CN82" i="139"/>
  <c r="CM82" i="139"/>
  <c r="CL82" i="139"/>
  <c r="CK82" i="139"/>
  <c r="CJ82" i="139"/>
  <c r="CI82" i="139"/>
  <c r="CH82" i="139"/>
  <c r="CG82" i="139"/>
  <c r="CF82" i="139"/>
  <c r="CE82" i="139"/>
  <c r="CD82" i="139"/>
  <c r="CC82" i="139"/>
  <c r="CA82" i="139"/>
  <c r="BZ82" i="139"/>
  <c r="BY82" i="139"/>
  <c r="BX82" i="139"/>
  <c r="BW82" i="139"/>
  <c r="BV82" i="139"/>
  <c r="BU82" i="139"/>
  <c r="BT82" i="139"/>
  <c r="BS82" i="139"/>
  <c r="BR82" i="139"/>
  <c r="BQ82" i="139"/>
  <c r="BP82" i="139"/>
  <c r="BO82" i="139"/>
  <c r="BN82" i="139"/>
  <c r="BM82" i="139"/>
  <c r="BL82" i="139"/>
  <c r="BK82" i="139"/>
  <c r="BJ82" i="139"/>
  <c r="BI82" i="139"/>
  <c r="BH82" i="139"/>
  <c r="BG82" i="139"/>
  <c r="BF82" i="139"/>
  <c r="BE82" i="139"/>
  <c r="BD82" i="139"/>
  <c r="BC82" i="139"/>
  <c r="BB82" i="139"/>
  <c r="BA82" i="139"/>
  <c r="AZ82" i="139"/>
  <c r="AY82" i="139"/>
  <c r="AX82" i="139"/>
  <c r="AW82" i="139"/>
  <c r="AV82" i="139"/>
  <c r="AU82" i="139"/>
  <c r="AT82" i="139"/>
  <c r="AS82" i="139"/>
  <c r="AR82" i="139"/>
  <c r="AP82" i="139"/>
  <c r="AO82" i="139"/>
  <c r="AN82" i="139"/>
  <c r="AM82" i="139"/>
  <c r="AL82" i="139"/>
  <c r="AK82" i="139"/>
  <c r="AJ82" i="139"/>
  <c r="AI82" i="139"/>
  <c r="AH82" i="139"/>
  <c r="AG82" i="139"/>
  <c r="AF82" i="139"/>
  <c r="AE82" i="139"/>
  <c r="AD82" i="139"/>
  <c r="AC82" i="139"/>
  <c r="AB82" i="139"/>
  <c r="AA82" i="139"/>
  <c r="Z82" i="139"/>
  <c r="Y82" i="139"/>
  <c r="X82" i="139"/>
  <c r="W82" i="139"/>
  <c r="V82" i="139"/>
  <c r="U82" i="139"/>
  <c r="T82" i="139"/>
  <c r="S82" i="139"/>
  <c r="R82" i="139"/>
  <c r="Q82" i="139"/>
  <c r="P82" i="139"/>
  <c r="O82" i="139"/>
  <c r="N82" i="139"/>
  <c r="M82" i="139"/>
  <c r="L82" i="139"/>
  <c r="K82" i="139"/>
  <c r="J82" i="139"/>
  <c r="I82" i="139"/>
  <c r="H82" i="139"/>
  <c r="G82" i="139"/>
  <c r="E82" i="139"/>
  <c r="F81" i="139"/>
  <c r="F80" i="139"/>
  <c r="F79" i="139"/>
  <c r="F78" i="139"/>
  <c r="F77" i="139"/>
  <c r="F76" i="139"/>
  <c r="F75" i="139"/>
  <c r="F74" i="139"/>
  <c r="F73" i="139"/>
  <c r="F72" i="139"/>
  <c r="F71" i="139"/>
  <c r="F70" i="139"/>
  <c r="F69" i="139"/>
  <c r="F68" i="139"/>
  <c r="F67" i="139"/>
  <c r="B67" i="139"/>
  <c r="B68" i="139" s="1"/>
  <c r="B69" i="139" s="1"/>
  <c r="B70" i="139" s="1"/>
  <c r="B71" i="139" s="1"/>
  <c r="B72" i="139" s="1"/>
  <c r="B73" i="139" s="1"/>
  <c r="B74" i="139" s="1"/>
  <c r="B75" i="139" s="1"/>
  <c r="B76" i="139" s="1"/>
  <c r="B77" i="139" s="1"/>
  <c r="B78" i="139" s="1"/>
  <c r="B79" i="139" s="1"/>
  <c r="B80" i="139" s="1"/>
  <c r="B81" i="139" s="1"/>
  <c r="F66" i="139"/>
  <c r="F65" i="139"/>
  <c r="F82" i="139" s="1"/>
  <c r="F64" i="139"/>
  <c r="B64" i="139"/>
  <c r="B65" i="139" s="1"/>
  <c r="B66" i="139" s="1"/>
  <c r="F63" i="139"/>
  <c r="DL62" i="139"/>
  <c r="DK62" i="139"/>
  <c r="DJ62" i="139"/>
  <c r="DI62" i="139"/>
  <c r="DH62" i="139"/>
  <c r="DG62" i="139"/>
  <c r="DF62" i="139"/>
  <c r="DE62" i="139"/>
  <c r="DD62" i="139"/>
  <c r="DC62" i="139"/>
  <c r="DB62" i="139"/>
  <c r="DA62" i="139"/>
  <c r="CZ62" i="139"/>
  <c r="CY62" i="139"/>
  <c r="CX62" i="139"/>
  <c r="CW62" i="139"/>
  <c r="CV62" i="139"/>
  <c r="CU62" i="139"/>
  <c r="CT62" i="139"/>
  <c r="CS62" i="139"/>
  <c r="CR62" i="139"/>
  <c r="CQ62" i="139"/>
  <c r="CP62" i="139"/>
  <c r="CO62" i="139"/>
  <c r="CN62" i="139"/>
  <c r="CM62" i="139"/>
  <c r="CL62" i="139"/>
  <c r="CK62" i="139"/>
  <c r="CJ62" i="139"/>
  <c r="CI62" i="139"/>
  <c r="CH62" i="139"/>
  <c r="CG62" i="139"/>
  <c r="CF62" i="139"/>
  <c r="CE62" i="139"/>
  <c r="CD62" i="139"/>
  <c r="CC62" i="139"/>
  <c r="CA62" i="139"/>
  <c r="BZ62" i="139"/>
  <c r="BY62" i="139"/>
  <c r="BX62" i="139"/>
  <c r="BW62" i="139"/>
  <c r="BV62" i="139"/>
  <c r="BU62" i="139"/>
  <c r="BT62" i="139"/>
  <c r="BS62" i="139"/>
  <c r="BR62" i="139"/>
  <c r="BQ62" i="139"/>
  <c r="BP62" i="139"/>
  <c r="BO62" i="139"/>
  <c r="BN62" i="139"/>
  <c r="BM62" i="139"/>
  <c r="BL62" i="139"/>
  <c r="BK62" i="139"/>
  <c r="BJ62" i="139"/>
  <c r="BI62" i="139"/>
  <c r="BH62" i="139"/>
  <c r="BG62" i="139"/>
  <c r="BF62" i="139"/>
  <c r="BE62" i="139"/>
  <c r="BD62" i="139"/>
  <c r="BC62" i="139"/>
  <c r="BB62" i="139"/>
  <c r="BA62" i="139"/>
  <c r="AZ62" i="139"/>
  <c r="AY62" i="139"/>
  <c r="AX62" i="139"/>
  <c r="AW62" i="139"/>
  <c r="AV62" i="139"/>
  <c r="AU62" i="139"/>
  <c r="AT62" i="139"/>
  <c r="AS62" i="139"/>
  <c r="AR62" i="139"/>
  <c r="AP62" i="139"/>
  <c r="AO62" i="139"/>
  <c r="AN62" i="139"/>
  <c r="AM62" i="139"/>
  <c r="AL62" i="139"/>
  <c r="AK62" i="139"/>
  <c r="AJ62" i="139"/>
  <c r="AI62" i="139"/>
  <c r="AH62" i="139"/>
  <c r="AG62" i="139"/>
  <c r="AF62" i="139"/>
  <c r="AE62" i="139"/>
  <c r="AD62" i="139"/>
  <c r="AC62" i="139"/>
  <c r="AB62" i="139"/>
  <c r="AA62" i="139"/>
  <c r="Z62" i="139"/>
  <c r="Y62" i="139"/>
  <c r="X62" i="139"/>
  <c r="W62" i="139"/>
  <c r="V62" i="139"/>
  <c r="U62" i="139"/>
  <c r="T62" i="139"/>
  <c r="S62" i="139"/>
  <c r="R62" i="139"/>
  <c r="Q62" i="139"/>
  <c r="P62" i="139"/>
  <c r="O62" i="139"/>
  <c r="N62" i="139"/>
  <c r="M62" i="139"/>
  <c r="L62" i="139"/>
  <c r="K62" i="139"/>
  <c r="J62" i="139"/>
  <c r="I62" i="139"/>
  <c r="H62" i="139"/>
  <c r="G62" i="139"/>
  <c r="E62" i="139"/>
  <c r="F61" i="139"/>
  <c r="F60" i="139"/>
  <c r="F59" i="139"/>
  <c r="F58" i="139"/>
  <c r="F57" i="139"/>
  <c r="F56" i="139"/>
  <c r="F55" i="139"/>
  <c r="F54" i="139"/>
  <c r="F53" i="139"/>
  <c r="F52" i="139"/>
  <c r="F51" i="139"/>
  <c r="F50" i="139"/>
  <c r="F49" i="139"/>
  <c r="F48" i="139"/>
  <c r="B48" i="139"/>
  <c r="B49" i="139" s="1"/>
  <c r="B50" i="139" s="1"/>
  <c r="B51" i="139" s="1"/>
  <c r="B52" i="139" s="1"/>
  <c r="B53" i="139" s="1"/>
  <c r="B54" i="139" s="1"/>
  <c r="B55" i="139" s="1"/>
  <c r="B56" i="139" s="1"/>
  <c r="B57" i="139" s="1"/>
  <c r="B58" i="139" s="1"/>
  <c r="B59" i="139" s="1"/>
  <c r="B60" i="139" s="1"/>
  <c r="B61" i="139" s="1"/>
  <c r="F47" i="139"/>
  <c r="B47" i="139"/>
  <c r="F46" i="139"/>
  <c r="B46" i="139"/>
  <c r="F45" i="139"/>
  <c r="DL44" i="139"/>
  <c r="DK44" i="139"/>
  <c r="DJ44" i="139"/>
  <c r="DI44" i="139"/>
  <c r="DH44" i="139"/>
  <c r="DG44" i="139"/>
  <c r="DF44" i="139"/>
  <c r="DE44" i="139"/>
  <c r="DD44" i="139"/>
  <c r="DC44" i="139"/>
  <c r="DB44" i="139"/>
  <c r="DA44" i="139"/>
  <c r="CZ44" i="139"/>
  <c r="CY44" i="139"/>
  <c r="CX44" i="139"/>
  <c r="CW44" i="139"/>
  <c r="CV44" i="139"/>
  <c r="CU44" i="139"/>
  <c r="CT44" i="139"/>
  <c r="CS44" i="139"/>
  <c r="CR44" i="139"/>
  <c r="CQ44" i="139"/>
  <c r="CP44" i="139"/>
  <c r="CO44" i="139"/>
  <c r="CN44" i="139"/>
  <c r="CM44" i="139"/>
  <c r="CL44" i="139"/>
  <c r="CK44" i="139"/>
  <c r="CJ44" i="139"/>
  <c r="CI44" i="139"/>
  <c r="CH44" i="139"/>
  <c r="CG44" i="139"/>
  <c r="CF44" i="139"/>
  <c r="CE44" i="139"/>
  <c r="CD44" i="139"/>
  <c r="CC44" i="139"/>
  <c r="CA44" i="139"/>
  <c r="BZ44" i="139"/>
  <c r="BY44" i="139"/>
  <c r="BX44" i="139"/>
  <c r="BW44" i="139"/>
  <c r="BV44" i="139"/>
  <c r="BU44" i="139"/>
  <c r="BU4" i="139" s="1"/>
  <c r="BU3" i="139" s="1"/>
  <c r="BT44" i="139"/>
  <c r="BS44" i="139"/>
  <c r="BR44" i="139"/>
  <c r="BQ44" i="139"/>
  <c r="BP44" i="139"/>
  <c r="BO44" i="139"/>
  <c r="BN44" i="139"/>
  <c r="BM44" i="139"/>
  <c r="BM4" i="139" s="1"/>
  <c r="BM3" i="139" s="1"/>
  <c r="BL44" i="139"/>
  <c r="BK44" i="139"/>
  <c r="BJ44" i="139"/>
  <c r="BI44" i="139"/>
  <c r="BH44" i="139"/>
  <c r="BG44" i="139"/>
  <c r="BF44" i="139"/>
  <c r="BE44" i="139"/>
  <c r="BE4" i="139" s="1"/>
  <c r="BE3" i="139" s="1"/>
  <c r="BD44" i="139"/>
  <c r="BC44" i="139"/>
  <c r="BB44" i="139"/>
  <c r="BA44" i="139"/>
  <c r="AZ44" i="139"/>
  <c r="AY44" i="139"/>
  <c r="AX44" i="139"/>
  <c r="AW44" i="139"/>
  <c r="AW4" i="139" s="1"/>
  <c r="AW3" i="139" s="1"/>
  <c r="AV44" i="139"/>
  <c r="AU44" i="139"/>
  <c r="AT44" i="139"/>
  <c r="AS44" i="139"/>
  <c r="AR44" i="139"/>
  <c r="AP44" i="139"/>
  <c r="AO44" i="139"/>
  <c r="AN44" i="139"/>
  <c r="AN4" i="139" s="1"/>
  <c r="AM44" i="139"/>
  <c r="AL44" i="139"/>
  <c r="AK44" i="139"/>
  <c r="AJ44" i="139"/>
  <c r="AI44" i="139"/>
  <c r="AH44" i="139"/>
  <c r="AG44" i="139"/>
  <c r="AF44" i="139"/>
  <c r="AF4" i="139" s="1"/>
  <c r="AE44" i="139"/>
  <c r="AD44" i="139"/>
  <c r="AC44" i="139"/>
  <c r="AB44" i="139"/>
  <c r="AA44" i="139"/>
  <c r="Z44" i="139"/>
  <c r="Y44" i="139"/>
  <c r="X44" i="139"/>
  <c r="X4" i="139" s="1"/>
  <c r="W44" i="139"/>
  <c r="V44" i="139"/>
  <c r="U44" i="139"/>
  <c r="T44" i="139"/>
  <c r="S44" i="139"/>
  <c r="R44" i="139"/>
  <c r="Q44" i="139"/>
  <c r="P44" i="139"/>
  <c r="P4" i="139" s="1"/>
  <c r="O44" i="139"/>
  <c r="N44" i="139"/>
  <c r="M44" i="139"/>
  <c r="L44" i="139"/>
  <c r="K44" i="139"/>
  <c r="J44" i="139"/>
  <c r="I44" i="139"/>
  <c r="H44" i="139"/>
  <c r="H4" i="139" s="1"/>
  <c r="G44" i="139"/>
  <c r="E44" i="139"/>
  <c r="F43" i="139"/>
  <c r="F42" i="139"/>
  <c r="F41" i="139"/>
  <c r="F40" i="139"/>
  <c r="F39" i="139"/>
  <c r="F38" i="139"/>
  <c r="F37" i="139"/>
  <c r="F36" i="139"/>
  <c r="F35" i="139"/>
  <c r="F34" i="139"/>
  <c r="F33" i="139"/>
  <c r="F32" i="139"/>
  <c r="F31" i="139"/>
  <c r="F30" i="139"/>
  <c r="F29" i="139"/>
  <c r="F28" i="139"/>
  <c r="F27" i="139"/>
  <c r="F26" i="139"/>
  <c r="F25" i="139"/>
  <c r="F24" i="139"/>
  <c r="F23" i="139"/>
  <c r="F22" i="139"/>
  <c r="B22" i="139"/>
  <c r="B23" i="139" s="1"/>
  <c r="B24" i="139" s="1"/>
  <c r="B25" i="139" s="1"/>
  <c r="B26" i="139" s="1"/>
  <c r="B27" i="139" s="1"/>
  <c r="B28" i="139" s="1"/>
  <c r="B29" i="139" s="1"/>
  <c r="B30" i="139" s="1"/>
  <c r="B31" i="139" s="1"/>
  <c r="B32" i="139" s="1"/>
  <c r="B33" i="139" s="1"/>
  <c r="B34" i="139" s="1"/>
  <c r="B35" i="139" s="1"/>
  <c r="B36" i="139" s="1"/>
  <c r="B37" i="139" s="1"/>
  <c r="B38" i="139" s="1"/>
  <c r="B39" i="139" s="1"/>
  <c r="B40" i="139" s="1"/>
  <c r="B41" i="139" s="1"/>
  <c r="B42" i="139" s="1"/>
  <c r="B43" i="139" s="1"/>
  <c r="F21" i="139"/>
  <c r="F20" i="139"/>
  <c r="F44" i="139" s="1"/>
  <c r="B20" i="139"/>
  <c r="B21" i="139" s="1"/>
  <c r="F19" i="139"/>
  <c r="B19" i="139"/>
  <c r="F18" i="139"/>
  <c r="DL17" i="139"/>
  <c r="DK17" i="139"/>
  <c r="DJ17" i="139"/>
  <c r="DI17" i="139"/>
  <c r="DH17" i="139"/>
  <c r="DG17" i="139"/>
  <c r="DF17" i="139"/>
  <c r="DE17" i="139"/>
  <c r="DD17" i="139"/>
  <c r="DC17" i="139"/>
  <c r="DB17" i="139"/>
  <c r="DA17" i="139"/>
  <c r="CZ17" i="139"/>
  <c r="CY17" i="139"/>
  <c r="CX17" i="139"/>
  <c r="CW17" i="139"/>
  <c r="CV17" i="139"/>
  <c r="CU17" i="139"/>
  <c r="CT17" i="139"/>
  <c r="CS17" i="139"/>
  <c r="CR17" i="139"/>
  <c r="CQ17" i="139"/>
  <c r="CP17" i="139"/>
  <c r="CO17" i="139"/>
  <c r="CN17" i="139"/>
  <c r="CM17" i="139"/>
  <c r="CL17" i="139"/>
  <c r="CK17" i="139"/>
  <c r="CJ17" i="139"/>
  <c r="CI17" i="139"/>
  <c r="CH17" i="139"/>
  <c r="CG17" i="139"/>
  <c r="CF17" i="139"/>
  <c r="CE17" i="139"/>
  <c r="CD17" i="139"/>
  <c r="CC17" i="139"/>
  <c r="CA17" i="139"/>
  <c r="BZ17" i="139"/>
  <c r="BY17" i="139"/>
  <c r="BX17" i="139"/>
  <c r="BW17" i="139"/>
  <c r="BV17" i="139"/>
  <c r="BU17" i="139"/>
  <c r="BT17" i="139"/>
  <c r="BT4" i="139" s="1"/>
  <c r="BT3" i="139" s="1"/>
  <c r="BS17" i="139"/>
  <c r="BR17" i="139"/>
  <c r="BQ17" i="139"/>
  <c r="BP17" i="139"/>
  <c r="BO17" i="139"/>
  <c r="BN17" i="139"/>
  <c r="BM17" i="139"/>
  <c r="BL17" i="139"/>
  <c r="BL4" i="139" s="1"/>
  <c r="BL3" i="139" s="1"/>
  <c r="BK17" i="139"/>
  <c r="BJ17" i="139"/>
  <c r="BI17" i="139"/>
  <c r="BH17" i="139"/>
  <c r="BG17" i="139"/>
  <c r="BF17" i="139"/>
  <c r="BE17" i="139"/>
  <c r="BD17" i="139"/>
  <c r="BD4" i="139" s="1"/>
  <c r="BD3" i="139" s="1"/>
  <c r="BC17" i="139"/>
  <c r="BB17" i="139"/>
  <c r="BA17" i="139"/>
  <c r="AZ17" i="139"/>
  <c r="AY17" i="139"/>
  <c r="AX17" i="139"/>
  <c r="AW17" i="139"/>
  <c r="AV17" i="139"/>
  <c r="AV4" i="139" s="1"/>
  <c r="AV3" i="139" s="1"/>
  <c r="AU17" i="139"/>
  <c r="AT17" i="139"/>
  <c r="AS17" i="139"/>
  <c r="AR17" i="139"/>
  <c r="AP17" i="139"/>
  <c r="AO17" i="139"/>
  <c r="AN17" i="139"/>
  <c r="AM17" i="139"/>
  <c r="AL17" i="139"/>
  <c r="AK17" i="139"/>
  <c r="AJ17" i="139"/>
  <c r="AI17" i="139"/>
  <c r="AH17" i="139"/>
  <c r="AG17" i="139"/>
  <c r="AF17" i="139"/>
  <c r="AE17" i="139"/>
  <c r="AE4" i="139" s="1"/>
  <c r="AD17" i="139"/>
  <c r="AC17" i="139"/>
  <c r="AB17" i="139"/>
  <c r="AA17" i="139"/>
  <c r="Z17" i="139"/>
  <c r="Y17" i="139"/>
  <c r="X17" i="139"/>
  <c r="W17" i="139"/>
  <c r="V17" i="139"/>
  <c r="U17" i="139"/>
  <c r="T17" i="139"/>
  <c r="S17" i="139"/>
  <c r="R17" i="139"/>
  <c r="Q17" i="139"/>
  <c r="P17" i="139"/>
  <c r="O17" i="139"/>
  <c r="N17" i="139"/>
  <c r="M17" i="139"/>
  <c r="L17" i="139"/>
  <c r="K17" i="139"/>
  <c r="J17" i="139"/>
  <c r="I17" i="139"/>
  <c r="H17" i="139"/>
  <c r="G17" i="139"/>
  <c r="E17" i="139"/>
  <c r="F16" i="139"/>
  <c r="F15" i="139"/>
  <c r="F14" i="139"/>
  <c r="F13" i="139"/>
  <c r="F12" i="139"/>
  <c r="F11" i="139"/>
  <c r="B11" i="139"/>
  <c r="B12" i="139" s="1"/>
  <c r="B13" i="139" s="1"/>
  <c r="B14" i="139" s="1"/>
  <c r="B15" i="139" s="1"/>
  <c r="B16" i="139" s="1"/>
  <c r="F10" i="139"/>
  <c r="B10" i="139"/>
  <c r="F9" i="139"/>
  <c r="B9" i="139"/>
  <c r="F8" i="139"/>
  <c r="F17" i="139" s="1"/>
  <c r="CA4" i="139"/>
  <c r="CA3" i="139" s="1"/>
  <c r="BZ4" i="139"/>
  <c r="BZ3" i="139" s="1"/>
  <c r="BX4" i="139"/>
  <c r="BX3" i="139" s="1"/>
  <c r="BR4" i="139"/>
  <c r="BR3" i="139" s="1"/>
  <c r="BK4" i="139"/>
  <c r="BJ4" i="139"/>
  <c r="BJ3" i="139" s="1"/>
  <c r="BH4" i="139"/>
  <c r="BH3" i="139" s="1"/>
  <c r="BB4" i="139"/>
  <c r="BB3" i="139" s="1"/>
  <c r="AZ4" i="139"/>
  <c r="AZ3" i="139" s="1"/>
  <c r="AT4" i="139"/>
  <c r="AT3" i="139" s="1"/>
  <c r="AR4" i="139"/>
  <c r="AR3" i="139" s="1"/>
  <c r="AQ4" i="139"/>
  <c r="AQ3" i="139" s="1"/>
  <c r="AM4" i="139"/>
  <c r="AK4" i="139"/>
  <c r="AC4" i="139"/>
  <c r="AB4" i="139"/>
  <c r="AB3" i="139" s="1"/>
  <c r="W4" i="139"/>
  <c r="W3" i="139" s="1"/>
  <c r="U4" i="139"/>
  <c r="M4" i="139"/>
  <c r="L4" i="139"/>
  <c r="L3" i="139" s="1"/>
  <c r="G4" i="139"/>
  <c r="G3" i="139" s="1"/>
  <c r="BK3" i="139"/>
  <c r="AM3" i="139"/>
  <c r="AF534" i="138"/>
  <c r="H534" i="138"/>
  <c r="BB533" i="138"/>
  <c r="AX533" i="138"/>
  <c r="AH533" i="138"/>
  <c r="R533" i="138"/>
  <c r="BI527" i="138"/>
  <c r="BG527" i="138"/>
  <c r="BE527" i="138"/>
  <c r="BC527" i="138"/>
  <c r="BA527" i="138"/>
  <c r="AY527" i="138"/>
  <c r="AW527" i="138"/>
  <c r="AU527" i="138"/>
  <c r="AS527" i="138"/>
  <c r="AQ527" i="138"/>
  <c r="AO527" i="138"/>
  <c r="AM527" i="138"/>
  <c r="AK527" i="138"/>
  <c r="AI527" i="138"/>
  <c r="AG527" i="138"/>
  <c r="AE527" i="138"/>
  <c r="AC527" i="138"/>
  <c r="AA527" i="138"/>
  <c r="Y527" i="138"/>
  <c r="W527" i="138"/>
  <c r="U527" i="138"/>
  <c r="S527" i="138"/>
  <c r="Q527" i="138"/>
  <c r="O527" i="138"/>
  <c r="M527" i="138"/>
  <c r="K527" i="138"/>
  <c r="I527" i="138"/>
  <c r="G527" i="138"/>
  <c r="E527" i="138"/>
  <c r="BI526" i="138"/>
  <c r="BG526" i="138"/>
  <c r="BE526" i="138"/>
  <c r="BC526" i="138"/>
  <c r="BA526" i="138"/>
  <c r="AY526" i="138"/>
  <c r="AW526" i="138"/>
  <c r="AU526" i="138"/>
  <c r="AS526" i="138"/>
  <c r="AQ526" i="138"/>
  <c r="AO526" i="138"/>
  <c r="AM526" i="138"/>
  <c r="AK526" i="138"/>
  <c r="AI526" i="138"/>
  <c r="AG526" i="138"/>
  <c r="AE526" i="138"/>
  <c r="AC526" i="138"/>
  <c r="AA526" i="138"/>
  <c r="Y526" i="138"/>
  <c r="W526" i="138"/>
  <c r="U526" i="138"/>
  <c r="S526" i="138"/>
  <c r="Q526" i="138"/>
  <c r="O526" i="138"/>
  <c r="M526" i="138"/>
  <c r="K526" i="138"/>
  <c r="I526" i="138"/>
  <c r="G526" i="138"/>
  <c r="E526" i="138"/>
  <c r="BI525" i="138"/>
  <c r="BG525" i="138"/>
  <c r="BE525" i="138"/>
  <c r="BC525" i="138"/>
  <c r="BA525" i="138"/>
  <c r="AY525" i="138"/>
  <c r="AW525" i="138"/>
  <c r="AU525" i="138"/>
  <c r="AS525" i="138"/>
  <c r="AQ525" i="138"/>
  <c r="AO525" i="138"/>
  <c r="AM525" i="138"/>
  <c r="AK525" i="138"/>
  <c r="AI525" i="138"/>
  <c r="AG525" i="138"/>
  <c r="AE525" i="138"/>
  <c r="AC525" i="138"/>
  <c r="AA525" i="138"/>
  <c r="Y525" i="138"/>
  <c r="W525" i="138"/>
  <c r="U525" i="138"/>
  <c r="S525" i="138"/>
  <c r="Q525" i="138"/>
  <c r="O525" i="138"/>
  <c r="M525" i="138"/>
  <c r="K525" i="138"/>
  <c r="I525" i="138"/>
  <c r="G525" i="138"/>
  <c r="E525" i="138"/>
  <c r="BI524" i="138"/>
  <c r="BG524" i="138"/>
  <c r="BE524" i="138"/>
  <c r="BC524" i="138"/>
  <c r="BA524" i="138"/>
  <c r="AY524" i="138"/>
  <c r="AW524" i="138"/>
  <c r="AU524" i="138"/>
  <c r="AS524" i="138"/>
  <c r="AQ524" i="138"/>
  <c r="AO524" i="138"/>
  <c r="AM524" i="138"/>
  <c r="AK524" i="138"/>
  <c r="AI524" i="138"/>
  <c r="AG524" i="138"/>
  <c r="AE524" i="138"/>
  <c r="AC524" i="138"/>
  <c r="AA524" i="138"/>
  <c r="Y524" i="138"/>
  <c r="W524" i="138"/>
  <c r="U524" i="138"/>
  <c r="S524" i="138"/>
  <c r="Q524" i="138"/>
  <c r="O524" i="138"/>
  <c r="M524" i="138"/>
  <c r="K524" i="138"/>
  <c r="I524" i="138"/>
  <c r="G524" i="138"/>
  <c r="E524" i="138"/>
  <c r="BI523" i="138"/>
  <c r="BG523" i="138"/>
  <c r="BE523" i="138"/>
  <c r="BC523" i="138"/>
  <c r="BA523" i="138"/>
  <c r="AY523" i="138"/>
  <c r="AW523" i="138"/>
  <c r="AU523" i="138"/>
  <c r="AS523" i="138"/>
  <c r="AQ523" i="138"/>
  <c r="AO523" i="138"/>
  <c r="AM523" i="138"/>
  <c r="AK523" i="138"/>
  <c r="AI523" i="138"/>
  <c r="AG523" i="138"/>
  <c r="AE523" i="138"/>
  <c r="AC523" i="138"/>
  <c r="AA523" i="138"/>
  <c r="Y523" i="138"/>
  <c r="W523" i="138"/>
  <c r="U523" i="138"/>
  <c r="S523" i="138"/>
  <c r="Q523" i="138"/>
  <c r="O523" i="138"/>
  <c r="M523" i="138"/>
  <c r="K523" i="138"/>
  <c r="I523" i="138"/>
  <c r="G523" i="138"/>
  <c r="E523" i="138"/>
  <c r="A519" i="138"/>
  <c r="BI516" i="138"/>
  <c r="BG516" i="138"/>
  <c r="BC516" i="138"/>
  <c r="BA516" i="138"/>
  <c r="AY516" i="138"/>
  <c r="AW516" i="138"/>
  <c r="BI515" i="138"/>
  <c r="BG515" i="138"/>
  <c r="BC515" i="138"/>
  <c r="BA515" i="138"/>
  <c r="AY515" i="138"/>
  <c r="AW515" i="138"/>
  <c r="BI514" i="138"/>
  <c r="BG514" i="138"/>
  <c r="BC514" i="138"/>
  <c r="BA514" i="138"/>
  <c r="AY514" i="138"/>
  <c r="AW514" i="138"/>
  <c r="BI513" i="138"/>
  <c r="BG513" i="138"/>
  <c r="BC513" i="138"/>
  <c r="BA513" i="138"/>
  <c r="AY513" i="138"/>
  <c r="AW513" i="138"/>
  <c r="BH512" i="138"/>
  <c r="BF512" i="138"/>
  <c r="BD512" i="138"/>
  <c r="BB512" i="138"/>
  <c r="AZ512" i="138"/>
  <c r="AX512" i="138"/>
  <c r="AV512" i="138"/>
  <c r="AT512" i="138"/>
  <c r="AR512" i="138"/>
  <c r="AP512" i="138"/>
  <c r="AN512" i="138"/>
  <c r="AJ512" i="138"/>
  <c r="AH512" i="138"/>
  <c r="AF512" i="138"/>
  <c r="AD512" i="138"/>
  <c r="AB512" i="138"/>
  <c r="Z512" i="138"/>
  <c r="X512" i="138"/>
  <c r="V512" i="138"/>
  <c r="T512" i="138"/>
  <c r="R512" i="138"/>
  <c r="P512" i="138"/>
  <c r="N512" i="138"/>
  <c r="L512" i="138"/>
  <c r="J512" i="138"/>
  <c r="H512" i="138"/>
  <c r="F512" i="138"/>
  <c r="D512" i="138"/>
  <c r="C512" i="138"/>
  <c r="BI511" i="138"/>
  <c r="BG511" i="138"/>
  <c r="BE511" i="138"/>
  <c r="BC511" i="138"/>
  <c r="BA511" i="138"/>
  <c r="AY511" i="138"/>
  <c r="AW511" i="138"/>
  <c r="AU511" i="138"/>
  <c r="AS511" i="138"/>
  <c r="AQ511" i="138"/>
  <c r="AO511" i="138"/>
  <c r="AM511" i="138"/>
  <c r="AK511" i="138"/>
  <c r="AI511" i="138"/>
  <c r="AG511" i="138"/>
  <c r="AE511" i="138"/>
  <c r="AC511" i="138"/>
  <c r="AA511" i="138"/>
  <c r="Y511" i="138"/>
  <c r="W511" i="138"/>
  <c r="U511" i="138"/>
  <c r="S511" i="138"/>
  <c r="Q511" i="138"/>
  <c r="O511" i="138"/>
  <c r="M511" i="138"/>
  <c r="K511" i="138"/>
  <c r="I511" i="138"/>
  <c r="G511" i="138"/>
  <c r="E511" i="138"/>
  <c r="BI510" i="138"/>
  <c r="BG510" i="138"/>
  <c r="BE510" i="138"/>
  <c r="BC510" i="138"/>
  <c r="BA510" i="138"/>
  <c r="AY510" i="138"/>
  <c r="AW510" i="138"/>
  <c r="AU510" i="138"/>
  <c r="AS510" i="138"/>
  <c r="AQ510" i="138"/>
  <c r="AO510" i="138"/>
  <c r="AM510" i="138"/>
  <c r="AJ510" i="138"/>
  <c r="AK510" i="138" s="1"/>
  <c r="AI510" i="138"/>
  <c r="AG510" i="138"/>
  <c r="AE510" i="138"/>
  <c r="AC510" i="138"/>
  <c r="AA510" i="138"/>
  <c r="Y510" i="138"/>
  <c r="W510" i="138"/>
  <c r="U510" i="138"/>
  <c r="S510" i="138"/>
  <c r="Q510" i="138"/>
  <c r="O510" i="138"/>
  <c r="M510" i="138"/>
  <c r="K510" i="138"/>
  <c r="I510" i="138"/>
  <c r="G510" i="138"/>
  <c r="E510" i="138"/>
  <c r="AY509" i="138"/>
  <c r="AW509" i="138"/>
  <c r="AU509" i="138"/>
  <c r="AS509" i="138"/>
  <c r="AQ509" i="138"/>
  <c r="AO509" i="138"/>
  <c r="AM509" i="138"/>
  <c r="AK509" i="138"/>
  <c r="BI508" i="138"/>
  <c r="BG508" i="138"/>
  <c r="BE508" i="138"/>
  <c r="BC508" i="138"/>
  <c r="BA508" i="138"/>
  <c r="AY508" i="138"/>
  <c r="AW508" i="138"/>
  <c r="AU508" i="138"/>
  <c r="AS508" i="138"/>
  <c r="AQ508" i="138"/>
  <c r="AO508" i="138"/>
  <c r="AM508" i="138"/>
  <c r="AL508" i="138"/>
  <c r="AK508" i="138"/>
  <c r="AI508" i="138"/>
  <c r="AG508" i="138"/>
  <c r="AE508" i="138"/>
  <c r="AC508" i="138"/>
  <c r="AA508" i="138"/>
  <c r="Y508" i="138"/>
  <c r="W508" i="138"/>
  <c r="U508" i="138"/>
  <c r="S508" i="138"/>
  <c r="Q508" i="138"/>
  <c r="O508" i="138"/>
  <c r="M508" i="138"/>
  <c r="K508" i="138"/>
  <c r="I508" i="138"/>
  <c r="G508" i="138"/>
  <c r="E508" i="138"/>
  <c r="BI507" i="138"/>
  <c r="BG507" i="138"/>
  <c r="BE507" i="138"/>
  <c r="BC507" i="138"/>
  <c r="BA507" i="138"/>
  <c r="AY507" i="138"/>
  <c r="AW507" i="138"/>
  <c r="AU507" i="138"/>
  <c r="AS507" i="138"/>
  <c r="AQ507" i="138"/>
  <c r="AO507" i="138"/>
  <c r="AM507" i="138"/>
  <c r="AL507" i="138"/>
  <c r="AK507" i="138"/>
  <c r="AJ507" i="138"/>
  <c r="AI507" i="138"/>
  <c r="AG507" i="138"/>
  <c r="AE507" i="138"/>
  <c r="AC507" i="138"/>
  <c r="AA507" i="138"/>
  <c r="Y507" i="138"/>
  <c r="W507" i="138"/>
  <c r="U507" i="138"/>
  <c r="S507" i="138"/>
  <c r="Q507" i="138"/>
  <c r="O507" i="138"/>
  <c r="M507" i="138"/>
  <c r="K507" i="138"/>
  <c r="I507" i="138"/>
  <c r="G507" i="138"/>
  <c r="E507" i="138"/>
  <c r="BI506" i="138"/>
  <c r="BG506" i="138"/>
  <c r="BE506" i="138"/>
  <c r="BC506" i="138"/>
  <c r="BC512" i="138" s="1"/>
  <c r="BA506" i="138"/>
  <c r="AY506" i="138"/>
  <c r="AW506" i="138"/>
  <c r="AU506" i="138"/>
  <c r="AS506" i="138"/>
  <c r="AQ506" i="138"/>
  <c r="AO506" i="138"/>
  <c r="AM506" i="138"/>
  <c r="AK506" i="138"/>
  <c r="AI506" i="138"/>
  <c r="AG506" i="138"/>
  <c r="AE506" i="138"/>
  <c r="AC506" i="138"/>
  <c r="AA506" i="138"/>
  <c r="Y506" i="138"/>
  <c r="W506" i="138"/>
  <c r="U506" i="138"/>
  <c r="S506" i="138"/>
  <c r="Q506" i="138"/>
  <c r="O506" i="138"/>
  <c r="M506" i="138"/>
  <c r="K506" i="138"/>
  <c r="I506" i="138"/>
  <c r="G506" i="138"/>
  <c r="E506" i="138"/>
  <c r="BI505" i="138"/>
  <c r="BG505" i="138"/>
  <c r="BE505" i="138"/>
  <c r="BC505" i="138"/>
  <c r="BA505" i="138"/>
  <c r="AY505" i="138"/>
  <c r="AW505" i="138"/>
  <c r="AU505" i="138"/>
  <c r="AS505" i="138"/>
  <c r="AQ505" i="138"/>
  <c r="AO505" i="138"/>
  <c r="AM505" i="138"/>
  <c r="AK505" i="138"/>
  <c r="AI505" i="138"/>
  <c r="AG505" i="138"/>
  <c r="AE505" i="138"/>
  <c r="AC505" i="138"/>
  <c r="AA505" i="138"/>
  <c r="Y505" i="138"/>
  <c r="W505" i="138"/>
  <c r="U505" i="138"/>
  <c r="S505" i="138"/>
  <c r="Q505" i="138"/>
  <c r="O505" i="138"/>
  <c r="M505" i="138"/>
  <c r="K505" i="138"/>
  <c r="I505" i="138"/>
  <c r="G505" i="138"/>
  <c r="E505" i="138"/>
  <c r="BI504" i="138"/>
  <c r="BG504" i="138"/>
  <c r="BE504" i="138"/>
  <c r="BC504" i="138"/>
  <c r="BA504" i="138"/>
  <c r="AY504" i="138"/>
  <c r="AW504" i="138"/>
  <c r="AU504" i="138"/>
  <c r="AS504" i="138"/>
  <c r="AQ504" i="138"/>
  <c r="AO504" i="138"/>
  <c r="AM504" i="138"/>
  <c r="AK504" i="138"/>
  <c r="AI504" i="138"/>
  <c r="AG504" i="138"/>
  <c r="AE504" i="138"/>
  <c r="AC504" i="138"/>
  <c r="AA504" i="138"/>
  <c r="Y504" i="138"/>
  <c r="W504" i="138"/>
  <c r="U504" i="138"/>
  <c r="S504" i="138"/>
  <c r="Q504" i="138"/>
  <c r="O504" i="138"/>
  <c r="M504" i="138"/>
  <c r="K504" i="138"/>
  <c r="I504" i="138"/>
  <c r="G504" i="138"/>
  <c r="E504" i="138"/>
  <c r="BI503" i="138"/>
  <c r="BG503" i="138"/>
  <c r="BE503" i="138"/>
  <c r="BC503" i="138"/>
  <c r="BA503" i="138"/>
  <c r="AY503" i="138"/>
  <c r="AW503" i="138"/>
  <c r="AU503" i="138"/>
  <c r="AS503" i="138"/>
  <c r="AQ503" i="138"/>
  <c r="AO503" i="138"/>
  <c r="AM503" i="138"/>
  <c r="AK503" i="138"/>
  <c r="AI503" i="138"/>
  <c r="AG503" i="138"/>
  <c r="AE503" i="138"/>
  <c r="AC503" i="138"/>
  <c r="AA503" i="138"/>
  <c r="Y503" i="138"/>
  <c r="W503" i="138"/>
  <c r="U503" i="138"/>
  <c r="S503" i="138"/>
  <c r="Q503" i="138"/>
  <c r="O503" i="138"/>
  <c r="M503" i="138"/>
  <c r="K503" i="138"/>
  <c r="I503" i="138"/>
  <c r="G503" i="138"/>
  <c r="E503" i="138"/>
  <c r="BI502" i="138"/>
  <c r="BG502" i="138"/>
  <c r="BE502" i="138"/>
  <c r="BC502" i="138"/>
  <c r="BA502" i="138"/>
  <c r="AY502" i="138"/>
  <c r="AW502" i="138"/>
  <c r="AU502" i="138"/>
  <c r="AU512" i="138" s="1"/>
  <c r="AS502" i="138"/>
  <c r="AQ502" i="138"/>
  <c r="AO502" i="138"/>
  <c r="AM502" i="138"/>
  <c r="AK502" i="138"/>
  <c r="AI502" i="138"/>
  <c r="AG502" i="138"/>
  <c r="AE502" i="138"/>
  <c r="AC502" i="138"/>
  <c r="AA502" i="138"/>
  <c r="Y502" i="138"/>
  <c r="W502" i="138"/>
  <c r="U502" i="138"/>
  <c r="S502" i="138"/>
  <c r="Q502" i="138"/>
  <c r="O502" i="138"/>
  <c r="M502" i="138"/>
  <c r="K502" i="138"/>
  <c r="I502" i="138"/>
  <c r="G502" i="138"/>
  <c r="E502" i="138"/>
  <c r="BI501" i="138"/>
  <c r="BG501" i="138"/>
  <c r="BE501" i="138"/>
  <c r="BC501" i="138"/>
  <c r="BA501" i="138"/>
  <c r="AY501" i="138"/>
  <c r="AW501" i="138"/>
  <c r="AU501" i="138"/>
  <c r="AS501" i="138"/>
  <c r="AQ501" i="138"/>
  <c r="AO501" i="138"/>
  <c r="AM501" i="138"/>
  <c r="AK501" i="138"/>
  <c r="AI501" i="138"/>
  <c r="AG501" i="138"/>
  <c r="AE501" i="138"/>
  <c r="AC501" i="138"/>
  <c r="AA501" i="138"/>
  <c r="Y501" i="138"/>
  <c r="W501" i="138"/>
  <c r="U501" i="138"/>
  <c r="S501" i="138"/>
  <c r="Q501" i="138"/>
  <c r="O501" i="138"/>
  <c r="M501" i="138"/>
  <c r="K501" i="138"/>
  <c r="I501" i="138"/>
  <c r="G501" i="138"/>
  <c r="E501" i="138"/>
  <c r="BI500" i="138"/>
  <c r="BG500" i="138"/>
  <c r="BE500" i="138"/>
  <c r="BC500" i="138"/>
  <c r="BA500" i="138"/>
  <c r="AY500" i="138"/>
  <c r="AW500" i="138"/>
  <c r="AU500" i="138"/>
  <c r="AS500" i="138"/>
  <c r="AQ500" i="138"/>
  <c r="AO500" i="138"/>
  <c r="AM500" i="138"/>
  <c r="AK500" i="138"/>
  <c r="AI500" i="138"/>
  <c r="AG500" i="138"/>
  <c r="AE500" i="138"/>
  <c r="AC500" i="138"/>
  <c r="AA500" i="138"/>
  <c r="Y500" i="138"/>
  <c r="W500" i="138"/>
  <c r="U500" i="138"/>
  <c r="S500" i="138"/>
  <c r="Q500" i="138"/>
  <c r="O500" i="138"/>
  <c r="M500" i="138"/>
  <c r="K500" i="138"/>
  <c r="I500" i="138"/>
  <c r="G500" i="138"/>
  <c r="E500" i="138"/>
  <c r="BI499" i="138"/>
  <c r="BG499" i="138"/>
  <c r="BE499" i="138"/>
  <c r="BC499" i="138"/>
  <c r="BA499" i="138"/>
  <c r="AY499" i="138"/>
  <c r="AW499" i="138"/>
  <c r="AU499" i="138"/>
  <c r="AS499" i="138"/>
  <c r="AQ499" i="138"/>
  <c r="AO499" i="138"/>
  <c r="AM499" i="138"/>
  <c r="AL499" i="138"/>
  <c r="AK499" i="138"/>
  <c r="AI499" i="138"/>
  <c r="AG499" i="138"/>
  <c r="AE499" i="138"/>
  <c r="AE512" i="138" s="1"/>
  <c r="AC499" i="138"/>
  <c r="AA499" i="138"/>
  <c r="Y499" i="138"/>
  <c r="W499" i="138"/>
  <c r="U499" i="138"/>
  <c r="S499" i="138"/>
  <c r="Q499" i="138"/>
  <c r="O499" i="138"/>
  <c r="O512" i="138" s="1"/>
  <c r="M499" i="138"/>
  <c r="K499" i="138"/>
  <c r="I499" i="138"/>
  <c r="G499" i="138"/>
  <c r="E499" i="138"/>
  <c r="BI498" i="138"/>
  <c r="BG498" i="138"/>
  <c r="BE498" i="138"/>
  <c r="BC498" i="138"/>
  <c r="BA498" i="138"/>
  <c r="AY498" i="138"/>
  <c r="AW498" i="138"/>
  <c r="AU498" i="138"/>
  <c r="AS498" i="138"/>
  <c r="AQ498" i="138"/>
  <c r="AO498" i="138"/>
  <c r="AM498" i="138"/>
  <c r="AL498" i="138"/>
  <c r="AK498" i="138"/>
  <c r="AI498" i="138"/>
  <c r="AG498" i="138"/>
  <c r="AE498" i="138"/>
  <c r="AC498" i="138"/>
  <c r="AA498" i="138"/>
  <c r="Y498" i="138"/>
  <c r="W498" i="138"/>
  <c r="U498" i="138"/>
  <c r="S498" i="138"/>
  <c r="Q498" i="138"/>
  <c r="O498" i="138"/>
  <c r="M498" i="138"/>
  <c r="K498" i="138"/>
  <c r="I498" i="138"/>
  <c r="G498" i="138"/>
  <c r="E498" i="138"/>
  <c r="BI497" i="138"/>
  <c r="BG497" i="138"/>
  <c r="BE497" i="138"/>
  <c r="BC497" i="138"/>
  <c r="BA497" i="138"/>
  <c r="AY497" i="138"/>
  <c r="AW497" i="138"/>
  <c r="AU497" i="138"/>
  <c r="AS497" i="138"/>
  <c r="AQ497" i="138"/>
  <c r="AO497" i="138"/>
  <c r="AL497" i="138"/>
  <c r="AM497" i="138" s="1"/>
  <c r="AK497" i="138"/>
  <c r="AI497" i="138"/>
  <c r="AG497" i="138"/>
  <c r="AE497" i="138"/>
  <c r="AC497" i="138"/>
  <c r="AA497" i="138"/>
  <c r="Y497" i="138"/>
  <c r="W497" i="138"/>
  <c r="W512" i="138" s="1"/>
  <c r="U497" i="138"/>
  <c r="S497" i="138"/>
  <c r="Q497" i="138"/>
  <c r="O497" i="138"/>
  <c r="M497" i="138"/>
  <c r="K497" i="138"/>
  <c r="I497" i="138"/>
  <c r="G497" i="138"/>
  <c r="G512" i="138" s="1"/>
  <c r="E497" i="138"/>
  <c r="BI496" i="138"/>
  <c r="BG496" i="138"/>
  <c r="BE496" i="138"/>
  <c r="BC496" i="138"/>
  <c r="BA496" i="138"/>
  <c r="AY496" i="138"/>
  <c r="AW496" i="138"/>
  <c r="AU496" i="138"/>
  <c r="AS496" i="138"/>
  <c r="AQ496" i="138"/>
  <c r="AO496" i="138"/>
  <c r="AM496" i="138"/>
  <c r="AK496" i="138"/>
  <c r="AI496" i="138"/>
  <c r="AG496" i="138"/>
  <c r="AE496" i="138"/>
  <c r="AC496" i="138"/>
  <c r="AA496" i="138"/>
  <c r="Y496" i="138"/>
  <c r="W496" i="138"/>
  <c r="U496" i="138"/>
  <c r="S496" i="138"/>
  <c r="Q496" i="138"/>
  <c r="O496" i="138"/>
  <c r="M496" i="138"/>
  <c r="K496" i="138"/>
  <c r="I496" i="138"/>
  <c r="G496" i="138"/>
  <c r="E496" i="138"/>
  <c r="BI495" i="138"/>
  <c r="BG495" i="138"/>
  <c r="BE495" i="138"/>
  <c r="BC495" i="138"/>
  <c r="BA495" i="138"/>
  <c r="AY495" i="138"/>
  <c r="AW495" i="138"/>
  <c r="AU495" i="138"/>
  <c r="AS495" i="138"/>
  <c r="AQ495" i="138"/>
  <c r="AO495" i="138"/>
  <c r="AM495" i="138"/>
  <c r="AK495" i="138"/>
  <c r="AI495" i="138"/>
  <c r="AI512" i="138" s="1"/>
  <c r="AG495" i="138"/>
  <c r="AE495" i="138"/>
  <c r="AC495" i="138"/>
  <c r="AA495" i="138"/>
  <c r="Y495" i="138"/>
  <c r="W495" i="138"/>
  <c r="U495" i="138"/>
  <c r="S495" i="138"/>
  <c r="Q495" i="138"/>
  <c r="O495" i="138"/>
  <c r="M495" i="138"/>
  <c r="K495" i="138"/>
  <c r="I495" i="138"/>
  <c r="G495" i="138"/>
  <c r="E495" i="138"/>
  <c r="BI494" i="138"/>
  <c r="BI512" i="138" s="1"/>
  <c r="BG494" i="138"/>
  <c r="BG512" i="138" s="1"/>
  <c r="BE494" i="138"/>
  <c r="BE512" i="138" s="1"/>
  <c r="BC494" i="138"/>
  <c r="BA494" i="138"/>
  <c r="BA512" i="138" s="1"/>
  <c r="AY494" i="138"/>
  <c r="AY512" i="138" s="1"/>
  <c r="AW494" i="138"/>
  <c r="AW512" i="138" s="1"/>
  <c r="AU494" i="138"/>
  <c r="AS494" i="138"/>
  <c r="AS512" i="138" s="1"/>
  <c r="AQ494" i="138"/>
  <c r="AQ512" i="138" s="1"/>
  <c r="AO494" i="138"/>
  <c r="AO512" i="138" s="1"/>
  <c r="AL494" i="138"/>
  <c r="AM494" i="138" s="1"/>
  <c r="AM512" i="138" s="1"/>
  <c r="AK494" i="138"/>
  <c r="AK512" i="138" s="1"/>
  <c r="AG494" i="138"/>
  <c r="AG512" i="138" s="1"/>
  <c r="AE494" i="138"/>
  <c r="AC494" i="138"/>
  <c r="AC512" i="138" s="1"/>
  <c r="AA494" i="138"/>
  <c r="AA512" i="138" s="1"/>
  <c r="Y494" i="138"/>
  <c r="Y512" i="138" s="1"/>
  <c r="W494" i="138"/>
  <c r="U494" i="138"/>
  <c r="U512" i="138" s="1"/>
  <c r="S494" i="138"/>
  <c r="S512" i="138" s="1"/>
  <c r="Q494" i="138"/>
  <c r="Q512" i="138" s="1"/>
  <c r="O494" i="138"/>
  <c r="M494" i="138"/>
  <c r="M512" i="138" s="1"/>
  <c r="K494" i="138"/>
  <c r="K512" i="138" s="1"/>
  <c r="I494" i="138"/>
  <c r="I512" i="138" s="1"/>
  <c r="G494" i="138"/>
  <c r="E494" i="138"/>
  <c r="E512" i="138" s="1"/>
  <c r="BH492" i="138"/>
  <c r="BF492" i="138"/>
  <c r="BD492" i="138"/>
  <c r="BB492" i="138"/>
  <c r="AZ492" i="138"/>
  <c r="AX492" i="138"/>
  <c r="AV492" i="138"/>
  <c r="AT492" i="138"/>
  <c r="AR492" i="138"/>
  <c r="AP492" i="138"/>
  <c r="AL492" i="138"/>
  <c r="AH492" i="138"/>
  <c r="AF492" i="138"/>
  <c r="AD492" i="138"/>
  <c r="AB492" i="138"/>
  <c r="Z492" i="138"/>
  <c r="X492" i="138"/>
  <c r="V492" i="138"/>
  <c r="T492" i="138"/>
  <c r="R492" i="138"/>
  <c r="P492" i="138"/>
  <c r="N492" i="138"/>
  <c r="L492" i="138"/>
  <c r="J492" i="138"/>
  <c r="H492" i="138"/>
  <c r="F492" i="138"/>
  <c r="D492" i="138"/>
  <c r="C492" i="138"/>
  <c r="BI491" i="138"/>
  <c r="BG491" i="138"/>
  <c r="BE491" i="138"/>
  <c r="BC491" i="138"/>
  <c r="BA491" i="138"/>
  <c r="AY491" i="138"/>
  <c r="AW491" i="138"/>
  <c r="AU491" i="138"/>
  <c r="AS491" i="138"/>
  <c r="AQ491" i="138"/>
  <c r="AO491" i="138"/>
  <c r="AM491" i="138"/>
  <c r="BI490" i="138"/>
  <c r="BG490" i="138"/>
  <c r="BE490" i="138"/>
  <c r="BC490" i="138"/>
  <c r="BA490" i="138"/>
  <c r="AY490" i="138"/>
  <c r="AW490" i="138"/>
  <c r="AU490" i="138"/>
  <c r="AS490" i="138"/>
  <c r="AQ490" i="138"/>
  <c r="AO490" i="138"/>
  <c r="AM490" i="138"/>
  <c r="BI489" i="138"/>
  <c r="BG489" i="138"/>
  <c r="BE489" i="138"/>
  <c r="BC489" i="138"/>
  <c r="BA489" i="138"/>
  <c r="AY489" i="138"/>
  <c r="AW489" i="138"/>
  <c r="AU489" i="138"/>
  <c r="AS489" i="138"/>
  <c r="AQ489" i="138"/>
  <c r="AO489" i="138"/>
  <c r="AM489" i="138"/>
  <c r="BI488" i="138"/>
  <c r="BG488" i="138"/>
  <c r="BE488" i="138"/>
  <c r="BC488" i="138"/>
  <c r="BA488" i="138"/>
  <c r="AY488" i="138"/>
  <c r="AW488" i="138"/>
  <c r="AU488" i="138"/>
  <c r="AS488" i="138"/>
  <c r="AQ488" i="138"/>
  <c r="AO488" i="138"/>
  <c r="AM488" i="138"/>
  <c r="AK488" i="138"/>
  <c r="AI488" i="138"/>
  <c r="AG488" i="138"/>
  <c r="AE488" i="138"/>
  <c r="AC488" i="138"/>
  <c r="AA488" i="138"/>
  <c r="Y488" i="138"/>
  <c r="W488" i="138"/>
  <c r="U488" i="138"/>
  <c r="S488" i="138"/>
  <c r="Q488" i="138"/>
  <c r="O488" i="138"/>
  <c r="M488" i="138"/>
  <c r="K488" i="138"/>
  <c r="I488" i="138"/>
  <c r="BI487" i="138"/>
  <c r="BG487" i="138"/>
  <c r="BE487" i="138"/>
  <c r="BC487" i="138"/>
  <c r="BA487" i="138"/>
  <c r="AY487" i="138"/>
  <c r="AW487" i="138"/>
  <c r="AU487" i="138"/>
  <c r="AS487" i="138"/>
  <c r="AQ487" i="138"/>
  <c r="AN487" i="138"/>
  <c r="AO487" i="138" s="1"/>
  <c r="AM487" i="138"/>
  <c r="AK487" i="138"/>
  <c r="AI487" i="138"/>
  <c r="AG487" i="138"/>
  <c r="AE487" i="138"/>
  <c r="AC487" i="138"/>
  <c r="AA487" i="138"/>
  <c r="Y487" i="138"/>
  <c r="W487" i="138"/>
  <c r="U487" i="138"/>
  <c r="S487" i="138"/>
  <c r="Q487" i="138"/>
  <c r="O487" i="138"/>
  <c r="M487" i="138"/>
  <c r="K487" i="138"/>
  <c r="I487" i="138"/>
  <c r="G487" i="138"/>
  <c r="E487" i="138"/>
  <c r="BI486" i="138"/>
  <c r="BG486" i="138"/>
  <c r="BE486" i="138"/>
  <c r="BC486" i="138"/>
  <c r="BA486" i="138"/>
  <c r="AY486" i="138"/>
  <c r="AW486" i="138"/>
  <c r="AU486" i="138"/>
  <c r="AS486" i="138"/>
  <c r="AQ486" i="138"/>
  <c r="AO486" i="138"/>
  <c r="AN486" i="138"/>
  <c r="AL486" i="138"/>
  <c r="AM486" i="138" s="1"/>
  <c r="AK486" i="138"/>
  <c r="AI486" i="138"/>
  <c r="AG486" i="138"/>
  <c r="AE486" i="138"/>
  <c r="AC486" i="138"/>
  <c r="AA486" i="138"/>
  <c r="Y486" i="138"/>
  <c r="W486" i="138"/>
  <c r="U486" i="138"/>
  <c r="S486" i="138"/>
  <c r="Q486" i="138"/>
  <c r="O486" i="138"/>
  <c r="M486" i="138"/>
  <c r="K486" i="138"/>
  <c r="I486" i="138"/>
  <c r="G486" i="138"/>
  <c r="E486" i="138"/>
  <c r="BI485" i="138"/>
  <c r="BG485" i="138"/>
  <c r="BE485" i="138"/>
  <c r="BC485" i="138"/>
  <c r="BA485" i="138"/>
  <c r="AY485" i="138"/>
  <c r="AW485" i="138"/>
  <c r="AU485" i="138"/>
  <c r="AS485" i="138"/>
  <c r="AQ485" i="138"/>
  <c r="AO485" i="138"/>
  <c r="AM485" i="138"/>
  <c r="AK485" i="138"/>
  <c r="AJ485" i="138"/>
  <c r="AI485" i="138"/>
  <c r="AG485" i="138"/>
  <c r="AE485" i="138"/>
  <c r="AC485" i="138"/>
  <c r="AA485" i="138"/>
  <c r="Y485" i="138"/>
  <c r="W485" i="138"/>
  <c r="U485" i="138"/>
  <c r="S485" i="138"/>
  <c r="Q485" i="138"/>
  <c r="O485" i="138"/>
  <c r="M485" i="138"/>
  <c r="K485" i="138"/>
  <c r="I485" i="138"/>
  <c r="BI484" i="138"/>
  <c r="BG484" i="138"/>
  <c r="BE484" i="138"/>
  <c r="BC484" i="138"/>
  <c r="BA484" i="138"/>
  <c r="AY484" i="138"/>
  <c r="AW484" i="138"/>
  <c r="AU484" i="138"/>
  <c r="AS484" i="138"/>
  <c r="AQ484" i="138"/>
  <c r="AO484" i="138"/>
  <c r="AM484" i="138"/>
  <c r="AK484" i="138"/>
  <c r="AJ484" i="138"/>
  <c r="AI484" i="138"/>
  <c r="AG484" i="138"/>
  <c r="AE484" i="138"/>
  <c r="AC484" i="138"/>
  <c r="AA484" i="138"/>
  <c r="Y484" i="138"/>
  <c r="W484" i="138"/>
  <c r="U484" i="138"/>
  <c r="S484" i="138"/>
  <c r="Q484" i="138"/>
  <c r="O484" i="138"/>
  <c r="M484" i="138"/>
  <c r="K484" i="138"/>
  <c r="I484" i="138"/>
  <c r="G484" i="138"/>
  <c r="E484" i="138"/>
  <c r="BI483" i="138"/>
  <c r="BG483" i="138"/>
  <c r="BE483" i="138"/>
  <c r="BC483" i="138"/>
  <c r="BA483" i="138"/>
  <c r="AY483" i="138"/>
  <c r="AW483" i="138"/>
  <c r="AU483" i="138"/>
  <c r="AS483" i="138"/>
  <c r="AQ483" i="138"/>
  <c r="AO483" i="138"/>
  <c r="AM483" i="138"/>
  <c r="AK483" i="138"/>
  <c r="AI483" i="138"/>
  <c r="AG483" i="138"/>
  <c r="AE483" i="138"/>
  <c r="AC483" i="138"/>
  <c r="AA483" i="138"/>
  <c r="Y483" i="138"/>
  <c r="W483" i="138"/>
  <c r="U483" i="138"/>
  <c r="S483" i="138"/>
  <c r="Q483" i="138"/>
  <c r="O483" i="138"/>
  <c r="M483" i="138"/>
  <c r="K483" i="138"/>
  <c r="I483" i="138"/>
  <c r="G483" i="138"/>
  <c r="E483" i="138"/>
  <c r="BI482" i="138"/>
  <c r="BG482" i="138"/>
  <c r="BE482" i="138"/>
  <c r="BC482" i="138"/>
  <c r="BA482" i="138"/>
  <c r="AY482" i="138"/>
  <c r="AW482" i="138"/>
  <c r="AU482" i="138"/>
  <c r="AS482" i="138"/>
  <c r="AQ482" i="138"/>
  <c r="AO482" i="138"/>
  <c r="AM482" i="138"/>
  <c r="AK482" i="138"/>
  <c r="AI482" i="138"/>
  <c r="AG482" i="138"/>
  <c r="AE482" i="138"/>
  <c r="AC482" i="138"/>
  <c r="AA482" i="138"/>
  <c r="Y482" i="138"/>
  <c r="W482" i="138"/>
  <c r="U482" i="138"/>
  <c r="S482" i="138"/>
  <c r="Q482" i="138"/>
  <c r="O482" i="138"/>
  <c r="M482" i="138"/>
  <c r="K482" i="138"/>
  <c r="I482" i="138"/>
  <c r="BI481" i="138"/>
  <c r="BG481" i="138"/>
  <c r="BE481" i="138"/>
  <c r="BC481" i="138"/>
  <c r="BA481" i="138"/>
  <c r="AY481" i="138"/>
  <c r="AW481" i="138"/>
  <c r="AU481" i="138"/>
  <c r="AS481" i="138"/>
  <c r="AQ481" i="138"/>
  <c r="AO481" i="138"/>
  <c r="AM481" i="138"/>
  <c r="AK481" i="138"/>
  <c r="AI481" i="138"/>
  <c r="AG481" i="138"/>
  <c r="AE481" i="138"/>
  <c r="AC481" i="138"/>
  <c r="AA481" i="138"/>
  <c r="Y481" i="138"/>
  <c r="W481" i="138"/>
  <c r="U481" i="138"/>
  <c r="S481" i="138"/>
  <c r="Q481" i="138"/>
  <c r="O481" i="138"/>
  <c r="M481" i="138"/>
  <c r="K481" i="138"/>
  <c r="I481" i="138"/>
  <c r="G481" i="138"/>
  <c r="E481" i="138"/>
  <c r="BI480" i="138"/>
  <c r="BG480" i="138"/>
  <c r="BE480" i="138"/>
  <c r="BC480" i="138"/>
  <c r="BA480" i="138"/>
  <c r="AY480" i="138"/>
  <c r="AW480" i="138"/>
  <c r="AU480" i="138"/>
  <c r="AS480" i="138"/>
  <c r="AQ480" i="138"/>
  <c r="AO480" i="138"/>
  <c r="AM480" i="138"/>
  <c r="AK480" i="138"/>
  <c r="AI480" i="138"/>
  <c r="AG480" i="138"/>
  <c r="AE480" i="138"/>
  <c r="AC480" i="138"/>
  <c r="AA480" i="138"/>
  <c r="Y480" i="138"/>
  <c r="W480" i="138"/>
  <c r="U480" i="138"/>
  <c r="S480" i="138"/>
  <c r="Q480" i="138"/>
  <c r="O480" i="138"/>
  <c r="M480" i="138"/>
  <c r="K480" i="138"/>
  <c r="I480" i="138"/>
  <c r="G480" i="138"/>
  <c r="E480" i="138"/>
  <c r="BI479" i="138"/>
  <c r="BG479" i="138"/>
  <c r="BE479" i="138"/>
  <c r="BC479" i="138"/>
  <c r="BA479" i="138"/>
  <c r="AY479" i="138"/>
  <c r="AW479" i="138"/>
  <c r="AU479" i="138"/>
  <c r="AS479" i="138"/>
  <c r="AQ479" i="138"/>
  <c r="AO479" i="138"/>
  <c r="AM479" i="138"/>
  <c r="AK479" i="138"/>
  <c r="AI479" i="138"/>
  <c r="AG479" i="138"/>
  <c r="AE479" i="138"/>
  <c r="AC479" i="138"/>
  <c r="AA479" i="138"/>
  <c r="Y479" i="138"/>
  <c r="W479" i="138"/>
  <c r="U479" i="138"/>
  <c r="S479" i="138"/>
  <c r="Q479" i="138"/>
  <c r="O479" i="138"/>
  <c r="M479" i="138"/>
  <c r="K479" i="138"/>
  <c r="I479" i="138"/>
  <c r="BI478" i="138"/>
  <c r="BG478" i="138"/>
  <c r="BE478" i="138"/>
  <c r="BC478" i="138"/>
  <c r="BA478" i="138"/>
  <c r="AY478" i="138"/>
  <c r="AW478" i="138"/>
  <c r="AU478" i="138"/>
  <c r="AS478" i="138"/>
  <c r="AQ478" i="138"/>
  <c r="AO478" i="138"/>
  <c r="AM478" i="138"/>
  <c r="AL478" i="138"/>
  <c r="AK478" i="138"/>
  <c r="AI478" i="138"/>
  <c r="AG478" i="138"/>
  <c r="AE478" i="138"/>
  <c r="AC478" i="138"/>
  <c r="AA478" i="138"/>
  <c r="Y478" i="138"/>
  <c r="W478" i="138"/>
  <c r="U478" i="138"/>
  <c r="S478" i="138"/>
  <c r="Q478" i="138"/>
  <c r="O478" i="138"/>
  <c r="M478" i="138"/>
  <c r="K478" i="138"/>
  <c r="I478" i="138"/>
  <c r="G478" i="138"/>
  <c r="E478" i="138"/>
  <c r="BI477" i="138"/>
  <c r="BG477" i="138"/>
  <c r="BE477" i="138"/>
  <c r="BC477" i="138"/>
  <c r="BA477" i="138"/>
  <c r="AY477" i="138"/>
  <c r="AW477" i="138"/>
  <c r="AU477" i="138"/>
  <c r="AS477" i="138"/>
  <c r="AQ477" i="138"/>
  <c r="AO477" i="138"/>
  <c r="AM477" i="138"/>
  <c r="AK477" i="138"/>
  <c r="AI477" i="138"/>
  <c r="AG477" i="138"/>
  <c r="AE477" i="138"/>
  <c r="AC477" i="138"/>
  <c r="AA477" i="138"/>
  <c r="Y477" i="138"/>
  <c r="W477" i="138"/>
  <c r="U477" i="138"/>
  <c r="S477" i="138"/>
  <c r="Q477" i="138"/>
  <c r="O477" i="138"/>
  <c r="M477" i="138"/>
  <c r="K477" i="138"/>
  <c r="I477" i="138"/>
  <c r="G477" i="138"/>
  <c r="E477" i="138"/>
  <c r="BI476" i="138"/>
  <c r="BG476" i="138"/>
  <c r="BE476" i="138"/>
  <c r="BC476" i="138"/>
  <c r="BA476" i="138"/>
  <c r="AY476" i="138"/>
  <c r="AW476" i="138"/>
  <c r="AU476" i="138"/>
  <c r="AS476" i="138"/>
  <c r="AQ476" i="138"/>
  <c r="AO476" i="138"/>
  <c r="AM476" i="138"/>
  <c r="AK476" i="138"/>
  <c r="AI476" i="138"/>
  <c r="AG476" i="138"/>
  <c r="AE476" i="138"/>
  <c r="AC476" i="138"/>
  <c r="AA476" i="138"/>
  <c r="Y476" i="138"/>
  <c r="W476" i="138"/>
  <c r="U476" i="138"/>
  <c r="S476" i="138"/>
  <c r="Q476" i="138"/>
  <c r="O476" i="138"/>
  <c r="M476" i="138"/>
  <c r="K476" i="138"/>
  <c r="I476" i="138"/>
  <c r="BI475" i="138"/>
  <c r="BG475" i="138"/>
  <c r="BE475" i="138"/>
  <c r="BC475" i="138"/>
  <c r="BA475" i="138"/>
  <c r="AY475" i="138"/>
  <c r="AW475" i="138"/>
  <c r="AU475" i="138"/>
  <c r="AS475" i="138"/>
  <c r="AQ475" i="138"/>
  <c r="AO475" i="138"/>
  <c r="AM475" i="138"/>
  <c r="AK475" i="138"/>
  <c r="AI475" i="138"/>
  <c r="AG475" i="138"/>
  <c r="AE475" i="138"/>
  <c r="AC475" i="138"/>
  <c r="AA475" i="138"/>
  <c r="Y475" i="138"/>
  <c r="W475" i="138"/>
  <c r="U475" i="138"/>
  <c r="S475" i="138"/>
  <c r="Q475" i="138"/>
  <c r="O475" i="138"/>
  <c r="M475" i="138"/>
  <c r="K475" i="138"/>
  <c r="I475" i="138"/>
  <c r="G475" i="138"/>
  <c r="E475" i="138"/>
  <c r="BI474" i="138"/>
  <c r="BG474" i="138"/>
  <c r="BE474" i="138"/>
  <c r="BC474" i="138"/>
  <c r="BA474" i="138"/>
  <c r="AY474" i="138"/>
  <c r="AW474" i="138"/>
  <c r="AU474" i="138"/>
  <c r="AS474" i="138"/>
  <c r="AQ474" i="138"/>
  <c r="AO474" i="138"/>
  <c r="AM474" i="138"/>
  <c r="AK474" i="138"/>
  <c r="AI474" i="138"/>
  <c r="AG474" i="138"/>
  <c r="AE474" i="138"/>
  <c r="AC474" i="138"/>
  <c r="AA474" i="138"/>
  <c r="Y474" i="138"/>
  <c r="W474" i="138"/>
  <c r="U474" i="138"/>
  <c r="S474" i="138"/>
  <c r="Q474" i="138"/>
  <c r="O474" i="138"/>
  <c r="M474" i="138"/>
  <c r="K474" i="138"/>
  <c r="I474" i="138"/>
  <c r="G474" i="138"/>
  <c r="E474" i="138"/>
  <c r="BI473" i="138"/>
  <c r="BG473" i="138"/>
  <c r="BE473" i="138"/>
  <c r="BC473" i="138"/>
  <c r="BA473" i="138"/>
  <c r="AY473" i="138"/>
  <c r="AW473" i="138"/>
  <c r="AU473" i="138"/>
  <c r="AS473" i="138"/>
  <c r="AQ473" i="138"/>
  <c r="AO473" i="138"/>
  <c r="AM473" i="138"/>
  <c r="AK473" i="138"/>
  <c r="AI473" i="138"/>
  <c r="AG473" i="138"/>
  <c r="AE473" i="138"/>
  <c r="AC473" i="138"/>
  <c r="AA473" i="138"/>
  <c r="Y473" i="138"/>
  <c r="W473" i="138"/>
  <c r="U473" i="138"/>
  <c r="S473" i="138"/>
  <c r="Q473" i="138"/>
  <c r="O473" i="138"/>
  <c r="M473" i="138"/>
  <c r="K473" i="138"/>
  <c r="I473" i="138"/>
  <c r="G473" i="138"/>
  <c r="E473" i="138"/>
  <c r="BI472" i="138"/>
  <c r="BG472" i="138"/>
  <c r="BE472" i="138"/>
  <c r="BC472" i="138"/>
  <c r="BA472" i="138"/>
  <c r="AY472" i="138"/>
  <c r="AW472" i="138"/>
  <c r="AU472" i="138"/>
  <c r="AS472" i="138"/>
  <c r="AQ472" i="138"/>
  <c r="AO472" i="138"/>
  <c r="AM472" i="138"/>
  <c r="AK472" i="138"/>
  <c r="AI472" i="138"/>
  <c r="AG472" i="138"/>
  <c r="AE472" i="138"/>
  <c r="AC472" i="138"/>
  <c r="AA472" i="138"/>
  <c r="Y472" i="138"/>
  <c r="W472" i="138"/>
  <c r="U472" i="138"/>
  <c r="S472" i="138"/>
  <c r="Q472" i="138"/>
  <c r="O472" i="138"/>
  <c r="M472" i="138"/>
  <c r="K472" i="138"/>
  <c r="I472" i="138"/>
  <c r="G472" i="138"/>
  <c r="E472" i="138"/>
  <c r="BI471" i="138"/>
  <c r="BG471" i="138"/>
  <c r="BE471" i="138"/>
  <c r="BC471" i="138"/>
  <c r="BA471" i="138"/>
  <c r="AY471" i="138"/>
  <c r="AW471" i="138"/>
  <c r="AU471" i="138"/>
  <c r="AS471" i="138"/>
  <c r="AQ471" i="138"/>
  <c r="AO471" i="138"/>
  <c r="AM471" i="138"/>
  <c r="AK471" i="138"/>
  <c r="AI471" i="138"/>
  <c r="AG471" i="138"/>
  <c r="AE471" i="138"/>
  <c r="AC471" i="138"/>
  <c r="AA471" i="138"/>
  <c r="Y471" i="138"/>
  <c r="W471" i="138"/>
  <c r="U471" i="138"/>
  <c r="S471" i="138"/>
  <c r="Q471" i="138"/>
  <c r="O471" i="138"/>
  <c r="M471" i="138"/>
  <c r="K471" i="138"/>
  <c r="I471" i="138"/>
  <c r="G471" i="138"/>
  <c r="E471" i="138"/>
  <c r="BI470" i="138"/>
  <c r="BG470" i="138"/>
  <c r="BE470" i="138"/>
  <c r="BC470" i="138"/>
  <c r="BA470" i="138"/>
  <c r="AY470" i="138"/>
  <c r="AW470" i="138"/>
  <c r="AU470" i="138"/>
  <c r="AS470" i="138"/>
  <c r="AQ470" i="138"/>
  <c r="AO470" i="138"/>
  <c r="AM470" i="138"/>
  <c r="AK470" i="138"/>
  <c r="AI470" i="138"/>
  <c r="AG470" i="138"/>
  <c r="AE470" i="138"/>
  <c r="AC470" i="138"/>
  <c r="AA470" i="138"/>
  <c r="Y470" i="138"/>
  <c r="W470" i="138"/>
  <c r="U470" i="138"/>
  <c r="S470" i="138"/>
  <c r="Q470" i="138"/>
  <c r="O470" i="138"/>
  <c r="M470" i="138"/>
  <c r="K470" i="138"/>
  <c r="I470" i="138"/>
  <c r="G470" i="138"/>
  <c r="E470" i="138"/>
  <c r="BI469" i="138"/>
  <c r="BG469" i="138"/>
  <c r="BE469" i="138"/>
  <c r="BC469" i="138"/>
  <c r="BA469" i="138"/>
  <c r="AY469" i="138"/>
  <c r="AW469" i="138"/>
  <c r="AU469" i="138"/>
  <c r="AS469" i="138"/>
  <c r="AQ469" i="138"/>
  <c r="AO469" i="138"/>
  <c r="AM469" i="138"/>
  <c r="AK469" i="138"/>
  <c r="AI469" i="138"/>
  <c r="AG469" i="138"/>
  <c r="AE469" i="138"/>
  <c r="AC469" i="138"/>
  <c r="AA469" i="138"/>
  <c r="Y469" i="138"/>
  <c r="W469" i="138"/>
  <c r="U469" i="138"/>
  <c r="S469" i="138"/>
  <c r="Q469" i="138"/>
  <c r="O469" i="138"/>
  <c r="M469" i="138"/>
  <c r="K469" i="138"/>
  <c r="I469" i="138"/>
  <c r="G469" i="138"/>
  <c r="E469" i="138"/>
  <c r="BI468" i="138"/>
  <c r="BG468" i="138"/>
  <c r="BE468" i="138"/>
  <c r="BC468" i="138"/>
  <c r="BA468" i="138"/>
  <c r="AY468" i="138"/>
  <c r="AW468" i="138"/>
  <c r="AU468" i="138"/>
  <c r="AS468" i="138"/>
  <c r="AQ468" i="138"/>
  <c r="AO468" i="138"/>
  <c r="AM468" i="138"/>
  <c r="AK468" i="138"/>
  <c r="AI468" i="138"/>
  <c r="AG468" i="138"/>
  <c r="AE468" i="138"/>
  <c r="AC468" i="138"/>
  <c r="AA468" i="138"/>
  <c r="Y468" i="138"/>
  <c r="W468" i="138"/>
  <c r="U468" i="138"/>
  <c r="S468" i="138"/>
  <c r="Q468" i="138"/>
  <c r="O468" i="138"/>
  <c r="M468" i="138"/>
  <c r="K468" i="138"/>
  <c r="I468" i="138"/>
  <c r="G468" i="138"/>
  <c r="E468" i="138"/>
  <c r="BI467" i="138"/>
  <c r="BG467" i="138"/>
  <c r="BE467" i="138"/>
  <c r="BC467" i="138"/>
  <c r="BA467" i="138"/>
  <c r="AY467" i="138"/>
  <c r="AW467" i="138"/>
  <c r="AU467" i="138"/>
  <c r="AS467" i="138"/>
  <c r="AQ467" i="138"/>
  <c r="AO467" i="138"/>
  <c r="AM467" i="138"/>
  <c r="AK467" i="138"/>
  <c r="AI467" i="138"/>
  <c r="AG467" i="138"/>
  <c r="AE467" i="138"/>
  <c r="AC467" i="138"/>
  <c r="AA467" i="138"/>
  <c r="Y467" i="138"/>
  <c r="W467" i="138"/>
  <c r="U467" i="138"/>
  <c r="S467" i="138"/>
  <c r="Q467" i="138"/>
  <c r="O467" i="138"/>
  <c r="M467" i="138"/>
  <c r="K467" i="138"/>
  <c r="I467" i="138"/>
  <c r="G467" i="138"/>
  <c r="E467" i="138"/>
  <c r="BI466" i="138"/>
  <c r="BG466" i="138"/>
  <c r="BE466" i="138"/>
  <c r="BC466" i="138"/>
  <c r="BA466" i="138"/>
  <c r="AY466" i="138"/>
  <c r="AW466" i="138"/>
  <c r="AU466" i="138"/>
  <c r="AS466" i="138"/>
  <c r="AQ466" i="138"/>
  <c r="AO466" i="138"/>
  <c r="AM466" i="138"/>
  <c r="AK466" i="138"/>
  <c r="AI466" i="138"/>
  <c r="AG466" i="138"/>
  <c r="AE466" i="138"/>
  <c r="AC466" i="138"/>
  <c r="AA466" i="138"/>
  <c r="Y466" i="138"/>
  <c r="W466" i="138"/>
  <c r="U466" i="138"/>
  <c r="S466" i="138"/>
  <c r="Q466" i="138"/>
  <c r="O466" i="138"/>
  <c r="M466" i="138"/>
  <c r="K466" i="138"/>
  <c r="I466" i="138"/>
  <c r="G466" i="138"/>
  <c r="E466" i="138"/>
  <c r="BI465" i="138"/>
  <c r="BG465" i="138"/>
  <c r="BE465" i="138"/>
  <c r="BC465" i="138"/>
  <c r="BA465" i="138"/>
  <c r="AY465" i="138"/>
  <c r="AW465" i="138"/>
  <c r="AU465" i="138"/>
  <c r="AS465" i="138"/>
  <c r="AQ465" i="138"/>
  <c r="AO465" i="138"/>
  <c r="AM465" i="138"/>
  <c r="AK465" i="138"/>
  <c r="AI465" i="138"/>
  <c r="AG465" i="138"/>
  <c r="AE465" i="138"/>
  <c r="AC465" i="138"/>
  <c r="AA465" i="138"/>
  <c r="Y465" i="138"/>
  <c r="W465" i="138"/>
  <c r="U465" i="138"/>
  <c r="S465" i="138"/>
  <c r="Q465" i="138"/>
  <c r="O465" i="138"/>
  <c r="M465" i="138"/>
  <c r="K465" i="138"/>
  <c r="I465" i="138"/>
  <c r="G465" i="138"/>
  <c r="E465" i="138"/>
  <c r="BI464" i="138"/>
  <c r="BG464" i="138"/>
  <c r="BE464" i="138"/>
  <c r="BC464" i="138"/>
  <c r="BA464" i="138"/>
  <c r="AY464" i="138"/>
  <c r="AW464" i="138"/>
  <c r="AU464" i="138"/>
  <c r="AS464" i="138"/>
  <c r="AQ464" i="138"/>
  <c r="AO464" i="138"/>
  <c r="AM464" i="138"/>
  <c r="AK464" i="138"/>
  <c r="AI464" i="138"/>
  <c r="AG464" i="138"/>
  <c r="AE464" i="138"/>
  <c r="AC464" i="138"/>
  <c r="AA464" i="138"/>
  <c r="Y464" i="138"/>
  <c r="W464" i="138"/>
  <c r="U464" i="138"/>
  <c r="S464" i="138"/>
  <c r="Q464" i="138"/>
  <c r="O464" i="138"/>
  <c r="M464" i="138"/>
  <c r="K464" i="138"/>
  <c r="I464" i="138"/>
  <c r="G464" i="138"/>
  <c r="E464" i="138"/>
  <c r="BI463" i="138"/>
  <c r="BG463" i="138"/>
  <c r="BE463" i="138"/>
  <c r="BC463" i="138"/>
  <c r="BA463" i="138"/>
  <c r="AY463" i="138"/>
  <c r="AW463" i="138"/>
  <c r="AU463" i="138"/>
  <c r="AS463" i="138"/>
  <c r="AQ463" i="138"/>
  <c r="AO463" i="138"/>
  <c r="AM463" i="138"/>
  <c r="AK463" i="138"/>
  <c r="AI463" i="138"/>
  <c r="AG463" i="138"/>
  <c r="AE463" i="138"/>
  <c r="AC463" i="138"/>
  <c r="AA463" i="138"/>
  <c r="Y463" i="138"/>
  <c r="W463" i="138"/>
  <c r="U463" i="138"/>
  <c r="S463" i="138"/>
  <c r="Q463" i="138"/>
  <c r="O463" i="138"/>
  <c r="M463" i="138"/>
  <c r="K463" i="138"/>
  <c r="I463" i="138"/>
  <c r="G463" i="138"/>
  <c r="E463" i="138"/>
  <c r="BI462" i="138"/>
  <c r="BG462" i="138"/>
  <c r="BE462" i="138"/>
  <c r="BC462" i="138"/>
  <c r="BA462" i="138"/>
  <c r="AY462" i="138"/>
  <c r="AW462" i="138"/>
  <c r="AU462" i="138"/>
  <c r="AS462" i="138"/>
  <c r="AQ462" i="138"/>
  <c r="AO462" i="138"/>
  <c r="AM462" i="138"/>
  <c r="AK462" i="138"/>
  <c r="AI462" i="138"/>
  <c r="AG462" i="138"/>
  <c r="AE462" i="138"/>
  <c r="AC462" i="138"/>
  <c r="AA462" i="138"/>
  <c r="Y462" i="138"/>
  <c r="W462" i="138"/>
  <c r="U462" i="138"/>
  <c r="S462" i="138"/>
  <c r="Q462" i="138"/>
  <c r="O462" i="138"/>
  <c r="M462" i="138"/>
  <c r="K462" i="138"/>
  <c r="I462" i="138"/>
  <c r="G462" i="138"/>
  <c r="E462" i="138"/>
  <c r="BI461" i="138"/>
  <c r="BG461" i="138"/>
  <c r="BE461" i="138"/>
  <c r="BC461" i="138"/>
  <c r="BA461" i="138"/>
  <c r="AY461" i="138"/>
  <c r="AW461" i="138"/>
  <c r="AU461" i="138"/>
  <c r="AS461" i="138"/>
  <c r="AQ461" i="138"/>
  <c r="AO461" i="138"/>
  <c r="AM461" i="138"/>
  <c r="AK461" i="138"/>
  <c r="AI461" i="138"/>
  <c r="AG461" i="138"/>
  <c r="AE461" i="138"/>
  <c r="AC461" i="138"/>
  <c r="AA461" i="138"/>
  <c r="Y461" i="138"/>
  <c r="W461" i="138"/>
  <c r="U461" i="138"/>
  <c r="S461" i="138"/>
  <c r="Q461" i="138"/>
  <c r="O461" i="138"/>
  <c r="M461" i="138"/>
  <c r="K461" i="138"/>
  <c r="I461" i="138"/>
  <c r="G461" i="138"/>
  <c r="E461" i="138"/>
  <c r="BI460" i="138"/>
  <c r="BG460" i="138"/>
  <c r="BE460" i="138"/>
  <c r="BC460" i="138"/>
  <c r="BA460" i="138"/>
  <c r="AY460" i="138"/>
  <c r="AW460" i="138"/>
  <c r="AU460" i="138"/>
  <c r="AS460" i="138"/>
  <c r="AQ460" i="138"/>
  <c r="AO460" i="138"/>
  <c r="AM460" i="138"/>
  <c r="AK460" i="138"/>
  <c r="AI460" i="138"/>
  <c r="AG460" i="138"/>
  <c r="AE460" i="138"/>
  <c r="AC460" i="138"/>
  <c r="AA460" i="138"/>
  <c r="Y460" i="138"/>
  <c r="W460" i="138"/>
  <c r="U460" i="138"/>
  <c r="S460" i="138"/>
  <c r="Q460" i="138"/>
  <c r="O460" i="138"/>
  <c r="M460" i="138"/>
  <c r="K460" i="138"/>
  <c r="I460" i="138"/>
  <c r="G460" i="138"/>
  <c r="E460" i="138"/>
  <c r="BI459" i="138"/>
  <c r="BG459" i="138"/>
  <c r="BE459" i="138"/>
  <c r="BC459" i="138"/>
  <c r="BA459" i="138"/>
  <c r="AY459" i="138"/>
  <c r="AW459" i="138"/>
  <c r="AU459" i="138"/>
  <c r="AS459" i="138"/>
  <c r="AQ459" i="138"/>
  <c r="AO459" i="138"/>
  <c r="AM459" i="138"/>
  <c r="AK459" i="138"/>
  <c r="AI459" i="138"/>
  <c r="AG459" i="138"/>
  <c r="AE459" i="138"/>
  <c r="AC459" i="138"/>
  <c r="AA459" i="138"/>
  <c r="Y459" i="138"/>
  <c r="W459" i="138"/>
  <c r="U459" i="138"/>
  <c r="S459" i="138"/>
  <c r="Q459" i="138"/>
  <c r="O459" i="138"/>
  <c r="M459" i="138"/>
  <c r="K459" i="138"/>
  <c r="I459" i="138"/>
  <c r="G459" i="138"/>
  <c r="E459" i="138"/>
  <c r="BI458" i="138"/>
  <c r="BG458" i="138"/>
  <c r="BE458" i="138"/>
  <c r="BC458" i="138"/>
  <c r="BA458" i="138"/>
  <c r="AY458" i="138"/>
  <c r="AW458" i="138"/>
  <c r="AU458" i="138"/>
  <c r="AS458" i="138"/>
  <c r="AQ458" i="138"/>
  <c r="AO458" i="138"/>
  <c r="AM458" i="138"/>
  <c r="AK458" i="138"/>
  <c r="AI458" i="138"/>
  <c r="AG458" i="138"/>
  <c r="AE458" i="138"/>
  <c r="AC458" i="138"/>
  <c r="AA458" i="138"/>
  <c r="Y458" i="138"/>
  <c r="W458" i="138"/>
  <c r="U458" i="138"/>
  <c r="S458" i="138"/>
  <c r="Q458" i="138"/>
  <c r="O458" i="138"/>
  <c r="M458" i="138"/>
  <c r="K458" i="138"/>
  <c r="I458" i="138"/>
  <c r="G458" i="138"/>
  <c r="E458" i="138"/>
  <c r="BI457" i="138"/>
  <c r="BG457" i="138"/>
  <c r="BE457" i="138"/>
  <c r="BC457" i="138"/>
  <c r="BA457" i="138"/>
  <c r="AY457" i="138"/>
  <c r="AW457" i="138"/>
  <c r="AU457" i="138"/>
  <c r="AS457" i="138"/>
  <c r="AQ457" i="138"/>
  <c r="AO457" i="138"/>
  <c r="AM457" i="138"/>
  <c r="AK457" i="138"/>
  <c r="AI457" i="138"/>
  <c r="AG457" i="138"/>
  <c r="AE457" i="138"/>
  <c r="AC457" i="138"/>
  <c r="AA457" i="138"/>
  <c r="Y457" i="138"/>
  <c r="W457" i="138"/>
  <c r="U457" i="138"/>
  <c r="S457" i="138"/>
  <c r="Q457" i="138"/>
  <c r="O457" i="138"/>
  <c r="M457" i="138"/>
  <c r="K457" i="138"/>
  <c r="I457" i="138"/>
  <c r="G457" i="138"/>
  <c r="E457" i="138"/>
  <c r="BI456" i="138"/>
  <c r="BG456" i="138"/>
  <c r="BE456" i="138"/>
  <c r="BC456" i="138"/>
  <c r="BA456" i="138"/>
  <c r="AY456" i="138"/>
  <c r="AW456" i="138"/>
  <c r="AU456" i="138"/>
  <c r="AS456" i="138"/>
  <c r="AQ456" i="138"/>
  <c r="AO456" i="138"/>
  <c r="AM456" i="138"/>
  <c r="AK456" i="138"/>
  <c r="AI456" i="138"/>
  <c r="AG456" i="138"/>
  <c r="AE456" i="138"/>
  <c r="AC456" i="138"/>
  <c r="AA456" i="138"/>
  <c r="Y456" i="138"/>
  <c r="W456" i="138"/>
  <c r="U456" i="138"/>
  <c r="S456" i="138"/>
  <c r="Q456" i="138"/>
  <c r="O456" i="138"/>
  <c r="M456" i="138"/>
  <c r="K456" i="138"/>
  <c r="I456" i="138"/>
  <c r="G456" i="138"/>
  <c r="E456" i="138"/>
  <c r="BI455" i="138"/>
  <c r="BG455" i="138"/>
  <c r="BE455" i="138"/>
  <c r="BC455" i="138"/>
  <c r="BA455" i="138"/>
  <c r="AY455" i="138"/>
  <c r="AW455" i="138"/>
  <c r="AU455" i="138"/>
  <c r="AS455" i="138"/>
  <c r="AQ455" i="138"/>
  <c r="AO455" i="138"/>
  <c r="AM455" i="138"/>
  <c r="AK455" i="138"/>
  <c r="AI455" i="138"/>
  <c r="AG455" i="138"/>
  <c r="AE455" i="138"/>
  <c r="AC455" i="138"/>
  <c r="AA455" i="138"/>
  <c r="Y455" i="138"/>
  <c r="W455" i="138"/>
  <c r="U455" i="138"/>
  <c r="S455" i="138"/>
  <c r="Q455" i="138"/>
  <c r="O455" i="138"/>
  <c r="M455" i="138"/>
  <c r="K455" i="138"/>
  <c r="I455" i="138"/>
  <c r="G455" i="138"/>
  <c r="E455" i="138"/>
  <c r="BI454" i="138"/>
  <c r="BG454" i="138"/>
  <c r="BE454" i="138"/>
  <c r="BC454" i="138"/>
  <c r="BA454" i="138"/>
  <c r="AY454" i="138"/>
  <c r="AW454" i="138"/>
  <c r="AU454" i="138"/>
  <c r="AS454" i="138"/>
  <c r="AQ454" i="138"/>
  <c r="AO454" i="138"/>
  <c r="AM454" i="138"/>
  <c r="AK454" i="138"/>
  <c r="AI454" i="138"/>
  <c r="AG454" i="138"/>
  <c r="AE454" i="138"/>
  <c r="AC454" i="138"/>
  <c r="AA454" i="138"/>
  <c r="Y454" i="138"/>
  <c r="W454" i="138"/>
  <c r="U454" i="138"/>
  <c r="S454" i="138"/>
  <c r="Q454" i="138"/>
  <c r="O454" i="138"/>
  <c r="M454" i="138"/>
  <c r="K454" i="138"/>
  <c r="I454" i="138"/>
  <c r="G454" i="138"/>
  <c r="E454" i="138"/>
  <c r="BI453" i="138"/>
  <c r="BG453" i="138"/>
  <c r="BE453" i="138"/>
  <c r="BC453" i="138"/>
  <c r="BA453" i="138"/>
  <c r="AY453" i="138"/>
  <c r="AW453" i="138"/>
  <c r="AU453" i="138"/>
  <c r="AS453" i="138"/>
  <c r="AQ453" i="138"/>
  <c r="AO453" i="138"/>
  <c r="AM453" i="138"/>
  <c r="AK453" i="138"/>
  <c r="AI453" i="138"/>
  <c r="AG453" i="138"/>
  <c r="AE453" i="138"/>
  <c r="AC453" i="138"/>
  <c r="AA453" i="138"/>
  <c r="Y453" i="138"/>
  <c r="W453" i="138"/>
  <c r="U453" i="138"/>
  <c r="S453" i="138"/>
  <c r="Q453" i="138"/>
  <c r="O453" i="138"/>
  <c r="M453" i="138"/>
  <c r="K453" i="138"/>
  <c r="I453" i="138"/>
  <c r="G453" i="138"/>
  <c r="E453" i="138"/>
  <c r="BI452" i="138"/>
  <c r="BG452" i="138"/>
  <c r="BE452" i="138"/>
  <c r="BC452" i="138"/>
  <c r="BA452" i="138"/>
  <c r="AY452" i="138"/>
  <c r="AW452" i="138"/>
  <c r="AU452" i="138"/>
  <c r="AS452" i="138"/>
  <c r="AQ452" i="138"/>
  <c r="AO452" i="138"/>
  <c r="AM452" i="138"/>
  <c r="AK452" i="138"/>
  <c r="AI452" i="138"/>
  <c r="AG452" i="138"/>
  <c r="AE452" i="138"/>
  <c r="AC452" i="138"/>
  <c r="AA452" i="138"/>
  <c r="Y452" i="138"/>
  <c r="W452" i="138"/>
  <c r="U452" i="138"/>
  <c r="S452" i="138"/>
  <c r="Q452" i="138"/>
  <c r="O452" i="138"/>
  <c r="M452" i="138"/>
  <c r="K452" i="138"/>
  <c r="I452" i="138"/>
  <c r="G452" i="138"/>
  <c r="E452" i="138"/>
  <c r="BI451" i="138"/>
  <c r="BG451" i="138"/>
  <c r="BE451" i="138"/>
  <c r="BC451" i="138"/>
  <c r="BA451" i="138"/>
  <c r="AY451" i="138"/>
  <c r="AW451" i="138"/>
  <c r="AU451" i="138"/>
  <c r="AS451" i="138"/>
  <c r="AQ451" i="138"/>
  <c r="AO451" i="138"/>
  <c r="AM451" i="138"/>
  <c r="AK451" i="138"/>
  <c r="AI451" i="138"/>
  <c r="AG451" i="138"/>
  <c r="AE451" i="138"/>
  <c r="AC451" i="138"/>
  <c r="AA451" i="138"/>
  <c r="Y451" i="138"/>
  <c r="W451" i="138"/>
  <c r="U451" i="138"/>
  <c r="S451" i="138"/>
  <c r="Q451" i="138"/>
  <c r="O451" i="138"/>
  <c r="M451" i="138"/>
  <c r="K451" i="138"/>
  <c r="I451" i="138"/>
  <c r="G451" i="138"/>
  <c r="E451" i="138"/>
  <c r="BI450" i="138"/>
  <c r="BG450" i="138"/>
  <c r="BE450" i="138"/>
  <c r="BC450" i="138"/>
  <c r="BA450" i="138"/>
  <c r="AY450" i="138"/>
  <c r="AW450" i="138"/>
  <c r="AU450" i="138"/>
  <c r="AS450" i="138"/>
  <c r="AQ450" i="138"/>
  <c r="AO450" i="138"/>
  <c r="AM450" i="138"/>
  <c r="AK450" i="138"/>
  <c r="AI450" i="138"/>
  <c r="AG450" i="138"/>
  <c r="AE450" i="138"/>
  <c r="AC450" i="138"/>
  <c r="AA450" i="138"/>
  <c r="Y450" i="138"/>
  <c r="W450" i="138"/>
  <c r="U450" i="138"/>
  <c r="S450" i="138"/>
  <c r="Q450" i="138"/>
  <c r="O450" i="138"/>
  <c r="M450" i="138"/>
  <c r="K450" i="138"/>
  <c r="I450" i="138"/>
  <c r="G450" i="138"/>
  <c r="E450" i="138"/>
  <c r="BI449" i="138"/>
  <c r="BG449" i="138"/>
  <c r="BE449" i="138"/>
  <c r="BC449" i="138"/>
  <c r="BA449" i="138"/>
  <c r="AY449" i="138"/>
  <c r="AW449" i="138"/>
  <c r="AU449" i="138"/>
  <c r="AS449" i="138"/>
  <c r="AQ449" i="138"/>
  <c r="AO449" i="138"/>
  <c r="AM449" i="138"/>
  <c r="AK449" i="138"/>
  <c r="AI449" i="138"/>
  <c r="AG449" i="138"/>
  <c r="AE449" i="138"/>
  <c r="AC449" i="138"/>
  <c r="AA449" i="138"/>
  <c r="Y449" i="138"/>
  <c r="W449" i="138"/>
  <c r="U449" i="138"/>
  <c r="S449" i="138"/>
  <c r="Q449" i="138"/>
  <c r="O449" i="138"/>
  <c r="M449" i="138"/>
  <c r="K449" i="138"/>
  <c r="I449" i="138"/>
  <c r="G449" i="138"/>
  <c r="E449" i="138"/>
  <c r="BI448" i="138"/>
  <c r="BG448" i="138"/>
  <c r="BE448" i="138"/>
  <c r="BC448" i="138"/>
  <c r="BA448" i="138"/>
  <c r="AY448" i="138"/>
  <c r="AW448" i="138"/>
  <c r="AU448" i="138"/>
  <c r="AS448" i="138"/>
  <c r="AQ448" i="138"/>
  <c r="AO448" i="138"/>
  <c r="AM448" i="138"/>
  <c r="AK448" i="138"/>
  <c r="AI448" i="138"/>
  <c r="AG448" i="138"/>
  <c r="AE448" i="138"/>
  <c r="AC448" i="138"/>
  <c r="AA448" i="138"/>
  <c r="Y448" i="138"/>
  <c r="W448" i="138"/>
  <c r="U448" i="138"/>
  <c r="S448" i="138"/>
  <c r="Q448" i="138"/>
  <c r="O448" i="138"/>
  <c r="M448" i="138"/>
  <c r="K448" i="138"/>
  <c r="I448" i="138"/>
  <c r="G448" i="138"/>
  <c r="E448" i="138"/>
  <c r="BI447" i="138"/>
  <c r="BG447" i="138"/>
  <c r="BE447" i="138"/>
  <c r="BC447" i="138"/>
  <c r="BA447" i="138"/>
  <c r="AY447" i="138"/>
  <c r="AW447" i="138"/>
  <c r="AU447" i="138"/>
  <c r="AS447" i="138"/>
  <c r="AQ447" i="138"/>
  <c r="AO447" i="138"/>
  <c r="AM447" i="138"/>
  <c r="AK447" i="138"/>
  <c r="AI447" i="138"/>
  <c r="AG447" i="138"/>
  <c r="AE447" i="138"/>
  <c r="AC447" i="138"/>
  <c r="AA447" i="138"/>
  <c r="Y447" i="138"/>
  <c r="W447" i="138"/>
  <c r="U447" i="138"/>
  <c r="S447" i="138"/>
  <c r="Q447" i="138"/>
  <c r="O447" i="138"/>
  <c r="M447" i="138"/>
  <c r="K447" i="138"/>
  <c r="I447" i="138"/>
  <c r="G447" i="138"/>
  <c r="E447" i="138"/>
  <c r="BI446" i="138"/>
  <c r="BG446" i="138"/>
  <c r="BE446" i="138"/>
  <c r="BC446" i="138"/>
  <c r="BA446" i="138"/>
  <c r="AY446" i="138"/>
  <c r="AW446" i="138"/>
  <c r="AU446" i="138"/>
  <c r="AS446" i="138"/>
  <c r="AQ446" i="138"/>
  <c r="AO446" i="138"/>
  <c r="AL446" i="138"/>
  <c r="AM446" i="138" s="1"/>
  <c r="AK446" i="138"/>
  <c r="AI446" i="138"/>
  <c r="AG446" i="138"/>
  <c r="AE446" i="138"/>
  <c r="AC446" i="138"/>
  <c r="AA446" i="138"/>
  <c r="Y446" i="138"/>
  <c r="W446" i="138"/>
  <c r="U446" i="138"/>
  <c r="S446" i="138"/>
  <c r="Q446" i="138"/>
  <c r="O446" i="138"/>
  <c r="M446" i="138"/>
  <c r="K446" i="138"/>
  <c r="I446" i="138"/>
  <c r="G446" i="138"/>
  <c r="E446" i="138"/>
  <c r="BI445" i="138"/>
  <c r="BG445" i="138"/>
  <c r="BE445" i="138"/>
  <c r="BC445" i="138"/>
  <c r="BA445" i="138"/>
  <c r="AY445" i="138"/>
  <c r="AW445" i="138"/>
  <c r="AU445" i="138"/>
  <c r="AS445" i="138"/>
  <c r="AQ445" i="138"/>
  <c r="AO445" i="138"/>
  <c r="AM445" i="138"/>
  <c r="AK445" i="138"/>
  <c r="AI445" i="138"/>
  <c r="AG445" i="138"/>
  <c r="AE445" i="138"/>
  <c r="AC445" i="138"/>
  <c r="AA445" i="138"/>
  <c r="Y445" i="138"/>
  <c r="W445" i="138"/>
  <c r="U445" i="138"/>
  <c r="S445" i="138"/>
  <c r="Q445" i="138"/>
  <c r="O445" i="138"/>
  <c r="M445" i="138"/>
  <c r="K445" i="138"/>
  <c r="I445" i="138"/>
  <c r="G445" i="138"/>
  <c r="E445" i="138"/>
  <c r="BI444" i="138"/>
  <c r="BG444" i="138"/>
  <c r="BE444" i="138"/>
  <c r="BC444" i="138"/>
  <c r="BA444" i="138"/>
  <c r="AY444" i="138"/>
  <c r="AW444" i="138"/>
  <c r="AU444" i="138"/>
  <c r="AS444" i="138"/>
  <c r="AQ444" i="138"/>
  <c r="AO444" i="138"/>
  <c r="AM444" i="138"/>
  <c r="AK444" i="138"/>
  <c r="AI444" i="138"/>
  <c r="AG444" i="138"/>
  <c r="AE444" i="138"/>
  <c r="AC444" i="138"/>
  <c r="AA444" i="138"/>
  <c r="Y444" i="138"/>
  <c r="W444" i="138"/>
  <c r="U444" i="138"/>
  <c r="S444" i="138"/>
  <c r="Q444" i="138"/>
  <c r="O444" i="138"/>
  <c r="M444" i="138"/>
  <c r="K444" i="138"/>
  <c r="I444" i="138"/>
  <c r="G444" i="138"/>
  <c r="E444" i="138"/>
  <c r="BI443" i="138"/>
  <c r="BG443" i="138"/>
  <c r="BE443" i="138"/>
  <c r="BC443" i="138"/>
  <c r="BA443" i="138"/>
  <c r="AY443" i="138"/>
  <c r="AW443" i="138"/>
  <c r="AU443" i="138"/>
  <c r="AS443" i="138"/>
  <c r="AQ443" i="138"/>
  <c r="AO443" i="138"/>
  <c r="AM443" i="138"/>
  <c r="AK443" i="138"/>
  <c r="AI443" i="138"/>
  <c r="AG443" i="138"/>
  <c r="AE443" i="138"/>
  <c r="AC443" i="138"/>
  <c r="AA443" i="138"/>
  <c r="Y443" i="138"/>
  <c r="W443" i="138"/>
  <c r="U443" i="138"/>
  <c r="S443" i="138"/>
  <c r="Q443" i="138"/>
  <c r="O443" i="138"/>
  <c r="M443" i="138"/>
  <c r="K443" i="138"/>
  <c r="I443" i="138"/>
  <c r="G443" i="138"/>
  <c r="E443" i="138"/>
  <c r="BI442" i="138"/>
  <c r="BG442" i="138"/>
  <c r="BE442" i="138"/>
  <c r="BC442" i="138"/>
  <c r="BA442" i="138"/>
  <c r="AY442" i="138"/>
  <c r="AW442" i="138"/>
  <c r="AU442" i="138"/>
  <c r="AS442" i="138"/>
  <c r="AQ442" i="138"/>
  <c r="AO442" i="138"/>
  <c r="AM442" i="138"/>
  <c r="AK442" i="138"/>
  <c r="AI442" i="138"/>
  <c r="AG442" i="138"/>
  <c r="AE442" i="138"/>
  <c r="AC442" i="138"/>
  <c r="AA442" i="138"/>
  <c r="Y442" i="138"/>
  <c r="W442" i="138"/>
  <c r="U442" i="138"/>
  <c r="S442" i="138"/>
  <c r="Q442" i="138"/>
  <c r="O442" i="138"/>
  <c r="M442" i="138"/>
  <c r="K442" i="138"/>
  <c r="I442" i="138"/>
  <c r="G442" i="138"/>
  <c r="E442" i="138"/>
  <c r="BI441" i="138"/>
  <c r="BG441" i="138"/>
  <c r="BE441" i="138"/>
  <c r="BC441" i="138"/>
  <c r="BA441" i="138"/>
  <c r="AY441" i="138"/>
  <c r="AW441" i="138"/>
  <c r="AU441" i="138"/>
  <c r="AU492" i="138" s="1"/>
  <c r="AS441" i="138"/>
  <c r="AQ441" i="138"/>
  <c r="AO441" i="138"/>
  <c r="AM441" i="138"/>
  <c r="AK441" i="138"/>
  <c r="AJ441" i="138"/>
  <c r="AI441" i="138"/>
  <c r="AG441" i="138"/>
  <c r="AE441" i="138"/>
  <c r="AE492" i="138" s="1"/>
  <c r="AC441" i="138"/>
  <c r="AA441" i="138"/>
  <c r="Y441" i="138"/>
  <c r="W441" i="138"/>
  <c r="U441" i="138"/>
  <c r="S441" i="138"/>
  <c r="Q441" i="138"/>
  <c r="O441" i="138"/>
  <c r="O492" i="138" s="1"/>
  <c r="M441" i="138"/>
  <c r="K441" i="138"/>
  <c r="I441" i="138"/>
  <c r="G441" i="138"/>
  <c r="E441" i="138"/>
  <c r="BI440" i="138"/>
  <c r="BG440" i="138"/>
  <c r="BE440" i="138"/>
  <c r="BC440" i="138"/>
  <c r="BA440" i="138"/>
  <c r="AY440" i="138"/>
  <c r="AW440" i="138"/>
  <c r="AU440" i="138"/>
  <c r="AS440" i="138"/>
  <c r="AQ440" i="138"/>
  <c r="AO440" i="138"/>
  <c r="AM440" i="138"/>
  <c r="AK440" i="138"/>
  <c r="AJ440" i="138"/>
  <c r="AI440" i="138"/>
  <c r="AG440" i="138"/>
  <c r="AE440" i="138"/>
  <c r="AC440" i="138"/>
  <c r="AA440" i="138"/>
  <c r="Y440" i="138"/>
  <c r="W440" i="138"/>
  <c r="U440" i="138"/>
  <c r="S440" i="138"/>
  <c r="Q440" i="138"/>
  <c r="O440" i="138"/>
  <c r="M440" i="138"/>
  <c r="K440" i="138"/>
  <c r="I440" i="138"/>
  <c r="G440" i="138"/>
  <c r="E440" i="138"/>
  <c r="BI439" i="138"/>
  <c r="BG439" i="138"/>
  <c r="BE439" i="138"/>
  <c r="BC439" i="138"/>
  <c r="BC492" i="138" s="1"/>
  <c r="BA439" i="138"/>
  <c r="AY439" i="138"/>
  <c r="AW439" i="138"/>
  <c r="AU439" i="138"/>
  <c r="AS439" i="138"/>
  <c r="AQ439" i="138"/>
  <c r="AO439" i="138"/>
  <c r="AM439" i="138"/>
  <c r="AK439" i="138"/>
  <c r="AJ439" i="138"/>
  <c r="AJ492" i="138" s="1"/>
  <c r="AI439" i="138"/>
  <c r="AG439" i="138"/>
  <c r="AE439" i="138"/>
  <c r="AC439" i="138"/>
  <c r="AA439" i="138"/>
  <c r="Y439" i="138"/>
  <c r="W439" i="138"/>
  <c r="W492" i="138" s="1"/>
  <c r="U439" i="138"/>
  <c r="S439" i="138"/>
  <c r="Q439" i="138"/>
  <c r="O439" i="138"/>
  <c r="M439" i="138"/>
  <c r="K439" i="138"/>
  <c r="I439" i="138"/>
  <c r="G439" i="138"/>
  <c r="G492" i="138" s="1"/>
  <c r="E439" i="138"/>
  <c r="BI438" i="138"/>
  <c r="BI492" i="138" s="1"/>
  <c r="BG438" i="138"/>
  <c r="BG492" i="138" s="1"/>
  <c r="BE438" i="138"/>
  <c r="BE492" i="138" s="1"/>
  <c r="BC438" i="138"/>
  <c r="BA438" i="138"/>
  <c r="AY438" i="138"/>
  <c r="AY492" i="138" s="1"/>
  <c r="AW438" i="138"/>
  <c r="AW492" i="138" s="1"/>
  <c r="AU438" i="138"/>
  <c r="AS438" i="138"/>
  <c r="AS492" i="138" s="1"/>
  <c r="AQ438" i="138"/>
  <c r="AQ492" i="138" s="1"/>
  <c r="AO438" i="138"/>
  <c r="AO492" i="138" s="1"/>
  <c r="AM438" i="138"/>
  <c r="AK438" i="138"/>
  <c r="AI438" i="138"/>
  <c r="AI492" i="138" s="1"/>
  <c r="AG438" i="138"/>
  <c r="AG492" i="138" s="1"/>
  <c r="AE438" i="138"/>
  <c r="AC438" i="138"/>
  <c r="AC492" i="138" s="1"/>
  <c r="AA438" i="138"/>
  <c r="AA492" i="138" s="1"/>
  <c r="Y438" i="138"/>
  <c r="Y492" i="138" s="1"/>
  <c r="W438" i="138"/>
  <c r="U438" i="138"/>
  <c r="S438" i="138"/>
  <c r="S492" i="138" s="1"/>
  <c r="Q438" i="138"/>
  <c r="Q492" i="138" s="1"/>
  <c r="O438" i="138"/>
  <c r="M438" i="138"/>
  <c r="M492" i="138" s="1"/>
  <c r="K438" i="138"/>
  <c r="K492" i="138" s="1"/>
  <c r="I438" i="138"/>
  <c r="I492" i="138" s="1"/>
  <c r="G438" i="138"/>
  <c r="E438" i="138"/>
  <c r="BH436" i="138"/>
  <c r="BF436" i="138"/>
  <c r="BD436" i="138"/>
  <c r="BB436" i="138"/>
  <c r="AZ436" i="138"/>
  <c r="AX436" i="138"/>
  <c r="AV436" i="138"/>
  <c r="AT436" i="138"/>
  <c r="AR436" i="138"/>
  <c r="AP436" i="138"/>
  <c r="AN436" i="138"/>
  <c r="AL436" i="138"/>
  <c r="AJ436" i="138"/>
  <c r="AH436" i="138"/>
  <c r="AF436" i="138"/>
  <c r="AD436" i="138"/>
  <c r="AB436" i="138"/>
  <c r="Z436" i="138"/>
  <c r="X436" i="138"/>
  <c r="V436" i="138"/>
  <c r="T436" i="138"/>
  <c r="R436" i="138"/>
  <c r="P436" i="138"/>
  <c r="N436" i="138"/>
  <c r="L436" i="138"/>
  <c r="J436" i="138"/>
  <c r="H436" i="138"/>
  <c r="F436" i="138"/>
  <c r="D436" i="138"/>
  <c r="C436" i="138"/>
  <c r="BI435" i="138"/>
  <c r="BG435" i="138"/>
  <c r="BE435" i="138"/>
  <c r="BC435" i="138"/>
  <c r="BA435" i="138"/>
  <c r="AY435" i="138"/>
  <c r="AW435" i="138"/>
  <c r="AU435" i="138"/>
  <c r="AS435" i="138"/>
  <c r="AQ435" i="138"/>
  <c r="AO435" i="138"/>
  <c r="AM435" i="138"/>
  <c r="AK435" i="138"/>
  <c r="AI435" i="138"/>
  <c r="AG435" i="138"/>
  <c r="AE435" i="138"/>
  <c r="AC435" i="138"/>
  <c r="AA435" i="138"/>
  <c r="Y435" i="138"/>
  <c r="W435" i="138"/>
  <c r="U435" i="138"/>
  <c r="S435" i="138"/>
  <c r="Q435" i="138"/>
  <c r="O435" i="138"/>
  <c r="M435" i="138"/>
  <c r="K435" i="138"/>
  <c r="I435" i="138"/>
  <c r="BI434" i="138"/>
  <c r="BG434" i="138"/>
  <c r="BE434" i="138"/>
  <c r="BC434" i="138"/>
  <c r="BA434" i="138"/>
  <c r="AY434" i="138"/>
  <c r="AW434" i="138"/>
  <c r="AU434" i="138"/>
  <c r="AS434" i="138"/>
  <c r="AQ434" i="138"/>
  <c r="AO434" i="138"/>
  <c r="AM434" i="138"/>
  <c r="AK434" i="138"/>
  <c r="AI434" i="138"/>
  <c r="AG434" i="138"/>
  <c r="AE434" i="138"/>
  <c r="AC434" i="138"/>
  <c r="AA434" i="138"/>
  <c r="Y434" i="138"/>
  <c r="W434" i="138"/>
  <c r="U434" i="138"/>
  <c r="S434" i="138"/>
  <c r="Q434" i="138"/>
  <c r="O434" i="138"/>
  <c r="M434" i="138"/>
  <c r="K434" i="138"/>
  <c r="I434" i="138"/>
  <c r="G434" i="138"/>
  <c r="E434" i="138"/>
  <c r="BI433" i="138"/>
  <c r="BG433" i="138"/>
  <c r="BE433" i="138"/>
  <c r="BC433" i="138"/>
  <c r="BA433" i="138"/>
  <c r="AY433" i="138"/>
  <c r="AW433" i="138"/>
  <c r="AU433" i="138"/>
  <c r="AS433" i="138"/>
  <c r="AQ433" i="138"/>
  <c r="AO433" i="138"/>
  <c r="AM433" i="138"/>
  <c r="AK433" i="138"/>
  <c r="AI433" i="138"/>
  <c r="AG433" i="138"/>
  <c r="AE433" i="138"/>
  <c r="AC433" i="138"/>
  <c r="AA433" i="138"/>
  <c r="Y433" i="138"/>
  <c r="W433" i="138"/>
  <c r="U433" i="138"/>
  <c r="S433" i="138"/>
  <c r="Q433" i="138"/>
  <c r="O433" i="138"/>
  <c r="M433" i="138"/>
  <c r="K433" i="138"/>
  <c r="I433" i="138"/>
  <c r="G433" i="138"/>
  <c r="E433" i="138"/>
  <c r="BI432" i="138"/>
  <c r="BG432" i="138"/>
  <c r="BE432" i="138"/>
  <c r="BC432" i="138"/>
  <c r="BA432" i="138"/>
  <c r="AY432" i="138"/>
  <c r="AW432" i="138"/>
  <c r="AU432" i="138"/>
  <c r="AS432" i="138"/>
  <c r="AQ432" i="138"/>
  <c r="AO432" i="138"/>
  <c r="AM432" i="138"/>
  <c r="AK432" i="138"/>
  <c r="AI432" i="138"/>
  <c r="AG432" i="138"/>
  <c r="AE432" i="138"/>
  <c r="AC432" i="138"/>
  <c r="AA432" i="138"/>
  <c r="Y432" i="138"/>
  <c r="W432" i="138"/>
  <c r="U432" i="138"/>
  <c r="S432" i="138"/>
  <c r="Q432" i="138"/>
  <c r="O432" i="138"/>
  <c r="M432" i="138"/>
  <c r="K432" i="138"/>
  <c r="I432" i="138"/>
  <c r="G432" i="138"/>
  <c r="E432" i="138"/>
  <c r="BI431" i="138"/>
  <c r="BG431" i="138"/>
  <c r="BE431" i="138"/>
  <c r="BC431" i="138"/>
  <c r="BA431" i="138"/>
  <c r="AY431" i="138"/>
  <c r="AW431" i="138"/>
  <c r="AU431" i="138"/>
  <c r="AS431" i="138"/>
  <c r="AQ431" i="138"/>
  <c r="AO431" i="138"/>
  <c r="AM431" i="138"/>
  <c r="AK431" i="138"/>
  <c r="AI431" i="138"/>
  <c r="AG431" i="138"/>
  <c r="AE431" i="138"/>
  <c r="AC431" i="138"/>
  <c r="AA431" i="138"/>
  <c r="Y431" i="138"/>
  <c r="W431" i="138"/>
  <c r="U431" i="138"/>
  <c r="S431" i="138"/>
  <c r="Q431" i="138"/>
  <c r="O431" i="138"/>
  <c r="M431" i="138"/>
  <c r="K431" i="138"/>
  <c r="I431" i="138"/>
  <c r="G431" i="138"/>
  <c r="E431" i="138"/>
  <c r="BI430" i="138"/>
  <c r="BG430" i="138"/>
  <c r="BE430" i="138"/>
  <c r="BC430" i="138"/>
  <c r="BA430" i="138"/>
  <c r="AY430" i="138"/>
  <c r="AW430" i="138"/>
  <c r="AU430" i="138"/>
  <c r="AS430" i="138"/>
  <c r="AQ430" i="138"/>
  <c r="AO430" i="138"/>
  <c r="AM430" i="138"/>
  <c r="AK430" i="138"/>
  <c r="AI430" i="138"/>
  <c r="AG430" i="138"/>
  <c r="AE430" i="138"/>
  <c r="AC430" i="138"/>
  <c r="AA430" i="138"/>
  <c r="Y430" i="138"/>
  <c r="W430" i="138"/>
  <c r="U430" i="138"/>
  <c r="S430" i="138"/>
  <c r="Q430" i="138"/>
  <c r="O430" i="138"/>
  <c r="M430" i="138"/>
  <c r="K430" i="138"/>
  <c r="I430" i="138"/>
  <c r="G430" i="138"/>
  <c r="E430" i="138"/>
  <c r="BI429" i="138"/>
  <c r="BG429" i="138"/>
  <c r="BE429" i="138"/>
  <c r="BC429" i="138"/>
  <c r="BA429" i="138"/>
  <c r="AY429" i="138"/>
  <c r="AW429" i="138"/>
  <c r="AU429" i="138"/>
  <c r="AS429" i="138"/>
  <c r="AQ429" i="138"/>
  <c r="AO429" i="138"/>
  <c r="AM429" i="138"/>
  <c r="AK429" i="138"/>
  <c r="AI429" i="138"/>
  <c r="AG429" i="138"/>
  <c r="AE429" i="138"/>
  <c r="AC429" i="138"/>
  <c r="AA429" i="138"/>
  <c r="Y429" i="138"/>
  <c r="W429" i="138"/>
  <c r="U429" i="138"/>
  <c r="S429" i="138"/>
  <c r="Q429" i="138"/>
  <c r="O429" i="138"/>
  <c r="M429" i="138"/>
  <c r="K429" i="138"/>
  <c r="I429" i="138"/>
  <c r="G429" i="138"/>
  <c r="E429" i="138"/>
  <c r="BI428" i="138"/>
  <c r="BG428" i="138"/>
  <c r="BE428" i="138"/>
  <c r="BC428" i="138"/>
  <c r="BA428" i="138"/>
  <c r="BA436" i="138" s="1"/>
  <c r="AY428" i="138"/>
  <c r="AW428" i="138"/>
  <c r="AU428" i="138"/>
  <c r="AS428" i="138"/>
  <c r="AQ428" i="138"/>
  <c r="AO428" i="138"/>
  <c r="AM428" i="138"/>
  <c r="AK428" i="138"/>
  <c r="AK436" i="138" s="1"/>
  <c r="AI428" i="138"/>
  <c r="AG428" i="138"/>
  <c r="AE428" i="138"/>
  <c r="AC428" i="138"/>
  <c r="AA428" i="138"/>
  <c r="Y428" i="138"/>
  <c r="W428" i="138"/>
  <c r="U428" i="138"/>
  <c r="U436" i="138" s="1"/>
  <c r="S428" i="138"/>
  <c r="Q428" i="138"/>
  <c r="O428" i="138"/>
  <c r="M428" i="138"/>
  <c r="K428" i="138"/>
  <c r="I428" i="138"/>
  <c r="G428" i="138"/>
  <c r="E428" i="138"/>
  <c r="E436" i="138" s="1"/>
  <c r="BI427" i="138"/>
  <c r="BG427" i="138"/>
  <c r="BE427" i="138"/>
  <c r="BC427" i="138"/>
  <c r="BA427" i="138"/>
  <c r="AY427" i="138"/>
  <c r="AW427" i="138"/>
  <c r="AU427" i="138"/>
  <c r="AS427" i="138"/>
  <c r="AQ427" i="138"/>
  <c r="AO427" i="138"/>
  <c r="AM427" i="138"/>
  <c r="AK427" i="138"/>
  <c r="AI427" i="138"/>
  <c r="AG427" i="138"/>
  <c r="AE427" i="138"/>
  <c r="AC427" i="138"/>
  <c r="AA427" i="138"/>
  <c r="Y427" i="138"/>
  <c r="W427" i="138"/>
  <c r="U427" i="138"/>
  <c r="S427" i="138"/>
  <c r="Q427" i="138"/>
  <c r="O427" i="138"/>
  <c r="M427" i="138"/>
  <c r="K427" i="138"/>
  <c r="I427" i="138"/>
  <c r="G427" i="138"/>
  <c r="E427" i="138"/>
  <c r="BI426" i="138"/>
  <c r="BG426" i="138"/>
  <c r="BE426" i="138"/>
  <c r="BC426" i="138"/>
  <c r="BA426" i="138"/>
  <c r="AY426" i="138"/>
  <c r="AW426" i="138"/>
  <c r="AU426" i="138"/>
  <c r="AS426" i="138"/>
  <c r="AQ426" i="138"/>
  <c r="AO426" i="138"/>
  <c r="AM426" i="138"/>
  <c r="AK426" i="138"/>
  <c r="AI426" i="138"/>
  <c r="AG426" i="138"/>
  <c r="AE426" i="138"/>
  <c r="AC426" i="138"/>
  <c r="AA426" i="138"/>
  <c r="Y426" i="138"/>
  <c r="W426" i="138"/>
  <c r="U426" i="138"/>
  <c r="S426" i="138"/>
  <c r="Q426" i="138"/>
  <c r="O426" i="138"/>
  <c r="M426" i="138"/>
  <c r="K426" i="138"/>
  <c r="I426" i="138"/>
  <c r="G426" i="138"/>
  <c r="E426" i="138"/>
  <c r="BI425" i="138"/>
  <c r="BG425" i="138"/>
  <c r="BE425" i="138"/>
  <c r="BC425" i="138"/>
  <c r="BA425" i="138"/>
  <c r="AY425" i="138"/>
  <c r="AW425" i="138"/>
  <c r="AU425" i="138"/>
  <c r="AS425" i="138"/>
  <c r="AQ425" i="138"/>
  <c r="AO425" i="138"/>
  <c r="AM425" i="138"/>
  <c r="AK425" i="138"/>
  <c r="AI425" i="138"/>
  <c r="AG425" i="138"/>
  <c r="AE425" i="138"/>
  <c r="AC425" i="138"/>
  <c r="AA425" i="138"/>
  <c r="Y425" i="138"/>
  <c r="W425" i="138"/>
  <c r="U425" i="138"/>
  <c r="S425" i="138"/>
  <c r="Q425" i="138"/>
  <c r="O425" i="138"/>
  <c r="M425" i="138"/>
  <c r="K425" i="138"/>
  <c r="I425" i="138"/>
  <c r="G425" i="138"/>
  <c r="E425" i="138"/>
  <c r="BI424" i="138"/>
  <c r="BI436" i="138" s="1"/>
  <c r="BG424" i="138"/>
  <c r="BE424" i="138"/>
  <c r="BC424" i="138"/>
  <c r="BA424" i="138"/>
  <c r="AY424" i="138"/>
  <c r="AW424" i="138"/>
  <c r="AU424" i="138"/>
  <c r="AS424" i="138"/>
  <c r="AS436" i="138" s="1"/>
  <c r="AQ424" i="138"/>
  <c r="AO424" i="138"/>
  <c r="AM424" i="138"/>
  <c r="AK424" i="138"/>
  <c r="AI424" i="138"/>
  <c r="AG424" i="138"/>
  <c r="AE424" i="138"/>
  <c r="AC424" i="138"/>
  <c r="AC436" i="138" s="1"/>
  <c r="AA424" i="138"/>
  <c r="Y424" i="138"/>
  <c r="W424" i="138"/>
  <c r="U424" i="138"/>
  <c r="S424" i="138"/>
  <c r="Q424" i="138"/>
  <c r="O424" i="138"/>
  <c r="M424" i="138"/>
  <c r="M436" i="138" s="1"/>
  <c r="K424" i="138"/>
  <c r="I424" i="138"/>
  <c r="G424" i="138"/>
  <c r="E424" i="138"/>
  <c r="BI423" i="138"/>
  <c r="BG423" i="138"/>
  <c r="BE423" i="138"/>
  <c r="BC423" i="138"/>
  <c r="BA423" i="138"/>
  <c r="AY423" i="138"/>
  <c r="AW423" i="138"/>
  <c r="AU423" i="138"/>
  <c r="AS423" i="138"/>
  <c r="AQ423" i="138"/>
  <c r="AO423" i="138"/>
  <c r="AM423" i="138"/>
  <c r="AK423" i="138"/>
  <c r="AI423" i="138"/>
  <c r="AG423" i="138"/>
  <c r="AE423" i="138"/>
  <c r="AC423" i="138"/>
  <c r="AA423" i="138"/>
  <c r="Y423" i="138"/>
  <c r="W423" i="138"/>
  <c r="U423" i="138"/>
  <c r="S423" i="138"/>
  <c r="Q423" i="138"/>
  <c r="O423" i="138"/>
  <c r="M423" i="138"/>
  <c r="K423" i="138"/>
  <c r="I423" i="138"/>
  <c r="G423" i="138"/>
  <c r="E423" i="138"/>
  <c r="BI422" i="138"/>
  <c r="BG422" i="138"/>
  <c r="BE422" i="138"/>
  <c r="BC422" i="138"/>
  <c r="BA422" i="138"/>
  <c r="AY422" i="138"/>
  <c r="AW422" i="138"/>
  <c r="AU422" i="138"/>
  <c r="AS422" i="138"/>
  <c r="AQ422" i="138"/>
  <c r="AO422" i="138"/>
  <c r="AM422" i="138"/>
  <c r="AK422" i="138"/>
  <c r="AI422" i="138"/>
  <c r="AG422" i="138"/>
  <c r="AE422" i="138"/>
  <c r="AC422" i="138"/>
  <c r="AA422" i="138"/>
  <c r="Y422" i="138"/>
  <c r="W422" i="138"/>
  <c r="U422" i="138"/>
  <c r="S422" i="138"/>
  <c r="Q422" i="138"/>
  <c r="O422" i="138"/>
  <c r="M422" i="138"/>
  <c r="K422" i="138"/>
  <c r="I422" i="138"/>
  <c r="G422" i="138"/>
  <c r="E422" i="138"/>
  <c r="BI421" i="138"/>
  <c r="BG421" i="138"/>
  <c r="BG436" i="138" s="1"/>
  <c r="BE421" i="138"/>
  <c r="BC421" i="138"/>
  <c r="BA421" i="138"/>
  <c r="AY421" i="138"/>
  <c r="AW421" i="138"/>
  <c r="AU421" i="138"/>
  <c r="AS421" i="138"/>
  <c r="AQ421" i="138"/>
  <c r="AQ436" i="138" s="1"/>
  <c r="AO421" i="138"/>
  <c r="AM421" i="138"/>
  <c r="AK421" i="138"/>
  <c r="AI421" i="138"/>
  <c r="AG421" i="138"/>
  <c r="AE421" i="138"/>
  <c r="AC421" i="138"/>
  <c r="AA421" i="138"/>
  <c r="AA436" i="138" s="1"/>
  <c r="Y421" i="138"/>
  <c r="W421" i="138"/>
  <c r="U421" i="138"/>
  <c r="S421" i="138"/>
  <c r="Q421" i="138"/>
  <c r="O421" i="138"/>
  <c r="M421" i="138"/>
  <c r="K421" i="138"/>
  <c r="K436" i="138" s="1"/>
  <c r="I421" i="138"/>
  <c r="G421" i="138"/>
  <c r="E421" i="138"/>
  <c r="BI419" i="138"/>
  <c r="BG419" i="138"/>
  <c r="BC419" i="138"/>
  <c r="BA419" i="138"/>
  <c r="AY419" i="138"/>
  <c r="AW419" i="138"/>
  <c r="AS419" i="138"/>
  <c r="BH418" i="138"/>
  <c r="BF418" i="138"/>
  <c r="BD418" i="138"/>
  <c r="BB418" i="138"/>
  <c r="AZ418" i="138"/>
  <c r="AX418" i="138"/>
  <c r="AV418" i="138"/>
  <c r="AT418" i="138"/>
  <c r="AR418" i="138"/>
  <c r="AP418" i="138"/>
  <c r="AN418" i="138"/>
  <c r="AL418" i="138"/>
  <c r="AJ418" i="138"/>
  <c r="AH418" i="138"/>
  <c r="AF418" i="138"/>
  <c r="AD418" i="138"/>
  <c r="AB418" i="138"/>
  <c r="Z418" i="138"/>
  <c r="X418" i="138"/>
  <c r="V418" i="138"/>
  <c r="T418" i="138"/>
  <c r="R418" i="138"/>
  <c r="P418" i="138"/>
  <c r="N418" i="138"/>
  <c r="L418" i="138"/>
  <c r="J418" i="138"/>
  <c r="H418" i="138"/>
  <c r="F418" i="138"/>
  <c r="D418" i="138"/>
  <c r="C418" i="138"/>
  <c r="BI417" i="138"/>
  <c r="BG417" i="138"/>
  <c r="BE417" i="138"/>
  <c r="BC417" i="138"/>
  <c r="BA417" i="138"/>
  <c r="AY417" i="138"/>
  <c r="AW417" i="138"/>
  <c r="AU417" i="138"/>
  <c r="AS417" i="138"/>
  <c r="AQ417" i="138"/>
  <c r="AO417" i="138"/>
  <c r="AM417" i="138"/>
  <c r="AK417" i="138"/>
  <c r="AI417" i="138"/>
  <c r="AG417" i="138"/>
  <c r="AE417" i="138"/>
  <c r="AC417" i="138"/>
  <c r="AA417" i="138"/>
  <c r="Y417" i="138"/>
  <c r="W417" i="138"/>
  <c r="U417" i="138"/>
  <c r="S417" i="138"/>
  <c r="Q417" i="138"/>
  <c r="O417" i="138"/>
  <c r="M417" i="138"/>
  <c r="BJ417" i="138" s="1"/>
  <c r="K417" i="138"/>
  <c r="I417" i="138"/>
  <c r="G417" i="138"/>
  <c r="E417" i="138"/>
  <c r="BI416" i="138"/>
  <c r="BG416" i="138"/>
  <c r="BE416" i="138"/>
  <c r="BC416" i="138"/>
  <c r="BA416" i="138"/>
  <c r="AY416" i="138"/>
  <c r="AW416" i="138"/>
  <c r="AU416" i="138"/>
  <c r="AS416" i="138"/>
  <c r="AQ416" i="138"/>
  <c r="AO416" i="138"/>
  <c r="AM416" i="138"/>
  <c r="AK416" i="138"/>
  <c r="AI416" i="138"/>
  <c r="AG416" i="138"/>
  <c r="AE416" i="138"/>
  <c r="AC416" i="138"/>
  <c r="AA416" i="138"/>
  <c r="Y416" i="138"/>
  <c r="W416" i="138"/>
  <c r="U416" i="138"/>
  <c r="S416" i="138"/>
  <c r="Q416" i="138"/>
  <c r="O416" i="138"/>
  <c r="M416" i="138"/>
  <c r="K416" i="138"/>
  <c r="I416" i="138"/>
  <c r="G416" i="138"/>
  <c r="E416" i="138"/>
  <c r="BI415" i="138"/>
  <c r="BG415" i="138"/>
  <c r="BE415" i="138"/>
  <c r="BC415" i="138"/>
  <c r="BA415" i="138"/>
  <c r="AY415" i="138"/>
  <c r="AW415" i="138"/>
  <c r="AU415" i="138"/>
  <c r="AS415" i="138"/>
  <c r="AQ415" i="138"/>
  <c r="AO415" i="138"/>
  <c r="AM415" i="138"/>
  <c r="AK415" i="138"/>
  <c r="AI415" i="138"/>
  <c r="AG415" i="138"/>
  <c r="AE415" i="138"/>
  <c r="AC415" i="138"/>
  <c r="AA415" i="138"/>
  <c r="Y415" i="138"/>
  <c r="W415" i="138"/>
  <c r="U415" i="138"/>
  <c r="S415" i="138"/>
  <c r="Q415" i="138"/>
  <c r="O415" i="138"/>
  <c r="M415" i="138"/>
  <c r="K415" i="138"/>
  <c r="I415" i="138"/>
  <c r="G415" i="138"/>
  <c r="E415" i="138"/>
  <c r="BI414" i="138"/>
  <c r="BG414" i="138"/>
  <c r="BE414" i="138"/>
  <c r="BC414" i="138"/>
  <c r="BA414" i="138"/>
  <c r="AY414" i="138"/>
  <c r="AW414" i="138"/>
  <c r="AU414" i="138"/>
  <c r="AS414" i="138"/>
  <c r="AQ414" i="138"/>
  <c r="AO414" i="138"/>
  <c r="AM414" i="138"/>
  <c r="AK414" i="138"/>
  <c r="AI414" i="138"/>
  <c r="AG414" i="138"/>
  <c r="AE414" i="138"/>
  <c r="AC414" i="138"/>
  <c r="AA414" i="138"/>
  <c r="Y414" i="138"/>
  <c r="W414" i="138"/>
  <c r="U414" i="138"/>
  <c r="S414" i="138"/>
  <c r="Q414" i="138"/>
  <c r="O414" i="138"/>
  <c r="M414" i="138"/>
  <c r="K414" i="138"/>
  <c r="I414" i="138"/>
  <c r="G414" i="138"/>
  <c r="E414" i="138"/>
  <c r="BI413" i="138"/>
  <c r="BG413" i="138"/>
  <c r="BE413" i="138"/>
  <c r="BC413" i="138"/>
  <c r="BA413" i="138"/>
  <c r="AY413" i="138"/>
  <c r="AW413" i="138"/>
  <c r="AU413" i="138"/>
  <c r="AS413" i="138"/>
  <c r="AQ413" i="138"/>
  <c r="AO413" i="138"/>
  <c r="AM413" i="138"/>
  <c r="AK413" i="138"/>
  <c r="AI413" i="138"/>
  <c r="AG413" i="138"/>
  <c r="AE413" i="138"/>
  <c r="AC413" i="138"/>
  <c r="AA413" i="138"/>
  <c r="Y413" i="138"/>
  <c r="W413" i="138"/>
  <c r="U413" i="138"/>
  <c r="S413" i="138"/>
  <c r="Q413" i="138"/>
  <c r="O413" i="138"/>
  <c r="M413" i="138"/>
  <c r="K413" i="138"/>
  <c r="I413" i="138"/>
  <c r="G413" i="138"/>
  <c r="E413" i="138"/>
  <c r="BI412" i="138"/>
  <c r="BG412" i="138"/>
  <c r="BE412" i="138"/>
  <c r="BC412" i="138"/>
  <c r="BA412" i="138"/>
  <c r="AY412" i="138"/>
  <c r="AW412" i="138"/>
  <c r="AU412" i="138"/>
  <c r="AS412" i="138"/>
  <c r="AQ412" i="138"/>
  <c r="AO412" i="138"/>
  <c r="AM412" i="138"/>
  <c r="AK412" i="138"/>
  <c r="AI412" i="138"/>
  <c r="AG412" i="138"/>
  <c r="AE412" i="138"/>
  <c r="AC412" i="138"/>
  <c r="AA412" i="138"/>
  <c r="Y412" i="138"/>
  <c r="W412" i="138"/>
  <c r="U412" i="138"/>
  <c r="S412" i="138"/>
  <c r="Q412" i="138"/>
  <c r="O412" i="138"/>
  <c r="M412" i="138"/>
  <c r="K412" i="138"/>
  <c r="I412" i="138"/>
  <c r="G412" i="138"/>
  <c r="E412" i="138"/>
  <c r="BI411" i="138"/>
  <c r="BG411" i="138"/>
  <c r="BE411" i="138"/>
  <c r="BE418" i="138" s="1"/>
  <c r="BC411" i="138"/>
  <c r="BA411" i="138"/>
  <c r="AY411" i="138"/>
  <c r="AW411" i="138"/>
  <c r="AU411" i="138"/>
  <c r="AS411" i="138"/>
  <c r="AQ411" i="138"/>
  <c r="AO411" i="138"/>
  <c r="AO418" i="138" s="1"/>
  <c r="AM411" i="138"/>
  <c r="AK411" i="138"/>
  <c r="AI411" i="138"/>
  <c r="AG411" i="138"/>
  <c r="AE411" i="138"/>
  <c r="AC411" i="138"/>
  <c r="AA411" i="138"/>
  <c r="Y411" i="138"/>
  <c r="Y418" i="138" s="1"/>
  <c r="W411" i="138"/>
  <c r="U411" i="138"/>
  <c r="S411" i="138"/>
  <c r="Q411" i="138"/>
  <c r="O411" i="138"/>
  <c r="M411" i="138"/>
  <c r="K411" i="138"/>
  <c r="I411" i="138"/>
  <c r="I418" i="138" s="1"/>
  <c r="G411" i="138"/>
  <c r="E411" i="138"/>
  <c r="BI410" i="138"/>
  <c r="BG410" i="138"/>
  <c r="BE410" i="138"/>
  <c r="BC410" i="138"/>
  <c r="BA410" i="138"/>
  <c r="AY410" i="138"/>
  <c r="AW410" i="138"/>
  <c r="AU410" i="138"/>
  <c r="AS410" i="138"/>
  <c r="AQ410" i="138"/>
  <c r="AO410" i="138"/>
  <c r="AM410" i="138"/>
  <c r="AK410" i="138"/>
  <c r="AI410" i="138"/>
  <c r="AG410" i="138"/>
  <c r="AE410" i="138"/>
  <c r="AC410" i="138"/>
  <c r="AA410" i="138"/>
  <c r="Y410" i="138"/>
  <c r="W410" i="138"/>
  <c r="U410" i="138"/>
  <c r="S410" i="138"/>
  <c r="Q410" i="138"/>
  <c r="O410" i="138"/>
  <c r="M410" i="138"/>
  <c r="K410" i="138"/>
  <c r="I410" i="138"/>
  <c r="G410" i="138"/>
  <c r="E410" i="138"/>
  <c r="BI409" i="138"/>
  <c r="BG409" i="138"/>
  <c r="BE409" i="138"/>
  <c r="BC409" i="138"/>
  <c r="BA409" i="138"/>
  <c r="AY409" i="138"/>
  <c r="AW409" i="138"/>
  <c r="AU409" i="138"/>
  <c r="AS409" i="138"/>
  <c r="AQ409" i="138"/>
  <c r="AO409" i="138"/>
  <c r="AM409" i="138"/>
  <c r="AK409" i="138"/>
  <c r="AI409" i="138"/>
  <c r="AG409" i="138"/>
  <c r="AE409" i="138"/>
  <c r="AC409" i="138"/>
  <c r="AA409" i="138"/>
  <c r="Y409" i="138"/>
  <c r="W409" i="138"/>
  <c r="U409" i="138"/>
  <c r="S409" i="138"/>
  <c r="Q409" i="138"/>
  <c r="O409" i="138"/>
  <c r="M409" i="138"/>
  <c r="K409" i="138"/>
  <c r="I409" i="138"/>
  <c r="G409" i="138"/>
  <c r="E409" i="138"/>
  <c r="BI408" i="138"/>
  <c r="BG408" i="138"/>
  <c r="BE408" i="138"/>
  <c r="BC408" i="138"/>
  <c r="BC418" i="138" s="1"/>
  <c r="BA408" i="138"/>
  <c r="AY408" i="138"/>
  <c r="AW408" i="138"/>
  <c r="AU408" i="138"/>
  <c r="AS408" i="138"/>
  <c r="AQ408" i="138"/>
  <c r="AO408" i="138"/>
  <c r="AM408" i="138"/>
  <c r="AM418" i="138" s="1"/>
  <c r="AK408" i="138"/>
  <c r="AI408" i="138"/>
  <c r="AG408" i="138"/>
  <c r="AE408" i="138"/>
  <c r="AC408" i="138"/>
  <c r="AA408" i="138"/>
  <c r="Y408" i="138"/>
  <c r="W408" i="138"/>
  <c r="W418" i="138" s="1"/>
  <c r="U408" i="138"/>
  <c r="S408" i="138"/>
  <c r="Q408" i="138"/>
  <c r="O408" i="138"/>
  <c r="M408" i="138"/>
  <c r="K408" i="138"/>
  <c r="I408" i="138"/>
  <c r="G408" i="138"/>
  <c r="G418" i="138" s="1"/>
  <c r="E408" i="138"/>
  <c r="BI407" i="138"/>
  <c r="BG407" i="138"/>
  <c r="BE407" i="138"/>
  <c r="BC407" i="138"/>
  <c r="BA407" i="138"/>
  <c r="AY407" i="138"/>
  <c r="AW407" i="138"/>
  <c r="AW418" i="138" s="1"/>
  <c r="AU407" i="138"/>
  <c r="AS407" i="138"/>
  <c r="AQ407" i="138"/>
  <c r="AO407" i="138"/>
  <c r="AM407" i="138"/>
  <c r="AK407" i="138"/>
  <c r="AI407" i="138"/>
  <c r="AG407" i="138"/>
  <c r="AG418" i="138" s="1"/>
  <c r="AE407" i="138"/>
  <c r="AC407" i="138"/>
  <c r="AA407" i="138"/>
  <c r="Y407" i="138"/>
  <c r="W407" i="138"/>
  <c r="U407" i="138"/>
  <c r="S407" i="138"/>
  <c r="Q407" i="138"/>
  <c r="Q418" i="138" s="1"/>
  <c r="O407" i="138"/>
  <c r="M407" i="138"/>
  <c r="K407" i="138"/>
  <c r="I407" i="138"/>
  <c r="G407" i="138"/>
  <c r="E407" i="138"/>
  <c r="BH405" i="138"/>
  <c r="BH534" i="138" s="1"/>
  <c r="BF405" i="138"/>
  <c r="BF534" i="138" s="1"/>
  <c r="BD405" i="138"/>
  <c r="BD534" i="138" s="1"/>
  <c r="BB405" i="138"/>
  <c r="BB534" i="138" s="1"/>
  <c r="AZ405" i="138"/>
  <c r="AZ534" i="138" s="1"/>
  <c r="AX405" i="138"/>
  <c r="AX534" i="138" s="1"/>
  <c r="AV405" i="138"/>
  <c r="AV534" i="138" s="1"/>
  <c r="AT405" i="138"/>
  <c r="AT534" i="138" s="1"/>
  <c r="AR405" i="138"/>
  <c r="AR534" i="138" s="1"/>
  <c r="AP405" i="138"/>
  <c r="AP534" i="138" s="1"/>
  <c r="AN405" i="138"/>
  <c r="AN534" i="138" s="1"/>
  <c r="AL405" i="138"/>
  <c r="AL534" i="138" s="1"/>
  <c r="AJ405" i="138"/>
  <c r="AJ534" i="138" s="1"/>
  <c r="AH405" i="138"/>
  <c r="AH534" i="138" s="1"/>
  <c r="AF405" i="138"/>
  <c r="AD405" i="138"/>
  <c r="AD534" i="138" s="1"/>
  <c r="Z405" i="138"/>
  <c r="Z534" i="138" s="1"/>
  <c r="X405" i="138"/>
  <c r="X534" i="138" s="1"/>
  <c r="V405" i="138"/>
  <c r="V534" i="138" s="1"/>
  <c r="T405" i="138"/>
  <c r="T534" i="138" s="1"/>
  <c r="R405" i="138"/>
  <c r="R534" i="138" s="1"/>
  <c r="P405" i="138"/>
  <c r="P534" i="138" s="1"/>
  <c r="N405" i="138"/>
  <c r="N534" i="138" s="1"/>
  <c r="L405" i="138"/>
  <c r="L534" i="138" s="1"/>
  <c r="J405" i="138"/>
  <c r="J534" i="138" s="1"/>
  <c r="H405" i="138"/>
  <c r="F405" i="138"/>
  <c r="F534" i="138" s="1"/>
  <c r="D405" i="138"/>
  <c r="D534" i="138" s="1"/>
  <c r="C405" i="138"/>
  <c r="BI404" i="138"/>
  <c r="BG404" i="138"/>
  <c r="BE404" i="138"/>
  <c r="BC404" i="138"/>
  <c r="BA404" i="138"/>
  <c r="AY404" i="138"/>
  <c r="AW404" i="138"/>
  <c r="AU404" i="138"/>
  <c r="AS404" i="138"/>
  <c r="AQ404" i="138"/>
  <c r="AO404" i="138"/>
  <c r="AM404" i="138"/>
  <c r="AK404" i="138"/>
  <c r="AI404" i="138"/>
  <c r="AG404" i="138"/>
  <c r="AE404" i="138"/>
  <c r="AC404" i="138"/>
  <c r="AA404" i="138"/>
  <c r="Y404" i="138"/>
  <c r="W404" i="138"/>
  <c r="U404" i="138"/>
  <c r="BI403" i="138"/>
  <c r="BG403" i="138"/>
  <c r="BE403" i="138"/>
  <c r="BC403" i="138"/>
  <c r="BA403" i="138"/>
  <c r="AY403" i="138"/>
  <c r="AW403" i="138"/>
  <c r="AU403" i="138"/>
  <c r="AS403" i="138"/>
  <c r="AQ403" i="138"/>
  <c r="AO403" i="138"/>
  <c r="AM403" i="138"/>
  <c r="AK403" i="138"/>
  <c r="AI403" i="138"/>
  <c r="AG403" i="138"/>
  <c r="AE403" i="138"/>
  <c r="AC403" i="138"/>
  <c r="AA403" i="138"/>
  <c r="Y403" i="138"/>
  <c r="W403" i="138"/>
  <c r="U403" i="138"/>
  <c r="S403" i="138"/>
  <c r="Q403" i="138"/>
  <c r="O403" i="138"/>
  <c r="M403" i="138"/>
  <c r="K403" i="138"/>
  <c r="I403" i="138"/>
  <c r="G403" i="138"/>
  <c r="E403" i="138"/>
  <c r="BI402" i="138"/>
  <c r="BG402" i="138"/>
  <c r="BE402" i="138"/>
  <c r="BC402" i="138"/>
  <c r="BA402" i="138"/>
  <c r="AY402" i="138"/>
  <c r="AW402" i="138"/>
  <c r="AU402" i="138"/>
  <c r="AS402" i="138"/>
  <c r="AQ402" i="138"/>
  <c r="AO402" i="138"/>
  <c r="AM402" i="138"/>
  <c r="AK402" i="138"/>
  <c r="AI402" i="138"/>
  <c r="AG402" i="138"/>
  <c r="AE402" i="138"/>
  <c r="AC402" i="138"/>
  <c r="AA402" i="138"/>
  <c r="Y402" i="138"/>
  <c r="W402" i="138"/>
  <c r="U402" i="138"/>
  <c r="S402" i="138"/>
  <c r="Q402" i="138"/>
  <c r="O402" i="138"/>
  <c r="M402" i="138"/>
  <c r="K402" i="138"/>
  <c r="I402" i="138"/>
  <c r="G402" i="138"/>
  <c r="E402" i="138"/>
  <c r="BI401" i="138"/>
  <c r="BG401" i="138"/>
  <c r="BE401" i="138"/>
  <c r="BC401" i="138"/>
  <c r="BA401" i="138"/>
  <c r="AY401" i="138"/>
  <c r="AW401" i="138"/>
  <c r="AU401" i="138"/>
  <c r="AS401" i="138"/>
  <c r="AQ401" i="138"/>
  <c r="AO401" i="138"/>
  <c r="AM401" i="138"/>
  <c r="AK401" i="138"/>
  <c r="AI401" i="138"/>
  <c r="AG401" i="138"/>
  <c r="AE401" i="138"/>
  <c r="AC401" i="138"/>
  <c r="AB401" i="138"/>
  <c r="AA401" i="138"/>
  <c r="Y401" i="138"/>
  <c r="W401" i="138"/>
  <c r="U401" i="138"/>
  <c r="S401" i="138"/>
  <c r="Q401" i="138"/>
  <c r="O401" i="138"/>
  <c r="M401" i="138"/>
  <c r="K401" i="138"/>
  <c r="I401" i="138"/>
  <c r="G401" i="138"/>
  <c r="E401" i="138"/>
  <c r="BI400" i="138"/>
  <c r="BG400" i="138"/>
  <c r="BE400" i="138"/>
  <c r="BC400" i="138"/>
  <c r="BA400" i="138"/>
  <c r="AY400" i="138"/>
  <c r="AW400" i="138"/>
  <c r="AU400" i="138"/>
  <c r="AS400" i="138"/>
  <c r="AQ400" i="138"/>
  <c r="AO400" i="138"/>
  <c r="AM400" i="138"/>
  <c r="AK400" i="138"/>
  <c r="AI400" i="138"/>
  <c r="AG400" i="138"/>
  <c r="AE400" i="138"/>
  <c r="AC400" i="138"/>
  <c r="AA400" i="138"/>
  <c r="Y400" i="138"/>
  <c r="W400" i="138"/>
  <c r="U400" i="138"/>
  <c r="S400" i="138"/>
  <c r="Q400" i="138"/>
  <c r="O400" i="138"/>
  <c r="M400" i="138"/>
  <c r="K400" i="138"/>
  <c r="I400" i="138"/>
  <c r="G400" i="138"/>
  <c r="E400" i="138"/>
  <c r="BI399" i="138"/>
  <c r="BG399" i="138"/>
  <c r="BE399" i="138"/>
  <c r="BC399" i="138"/>
  <c r="BA399" i="138"/>
  <c r="AY399" i="138"/>
  <c r="AW399" i="138"/>
  <c r="AU399" i="138"/>
  <c r="AS399" i="138"/>
  <c r="AQ399" i="138"/>
  <c r="AO399" i="138"/>
  <c r="AM399" i="138"/>
  <c r="AK399" i="138"/>
  <c r="AI399" i="138"/>
  <c r="AG399" i="138"/>
  <c r="AE399" i="138"/>
  <c r="AC399" i="138"/>
  <c r="AA399" i="138"/>
  <c r="Y399" i="138"/>
  <c r="W399" i="138"/>
  <c r="U399" i="138"/>
  <c r="S399" i="138"/>
  <c r="Q399" i="138"/>
  <c r="O399" i="138"/>
  <c r="M399" i="138"/>
  <c r="K399" i="138"/>
  <c r="I399" i="138"/>
  <c r="G399" i="138"/>
  <c r="E399" i="138"/>
  <c r="BI398" i="138"/>
  <c r="BG398" i="138"/>
  <c r="BE398" i="138"/>
  <c r="BC398" i="138"/>
  <c r="BA398" i="138"/>
  <c r="AY398" i="138"/>
  <c r="AW398" i="138"/>
  <c r="AU398" i="138"/>
  <c r="AS398" i="138"/>
  <c r="AQ398" i="138"/>
  <c r="AO398" i="138"/>
  <c r="AM398" i="138"/>
  <c r="AK398" i="138"/>
  <c r="AI398" i="138"/>
  <c r="AG398" i="138"/>
  <c r="AE398" i="138"/>
  <c r="AC398" i="138"/>
  <c r="AB398" i="138"/>
  <c r="AA398" i="138"/>
  <c r="Y398" i="138"/>
  <c r="W398" i="138"/>
  <c r="U398" i="138"/>
  <c r="S398" i="138"/>
  <c r="Q398" i="138"/>
  <c r="O398" i="138"/>
  <c r="M398" i="138"/>
  <c r="K398" i="138"/>
  <c r="I398" i="138"/>
  <c r="G398" i="138"/>
  <c r="E398" i="138"/>
  <c r="BI397" i="138"/>
  <c r="BG397" i="138"/>
  <c r="BE397" i="138"/>
  <c r="BC397" i="138"/>
  <c r="BA397" i="138"/>
  <c r="AY397" i="138"/>
  <c r="AW397" i="138"/>
  <c r="AU397" i="138"/>
  <c r="AS397" i="138"/>
  <c r="AQ397" i="138"/>
  <c r="AO397" i="138"/>
  <c r="AM397" i="138"/>
  <c r="AK397" i="138"/>
  <c r="AI397" i="138"/>
  <c r="AG397" i="138"/>
  <c r="AE397" i="138"/>
  <c r="AC397" i="138"/>
  <c r="AA397" i="138"/>
  <c r="Y397" i="138"/>
  <c r="W397" i="138"/>
  <c r="U397" i="138"/>
  <c r="S397" i="138"/>
  <c r="Q397" i="138"/>
  <c r="O397" i="138"/>
  <c r="M397" i="138"/>
  <c r="K397" i="138"/>
  <c r="I397" i="138"/>
  <c r="G397" i="138"/>
  <c r="E397" i="138"/>
  <c r="BI396" i="138"/>
  <c r="BG396" i="138"/>
  <c r="BE396" i="138"/>
  <c r="BC396" i="138"/>
  <c r="BA396" i="138"/>
  <c r="AY396" i="138"/>
  <c r="AW396" i="138"/>
  <c r="AU396" i="138"/>
  <c r="AS396" i="138"/>
  <c r="AQ396" i="138"/>
  <c r="AO396" i="138"/>
  <c r="AM396" i="138"/>
  <c r="AK396" i="138"/>
  <c r="AI396" i="138"/>
  <c r="AG396" i="138"/>
  <c r="AE396" i="138"/>
  <c r="AC396" i="138"/>
  <c r="AA396" i="138"/>
  <c r="Y396" i="138"/>
  <c r="W396" i="138"/>
  <c r="U396" i="138"/>
  <c r="S396" i="138"/>
  <c r="Q396" i="138"/>
  <c r="O396" i="138"/>
  <c r="M396" i="138"/>
  <c r="K396" i="138"/>
  <c r="I396" i="138"/>
  <c r="G396" i="138"/>
  <c r="E396" i="138"/>
  <c r="BI395" i="138"/>
  <c r="BG395" i="138"/>
  <c r="BE395" i="138"/>
  <c r="BC395" i="138"/>
  <c r="BA395" i="138"/>
  <c r="AY395" i="138"/>
  <c r="AW395" i="138"/>
  <c r="AU395" i="138"/>
  <c r="AS395" i="138"/>
  <c r="AQ395" i="138"/>
  <c r="AO395" i="138"/>
  <c r="AM395" i="138"/>
  <c r="AK395" i="138"/>
  <c r="AI395" i="138"/>
  <c r="AG395" i="138"/>
  <c r="AE395" i="138"/>
  <c r="AC395" i="138"/>
  <c r="AA395" i="138"/>
  <c r="Y395" i="138"/>
  <c r="W395" i="138"/>
  <c r="U395" i="138"/>
  <c r="S395" i="138"/>
  <c r="Q395" i="138"/>
  <c r="O395" i="138"/>
  <c r="M395" i="138"/>
  <c r="K395" i="138"/>
  <c r="I395" i="138"/>
  <c r="G395" i="138"/>
  <c r="E395" i="138"/>
  <c r="BI394" i="138"/>
  <c r="BG394" i="138"/>
  <c r="BE394" i="138"/>
  <c r="BC394" i="138"/>
  <c r="BA394" i="138"/>
  <c r="AY394" i="138"/>
  <c r="AW394" i="138"/>
  <c r="AU394" i="138"/>
  <c r="AS394" i="138"/>
  <c r="AQ394" i="138"/>
  <c r="AO394" i="138"/>
  <c r="AM394" i="138"/>
  <c r="AK394" i="138"/>
  <c r="AI394" i="138"/>
  <c r="AG394" i="138"/>
  <c r="AE394" i="138"/>
  <c r="AC394" i="138"/>
  <c r="AA394" i="138"/>
  <c r="Y394" i="138"/>
  <c r="W394" i="138"/>
  <c r="U394" i="138"/>
  <c r="S394" i="138"/>
  <c r="Q394" i="138"/>
  <c r="O394" i="138"/>
  <c r="M394" i="138"/>
  <c r="K394" i="138"/>
  <c r="I394" i="138"/>
  <c r="G394" i="138"/>
  <c r="E394" i="138"/>
  <c r="BI393" i="138"/>
  <c r="BG393" i="138"/>
  <c r="BE393" i="138"/>
  <c r="BC393" i="138"/>
  <c r="BA393" i="138"/>
  <c r="AY393" i="138"/>
  <c r="AW393" i="138"/>
  <c r="AU393" i="138"/>
  <c r="AS393" i="138"/>
  <c r="AQ393" i="138"/>
  <c r="AO393" i="138"/>
  <c r="AM393" i="138"/>
  <c r="AK393" i="138"/>
  <c r="AI393" i="138"/>
  <c r="AG393" i="138"/>
  <c r="AE393" i="138"/>
  <c r="AC393" i="138"/>
  <c r="AB393" i="138"/>
  <c r="AB405" i="138" s="1"/>
  <c r="AB534" i="138" s="1"/>
  <c r="AA393" i="138"/>
  <c r="Y393" i="138"/>
  <c r="W393" i="138"/>
  <c r="U393" i="138"/>
  <c r="S393" i="138"/>
  <c r="Q393" i="138"/>
  <c r="O393" i="138"/>
  <c r="M393" i="138"/>
  <c r="K393" i="138"/>
  <c r="I393" i="138"/>
  <c r="G393" i="138"/>
  <c r="E393" i="138"/>
  <c r="BI392" i="138"/>
  <c r="BG392" i="138"/>
  <c r="BE392" i="138"/>
  <c r="BC392" i="138"/>
  <c r="BA392" i="138"/>
  <c r="AY392" i="138"/>
  <c r="AW392" i="138"/>
  <c r="AU392" i="138"/>
  <c r="AS392" i="138"/>
  <c r="AQ392" i="138"/>
  <c r="AO392" i="138"/>
  <c r="AM392" i="138"/>
  <c r="AK392" i="138"/>
  <c r="AI392" i="138"/>
  <c r="AG392" i="138"/>
  <c r="AE392" i="138"/>
  <c r="AC392" i="138"/>
  <c r="AA392" i="138"/>
  <c r="Y392" i="138"/>
  <c r="W392" i="138"/>
  <c r="U392" i="138"/>
  <c r="S392" i="138"/>
  <c r="Q392" i="138"/>
  <c r="O392" i="138"/>
  <c r="M392" i="138"/>
  <c r="K392" i="138"/>
  <c r="I392" i="138"/>
  <c r="G392" i="138"/>
  <c r="E392" i="138"/>
  <c r="BI391" i="138"/>
  <c r="BG391" i="138"/>
  <c r="BE391" i="138"/>
  <c r="BC391" i="138"/>
  <c r="BA391" i="138"/>
  <c r="AY391" i="138"/>
  <c r="AW391" i="138"/>
  <c r="AU391" i="138"/>
  <c r="AS391" i="138"/>
  <c r="AQ391" i="138"/>
  <c r="AO391" i="138"/>
  <c r="AM391" i="138"/>
  <c r="AK391" i="138"/>
  <c r="AI391" i="138"/>
  <c r="AG391" i="138"/>
  <c r="AE391" i="138"/>
  <c r="AC391" i="138"/>
  <c r="AA391" i="138"/>
  <c r="Y391" i="138"/>
  <c r="W391" i="138"/>
  <c r="U391" i="138"/>
  <c r="S391" i="138"/>
  <c r="Q391" i="138"/>
  <c r="O391" i="138"/>
  <c r="M391" i="138"/>
  <c r="K391" i="138"/>
  <c r="I391" i="138"/>
  <c r="G391" i="138"/>
  <c r="E391" i="138"/>
  <c r="BI390" i="138"/>
  <c r="BG390" i="138"/>
  <c r="BE390" i="138"/>
  <c r="BC390" i="138"/>
  <c r="BA390" i="138"/>
  <c r="AY390" i="138"/>
  <c r="AW390" i="138"/>
  <c r="AU390" i="138"/>
  <c r="AS390" i="138"/>
  <c r="AQ390" i="138"/>
  <c r="AO390" i="138"/>
  <c r="AM390" i="138"/>
  <c r="AK390" i="138"/>
  <c r="AI390" i="138"/>
  <c r="AG390" i="138"/>
  <c r="AE390" i="138"/>
  <c r="AC390" i="138"/>
  <c r="AA390" i="138"/>
  <c r="Y390" i="138"/>
  <c r="W390" i="138"/>
  <c r="U390" i="138"/>
  <c r="S390" i="138"/>
  <c r="Q390" i="138"/>
  <c r="O390" i="138"/>
  <c r="M390" i="138"/>
  <c r="K390" i="138"/>
  <c r="I390" i="138"/>
  <c r="G390" i="138"/>
  <c r="E390" i="138"/>
  <c r="BI389" i="138"/>
  <c r="BG389" i="138"/>
  <c r="BE389" i="138"/>
  <c r="BC389" i="138"/>
  <c r="BA389" i="138"/>
  <c r="AY389" i="138"/>
  <c r="AW389" i="138"/>
  <c r="AU389" i="138"/>
  <c r="AS389" i="138"/>
  <c r="AQ389" i="138"/>
  <c r="AO389" i="138"/>
  <c r="AM389" i="138"/>
  <c r="AK389" i="138"/>
  <c r="AI389" i="138"/>
  <c r="AG389" i="138"/>
  <c r="AE389" i="138"/>
  <c r="AC389" i="138"/>
  <c r="AA389" i="138"/>
  <c r="Y389" i="138"/>
  <c r="W389" i="138"/>
  <c r="U389" i="138"/>
  <c r="S389" i="138"/>
  <c r="Q389" i="138"/>
  <c r="O389" i="138"/>
  <c r="M389" i="138"/>
  <c r="K389" i="138"/>
  <c r="I389" i="138"/>
  <c r="G389" i="138"/>
  <c r="E389" i="138"/>
  <c r="BI388" i="138"/>
  <c r="BG388" i="138"/>
  <c r="BE388" i="138"/>
  <c r="BC388" i="138"/>
  <c r="BA388" i="138"/>
  <c r="AY388" i="138"/>
  <c r="AW388" i="138"/>
  <c r="AU388" i="138"/>
  <c r="AS388" i="138"/>
  <c r="AQ388" i="138"/>
  <c r="AO388" i="138"/>
  <c r="AM388" i="138"/>
  <c r="AK388" i="138"/>
  <c r="AI388" i="138"/>
  <c r="AG388" i="138"/>
  <c r="AE388" i="138"/>
  <c r="AC388" i="138"/>
  <c r="AA388" i="138"/>
  <c r="Y388" i="138"/>
  <c r="W388" i="138"/>
  <c r="U388" i="138"/>
  <c r="S388" i="138"/>
  <c r="Q388" i="138"/>
  <c r="O388" i="138"/>
  <c r="M388" i="138"/>
  <c r="K388" i="138"/>
  <c r="I388" i="138"/>
  <c r="G388" i="138"/>
  <c r="E388" i="138"/>
  <c r="BI387" i="138"/>
  <c r="BG387" i="138"/>
  <c r="BE387" i="138"/>
  <c r="BC387" i="138"/>
  <c r="BA387" i="138"/>
  <c r="AY387" i="138"/>
  <c r="AW387" i="138"/>
  <c r="AU387" i="138"/>
  <c r="AS387" i="138"/>
  <c r="AQ387" i="138"/>
  <c r="AO387" i="138"/>
  <c r="AM387" i="138"/>
  <c r="AK387" i="138"/>
  <c r="AI387" i="138"/>
  <c r="AG387" i="138"/>
  <c r="AE387" i="138"/>
  <c r="AC387" i="138"/>
  <c r="AA387" i="138"/>
  <c r="Y387" i="138"/>
  <c r="W387" i="138"/>
  <c r="U387" i="138"/>
  <c r="S387" i="138"/>
  <c r="Q387" i="138"/>
  <c r="O387" i="138"/>
  <c r="M387" i="138"/>
  <c r="K387" i="138"/>
  <c r="I387" i="138"/>
  <c r="G387" i="138"/>
  <c r="E387" i="138"/>
  <c r="BI386" i="138"/>
  <c r="BI405" i="138" s="1"/>
  <c r="BI534" i="138" s="1"/>
  <c r="BG386" i="138"/>
  <c r="BE386" i="138"/>
  <c r="BC386" i="138"/>
  <c r="BA386" i="138"/>
  <c r="AY386" i="138"/>
  <c r="AW386" i="138"/>
  <c r="AU386" i="138"/>
  <c r="AS386" i="138"/>
  <c r="AS405" i="138" s="1"/>
  <c r="AS534" i="138" s="1"/>
  <c r="AQ386" i="138"/>
  <c r="AO386" i="138"/>
  <c r="AM386" i="138"/>
  <c r="AK386" i="138"/>
  <c r="AI386" i="138"/>
  <c r="AG386" i="138"/>
  <c r="AE386" i="138"/>
  <c r="AC386" i="138"/>
  <c r="AC405" i="138" s="1"/>
  <c r="AC534" i="138" s="1"/>
  <c r="AA386" i="138"/>
  <c r="Y386" i="138"/>
  <c r="W386" i="138"/>
  <c r="U386" i="138"/>
  <c r="S386" i="138"/>
  <c r="Q386" i="138"/>
  <c r="O386" i="138"/>
  <c r="M386" i="138"/>
  <c r="M405" i="138" s="1"/>
  <c r="M534" i="138" s="1"/>
  <c r="K386" i="138"/>
  <c r="I386" i="138"/>
  <c r="G386" i="138"/>
  <c r="E386" i="138"/>
  <c r="BI385" i="138"/>
  <c r="BG385" i="138"/>
  <c r="BE385" i="138"/>
  <c r="BC385" i="138"/>
  <c r="BA385" i="138"/>
  <c r="AY385" i="138"/>
  <c r="AW385" i="138"/>
  <c r="AU385" i="138"/>
  <c r="AS385" i="138"/>
  <c r="AQ385" i="138"/>
  <c r="AO385" i="138"/>
  <c r="AM385" i="138"/>
  <c r="AK385" i="138"/>
  <c r="AI385" i="138"/>
  <c r="AG385" i="138"/>
  <c r="AE385" i="138"/>
  <c r="AC385" i="138"/>
  <c r="AA385" i="138"/>
  <c r="Y385" i="138"/>
  <c r="W385" i="138"/>
  <c r="U385" i="138"/>
  <c r="S385" i="138"/>
  <c r="Q385" i="138"/>
  <c r="O385" i="138"/>
  <c r="M385" i="138"/>
  <c r="K385" i="138"/>
  <c r="I385" i="138"/>
  <c r="G385" i="138"/>
  <c r="E385" i="138"/>
  <c r="BI384" i="138"/>
  <c r="BG384" i="138"/>
  <c r="BE384" i="138"/>
  <c r="BC384" i="138"/>
  <c r="BA384" i="138"/>
  <c r="AY384" i="138"/>
  <c r="AW384" i="138"/>
  <c r="AU384" i="138"/>
  <c r="AS384" i="138"/>
  <c r="AQ384" i="138"/>
  <c r="AO384" i="138"/>
  <c r="AM384" i="138"/>
  <c r="AK384" i="138"/>
  <c r="AI384" i="138"/>
  <c r="AG384" i="138"/>
  <c r="AE384" i="138"/>
  <c r="AC384" i="138"/>
  <c r="AA384" i="138"/>
  <c r="Y384" i="138"/>
  <c r="W384" i="138"/>
  <c r="U384" i="138"/>
  <c r="S384" i="138"/>
  <c r="Q384" i="138"/>
  <c r="O384" i="138"/>
  <c r="M384" i="138"/>
  <c r="K384" i="138"/>
  <c r="I384" i="138"/>
  <c r="G384" i="138"/>
  <c r="E384" i="138"/>
  <c r="BI383" i="138"/>
  <c r="BG383" i="138"/>
  <c r="BE383" i="138"/>
  <c r="BC383" i="138"/>
  <c r="BA383" i="138"/>
  <c r="AY383" i="138"/>
  <c r="AW383" i="138"/>
  <c r="AU383" i="138"/>
  <c r="AS383" i="138"/>
  <c r="AQ383" i="138"/>
  <c r="AO383" i="138"/>
  <c r="AM383" i="138"/>
  <c r="AK383" i="138"/>
  <c r="AI383" i="138"/>
  <c r="AG383" i="138"/>
  <c r="AE383" i="138"/>
  <c r="AC383" i="138"/>
  <c r="AA383" i="138"/>
  <c r="Y383" i="138"/>
  <c r="W383" i="138"/>
  <c r="U383" i="138"/>
  <c r="S383" i="138"/>
  <c r="Q383" i="138"/>
  <c r="O383" i="138"/>
  <c r="M383" i="138"/>
  <c r="K383" i="138"/>
  <c r="I383" i="138"/>
  <c r="G383" i="138"/>
  <c r="E383" i="138"/>
  <c r="BI382" i="138"/>
  <c r="BG382" i="138"/>
  <c r="BE382" i="138"/>
  <c r="BC382" i="138"/>
  <c r="BA382" i="138"/>
  <c r="BA405" i="138" s="1"/>
  <c r="BA534" i="138" s="1"/>
  <c r="AY382" i="138"/>
  <c r="AW382" i="138"/>
  <c r="AU382" i="138"/>
  <c r="AS382" i="138"/>
  <c r="AQ382" i="138"/>
  <c r="AO382" i="138"/>
  <c r="AM382" i="138"/>
  <c r="AK382" i="138"/>
  <c r="AK405" i="138" s="1"/>
  <c r="AK534" i="138" s="1"/>
  <c r="AI382" i="138"/>
  <c r="AG382" i="138"/>
  <c r="AE382" i="138"/>
  <c r="AC382" i="138"/>
  <c r="AA382" i="138"/>
  <c r="Y382" i="138"/>
  <c r="W382" i="138"/>
  <c r="U382" i="138"/>
  <c r="U405" i="138" s="1"/>
  <c r="U534" i="138" s="1"/>
  <c r="S382" i="138"/>
  <c r="Q382" i="138"/>
  <c r="O382" i="138"/>
  <c r="M382" i="138"/>
  <c r="K382" i="138"/>
  <c r="I382" i="138"/>
  <c r="G382" i="138"/>
  <c r="E382" i="138"/>
  <c r="E405" i="138" s="1"/>
  <c r="BI381" i="138"/>
  <c r="BG381" i="138"/>
  <c r="BE381" i="138"/>
  <c r="BC381" i="138"/>
  <c r="BA381" i="138"/>
  <c r="AY381" i="138"/>
  <c r="AW381" i="138"/>
  <c r="AU381" i="138"/>
  <c r="AS381" i="138"/>
  <c r="AQ381" i="138"/>
  <c r="AO381" i="138"/>
  <c r="AM381" i="138"/>
  <c r="AK381" i="138"/>
  <c r="AI381" i="138"/>
  <c r="AG381" i="138"/>
  <c r="AE381" i="138"/>
  <c r="AC381" i="138"/>
  <c r="AA381" i="138"/>
  <c r="Y381" i="138"/>
  <c r="W381" i="138"/>
  <c r="U381" i="138"/>
  <c r="S381" i="138"/>
  <c r="Q381" i="138"/>
  <c r="O381" i="138"/>
  <c r="M381" i="138"/>
  <c r="K381" i="138"/>
  <c r="I381" i="138"/>
  <c r="G381" i="138"/>
  <c r="E381" i="138"/>
  <c r="BI380" i="138"/>
  <c r="BG380" i="138"/>
  <c r="BE380" i="138"/>
  <c r="BC380" i="138"/>
  <c r="BA380" i="138"/>
  <c r="AY380" i="138"/>
  <c r="AW380" i="138"/>
  <c r="AU380" i="138"/>
  <c r="AS380" i="138"/>
  <c r="AQ380" i="138"/>
  <c r="AO380" i="138"/>
  <c r="AM380" i="138"/>
  <c r="AK380" i="138"/>
  <c r="AI380" i="138"/>
  <c r="AG380" i="138"/>
  <c r="AE380" i="138"/>
  <c r="AC380" i="138"/>
  <c r="AA380" i="138"/>
  <c r="Y380" i="138"/>
  <c r="W380" i="138"/>
  <c r="U380" i="138"/>
  <c r="S380" i="138"/>
  <c r="Q380" i="138"/>
  <c r="O380" i="138"/>
  <c r="M380" i="138"/>
  <c r="K380" i="138"/>
  <c r="I380" i="138"/>
  <c r="G380" i="138"/>
  <c r="E380" i="138"/>
  <c r="BI379" i="138"/>
  <c r="BG379" i="138"/>
  <c r="BE379" i="138"/>
  <c r="BC379" i="138"/>
  <c r="BA379" i="138"/>
  <c r="AY379" i="138"/>
  <c r="AY405" i="138" s="1"/>
  <c r="AY534" i="138" s="1"/>
  <c r="AW379" i="138"/>
  <c r="AU379" i="138"/>
  <c r="AS379" i="138"/>
  <c r="AQ379" i="138"/>
  <c r="AO379" i="138"/>
  <c r="AM379" i="138"/>
  <c r="AK379" i="138"/>
  <c r="AI379" i="138"/>
  <c r="AI405" i="138" s="1"/>
  <c r="AI534" i="138" s="1"/>
  <c r="AG379" i="138"/>
  <c r="AE379" i="138"/>
  <c r="AC379" i="138"/>
  <c r="AA379" i="138"/>
  <c r="Y379" i="138"/>
  <c r="W379" i="138"/>
  <c r="U379" i="138"/>
  <c r="S379" i="138"/>
  <c r="S405" i="138" s="1"/>
  <c r="S534" i="138" s="1"/>
  <c r="Q379" i="138"/>
  <c r="O379" i="138"/>
  <c r="M379" i="138"/>
  <c r="K379" i="138"/>
  <c r="I379" i="138"/>
  <c r="G379" i="138"/>
  <c r="E379" i="138"/>
  <c r="BH377" i="138"/>
  <c r="BH533" i="138" s="1"/>
  <c r="BF377" i="138"/>
  <c r="BF533" i="138" s="1"/>
  <c r="BD377" i="138"/>
  <c r="BD533" i="138" s="1"/>
  <c r="AZ377" i="138"/>
  <c r="AZ533" i="138" s="1"/>
  <c r="AX377" i="138"/>
  <c r="AV377" i="138"/>
  <c r="AV533" i="138" s="1"/>
  <c r="AT377" i="138"/>
  <c r="AT533" i="138" s="1"/>
  <c r="AR377" i="138"/>
  <c r="AR533" i="138" s="1"/>
  <c r="AP377" i="138"/>
  <c r="AP533" i="138" s="1"/>
  <c r="AN377" i="138"/>
  <c r="AN533" i="138" s="1"/>
  <c r="AL377" i="138"/>
  <c r="AL533" i="138" s="1"/>
  <c r="AJ377" i="138"/>
  <c r="AJ533" i="138" s="1"/>
  <c r="AH377" i="138"/>
  <c r="AF377" i="138"/>
  <c r="AF533" i="138" s="1"/>
  <c r="AD377" i="138"/>
  <c r="AD533" i="138" s="1"/>
  <c r="AB377" i="138"/>
  <c r="AB533" i="138" s="1"/>
  <c r="Z377" i="138"/>
  <c r="Z533" i="138" s="1"/>
  <c r="X377" i="138"/>
  <c r="X533" i="138" s="1"/>
  <c r="V377" i="138"/>
  <c r="V533" i="138" s="1"/>
  <c r="T377" i="138"/>
  <c r="T533" i="138" s="1"/>
  <c r="R377" i="138"/>
  <c r="P377" i="138"/>
  <c r="P533" i="138" s="1"/>
  <c r="N377" i="138"/>
  <c r="N533" i="138" s="1"/>
  <c r="L377" i="138"/>
  <c r="L533" i="138" s="1"/>
  <c r="J377" i="138"/>
  <c r="J533" i="138" s="1"/>
  <c r="H377" i="138"/>
  <c r="H533" i="138" s="1"/>
  <c r="F377" i="138"/>
  <c r="F533" i="138" s="1"/>
  <c r="D377" i="138"/>
  <c r="D533" i="138" s="1"/>
  <c r="C377" i="138"/>
  <c r="BI376" i="138"/>
  <c r="BG376" i="138"/>
  <c r="BE376" i="138"/>
  <c r="BC376" i="138"/>
  <c r="BA376" i="138"/>
  <c r="AY376" i="138"/>
  <c r="AW376" i="138"/>
  <c r="AU376" i="138"/>
  <c r="AS376" i="138"/>
  <c r="AQ376" i="138"/>
  <c r="AO376" i="138"/>
  <c r="AM376" i="138"/>
  <c r="AK376" i="138"/>
  <c r="AI376" i="138"/>
  <c r="AG376" i="138"/>
  <c r="AE376" i="138"/>
  <c r="AC376" i="138"/>
  <c r="AA376" i="138"/>
  <c r="Y376" i="138"/>
  <c r="W376" i="138"/>
  <c r="U376" i="138"/>
  <c r="S376" i="138"/>
  <c r="Q376" i="138"/>
  <c r="O376" i="138"/>
  <c r="M376" i="138"/>
  <c r="K376" i="138"/>
  <c r="I376" i="138"/>
  <c r="G376" i="138"/>
  <c r="E376" i="138"/>
  <c r="BI375" i="138"/>
  <c r="BG375" i="138"/>
  <c r="BE375" i="138"/>
  <c r="BC375" i="138"/>
  <c r="BA375" i="138"/>
  <c r="AY375" i="138"/>
  <c r="AW375" i="138"/>
  <c r="AU375" i="138"/>
  <c r="AS375" i="138"/>
  <c r="AQ375" i="138"/>
  <c r="AO375" i="138"/>
  <c r="AM375" i="138"/>
  <c r="AK375" i="138"/>
  <c r="AI375" i="138"/>
  <c r="AG375" i="138"/>
  <c r="AE375" i="138"/>
  <c r="AC375" i="138"/>
  <c r="AA375" i="138"/>
  <c r="Y375" i="138"/>
  <c r="W375" i="138"/>
  <c r="U375" i="138"/>
  <c r="S375" i="138"/>
  <c r="Q375" i="138"/>
  <c r="O375" i="138"/>
  <c r="M375" i="138"/>
  <c r="K375" i="138"/>
  <c r="I375" i="138"/>
  <c r="G375" i="138"/>
  <c r="E375" i="138"/>
  <c r="BI374" i="138"/>
  <c r="BG374" i="138"/>
  <c r="BE374" i="138"/>
  <c r="BC374" i="138"/>
  <c r="BA374" i="138"/>
  <c r="AY374" i="138"/>
  <c r="AW374" i="138"/>
  <c r="AU374" i="138"/>
  <c r="AS374" i="138"/>
  <c r="AQ374" i="138"/>
  <c r="AO374" i="138"/>
  <c r="AM374" i="138"/>
  <c r="AK374" i="138"/>
  <c r="AI374" i="138"/>
  <c r="AG374" i="138"/>
  <c r="AE374" i="138"/>
  <c r="W374" i="138"/>
  <c r="U374" i="138"/>
  <c r="S374" i="138"/>
  <c r="Q374" i="138"/>
  <c r="O374" i="138"/>
  <c r="M374" i="138"/>
  <c r="K374" i="138"/>
  <c r="I374" i="138"/>
  <c r="G374" i="138"/>
  <c r="E374" i="138"/>
  <c r="BI373" i="138"/>
  <c r="BG373" i="138"/>
  <c r="BE373" i="138"/>
  <c r="BC373" i="138"/>
  <c r="BA373" i="138"/>
  <c r="AY373" i="138"/>
  <c r="AW373" i="138"/>
  <c r="AU373" i="138"/>
  <c r="AS373" i="138"/>
  <c r="AQ373" i="138"/>
  <c r="AO373" i="138"/>
  <c r="AM373" i="138"/>
  <c r="AK373" i="138"/>
  <c r="AI373" i="138"/>
  <c r="AG373" i="138"/>
  <c r="AE373" i="138"/>
  <c r="AC373" i="138"/>
  <c r="AA373" i="138"/>
  <c r="Y373" i="138"/>
  <c r="W373" i="138"/>
  <c r="U373" i="138"/>
  <c r="S373" i="138"/>
  <c r="Q373" i="138"/>
  <c r="O373" i="138"/>
  <c r="M373" i="138"/>
  <c r="K373" i="138"/>
  <c r="I373" i="138"/>
  <c r="G373" i="138"/>
  <c r="E373" i="138"/>
  <c r="BI372" i="138"/>
  <c r="BG372" i="138"/>
  <c r="BE372" i="138"/>
  <c r="BC372" i="138"/>
  <c r="BA372" i="138"/>
  <c r="AY372" i="138"/>
  <c r="AW372" i="138"/>
  <c r="AU372" i="138"/>
  <c r="AS372" i="138"/>
  <c r="AQ372" i="138"/>
  <c r="AO372" i="138"/>
  <c r="AM372" i="138"/>
  <c r="AK372" i="138"/>
  <c r="AI372" i="138"/>
  <c r="AG372" i="138"/>
  <c r="AE372" i="138"/>
  <c r="AC372" i="138"/>
  <c r="AA372" i="138"/>
  <c r="Y372" i="138"/>
  <c r="W372" i="138"/>
  <c r="U372" i="138"/>
  <c r="S372" i="138"/>
  <c r="Q372" i="138"/>
  <c r="O372" i="138"/>
  <c r="M372" i="138"/>
  <c r="K372" i="138"/>
  <c r="I372" i="138"/>
  <c r="G372" i="138"/>
  <c r="E372" i="138"/>
  <c r="BI371" i="138"/>
  <c r="BG371" i="138"/>
  <c r="BE371" i="138"/>
  <c r="BC371" i="138"/>
  <c r="BA371" i="138"/>
  <c r="AY371" i="138"/>
  <c r="AW371" i="138"/>
  <c r="AU371" i="138"/>
  <c r="AS371" i="138"/>
  <c r="AQ371" i="138"/>
  <c r="AO371" i="138"/>
  <c r="AM371" i="138"/>
  <c r="AK371" i="138"/>
  <c r="AI371" i="138"/>
  <c r="AG371" i="138"/>
  <c r="AE371" i="138"/>
  <c r="W371" i="138"/>
  <c r="U371" i="138"/>
  <c r="S371" i="138"/>
  <c r="Q371" i="138"/>
  <c r="O371" i="138"/>
  <c r="M371" i="138"/>
  <c r="K371" i="138"/>
  <c r="I371" i="138"/>
  <c r="G371" i="138"/>
  <c r="E371" i="138"/>
  <c r="BI370" i="138"/>
  <c r="BG370" i="138"/>
  <c r="BE370" i="138"/>
  <c r="BC370" i="138"/>
  <c r="BA370" i="138"/>
  <c r="AY370" i="138"/>
  <c r="AW370" i="138"/>
  <c r="AU370" i="138"/>
  <c r="AS370" i="138"/>
  <c r="AQ370" i="138"/>
  <c r="AO370" i="138"/>
  <c r="AM370" i="138"/>
  <c r="AK370" i="138"/>
  <c r="AI370" i="138"/>
  <c r="AG370" i="138"/>
  <c r="AE370" i="138"/>
  <c r="AC370" i="138"/>
  <c r="AA370" i="138"/>
  <c r="Y370" i="138"/>
  <c r="W370" i="138"/>
  <c r="U370" i="138"/>
  <c r="S370" i="138"/>
  <c r="Q370" i="138"/>
  <c r="O370" i="138"/>
  <c r="M370" i="138"/>
  <c r="K370" i="138"/>
  <c r="I370" i="138"/>
  <c r="G370" i="138"/>
  <c r="E370" i="138"/>
  <c r="BI369" i="138"/>
  <c r="BG369" i="138"/>
  <c r="BE369" i="138"/>
  <c r="BC369" i="138"/>
  <c r="BA369" i="138"/>
  <c r="AY369" i="138"/>
  <c r="AW369" i="138"/>
  <c r="AU369" i="138"/>
  <c r="AS369" i="138"/>
  <c r="AQ369" i="138"/>
  <c r="AO369" i="138"/>
  <c r="AM369" i="138"/>
  <c r="AK369" i="138"/>
  <c r="AI369" i="138"/>
  <c r="AG369" i="138"/>
  <c r="AE369" i="138"/>
  <c r="AC369" i="138"/>
  <c r="AA369" i="138"/>
  <c r="Y369" i="138"/>
  <c r="W369" i="138"/>
  <c r="U369" i="138"/>
  <c r="S369" i="138"/>
  <c r="Q369" i="138"/>
  <c r="O369" i="138"/>
  <c r="M369" i="138"/>
  <c r="K369" i="138"/>
  <c r="I369" i="138"/>
  <c r="G369" i="138"/>
  <c r="E369" i="138"/>
  <c r="BI368" i="138"/>
  <c r="BG368" i="138"/>
  <c r="BE368" i="138"/>
  <c r="BC368" i="138"/>
  <c r="BA368" i="138"/>
  <c r="AY368" i="138"/>
  <c r="AW368" i="138"/>
  <c r="AU368" i="138"/>
  <c r="AS368" i="138"/>
  <c r="AQ368" i="138"/>
  <c r="AO368" i="138"/>
  <c r="AM368" i="138"/>
  <c r="AK368" i="138"/>
  <c r="AI368" i="138"/>
  <c r="AG368" i="138"/>
  <c r="AE368" i="138"/>
  <c r="AC368" i="138"/>
  <c r="AA368" i="138"/>
  <c r="Y368" i="138"/>
  <c r="W368" i="138"/>
  <c r="U368" i="138"/>
  <c r="S368" i="138"/>
  <c r="Q368" i="138"/>
  <c r="O368" i="138"/>
  <c r="M368" i="138"/>
  <c r="K368" i="138"/>
  <c r="I368" i="138"/>
  <c r="G368" i="138"/>
  <c r="E368" i="138"/>
  <c r="BI367" i="138"/>
  <c r="BG367" i="138"/>
  <c r="BE367" i="138"/>
  <c r="BC367" i="138"/>
  <c r="BA367" i="138"/>
  <c r="AY367" i="138"/>
  <c r="AW367" i="138"/>
  <c r="AU367" i="138"/>
  <c r="AS367" i="138"/>
  <c r="AQ367" i="138"/>
  <c r="AO367" i="138"/>
  <c r="AM367" i="138"/>
  <c r="AK367" i="138"/>
  <c r="AI367" i="138"/>
  <c r="AG367" i="138"/>
  <c r="AE367" i="138"/>
  <c r="AC367" i="138"/>
  <c r="AA367" i="138"/>
  <c r="Y367" i="138"/>
  <c r="W367" i="138"/>
  <c r="U367" i="138"/>
  <c r="S367" i="138"/>
  <c r="Q367" i="138"/>
  <c r="O367" i="138"/>
  <c r="M367" i="138"/>
  <c r="K367" i="138"/>
  <c r="I367" i="138"/>
  <c r="G367" i="138"/>
  <c r="E367" i="138"/>
  <c r="BI366" i="138"/>
  <c r="BG366" i="138"/>
  <c r="BE366" i="138"/>
  <c r="BC366" i="138"/>
  <c r="BA366" i="138"/>
  <c r="AY366" i="138"/>
  <c r="AW366" i="138"/>
  <c r="AU366" i="138"/>
  <c r="AS366" i="138"/>
  <c r="AQ366" i="138"/>
  <c r="AO366" i="138"/>
  <c r="AM366" i="138"/>
  <c r="AK366" i="138"/>
  <c r="AI366" i="138"/>
  <c r="AG366" i="138"/>
  <c r="AE366" i="138"/>
  <c r="AC366" i="138"/>
  <c r="AA366" i="138"/>
  <c r="Y366" i="138"/>
  <c r="W366" i="138"/>
  <c r="U366" i="138"/>
  <c r="S366" i="138"/>
  <c r="Q366" i="138"/>
  <c r="O366" i="138"/>
  <c r="M366" i="138"/>
  <c r="K366" i="138"/>
  <c r="I366" i="138"/>
  <c r="G366" i="138"/>
  <c r="E366" i="138"/>
  <c r="BI365" i="138"/>
  <c r="BG365" i="138"/>
  <c r="BE365" i="138"/>
  <c r="BC365" i="138"/>
  <c r="BA365" i="138"/>
  <c r="AY365" i="138"/>
  <c r="AW365" i="138"/>
  <c r="AU365" i="138"/>
  <c r="AS365" i="138"/>
  <c r="AQ365" i="138"/>
  <c r="AO365" i="138"/>
  <c r="AM365" i="138"/>
  <c r="AK365" i="138"/>
  <c r="AI365" i="138"/>
  <c r="AG365" i="138"/>
  <c r="AE365" i="138"/>
  <c r="AC365" i="138"/>
  <c r="AA365" i="138"/>
  <c r="Y365" i="138"/>
  <c r="W365" i="138"/>
  <c r="U365" i="138"/>
  <c r="S365" i="138"/>
  <c r="Q365" i="138"/>
  <c r="O365" i="138"/>
  <c r="M365" i="138"/>
  <c r="K365" i="138"/>
  <c r="I365" i="138"/>
  <c r="G365" i="138"/>
  <c r="E365" i="138"/>
  <c r="BI364" i="138"/>
  <c r="BG364" i="138"/>
  <c r="BE364" i="138"/>
  <c r="BC364" i="138"/>
  <c r="BA364" i="138"/>
  <c r="AY364" i="138"/>
  <c r="AW364" i="138"/>
  <c r="AU364" i="138"/>
  <c r="AS364" i="138"/>
  <c r="AQ364" i="138"/>
  <c r="AO364" i="138"/>
  <c r="AM364" i="138"/>
  <c r="AK364" i="138"/>
  <c r="AI364" i="138"/>
  <c r="AG364" i="138"/>
  <c r="AE364" i="138"/>
  <c r="AC364" i="138"/>
  <c r="AA364" i="138"/>
  <c r="Y364" i="138"/>
  <c r="W364" i="138"/>
  <c r="U364" i="138"/>
  <c r="S364" i="138"/>
  <c r="Q364" i="138"/>
  <c r="O364" i="138"/>
  <c r="M364" i="138"/>
  <c r="K364" i="138"/>
  <c r="I364" i="138"/>
  <c r="G364" i="138"/>
  <c r="E364" i="138"/>
  <c r="BI363" i="138"/>
  <c r="BG363" i="138"/>
  <c r="BE363" i="138"/>
  <c r="BC363" i="138"/>
  <c r="BA363" i="138"/>
  <c r="AY363" i="138"/>
  <c r="AW363" i="138"/>
  <c r="AU363" i="138"/>
  <c r="AS363" i="138"/>
  <c r="AQ363" i="138"/>
  <c r="AO363" i="138"/>
  <c r="AM363" i="138"/>
  <c r="AK363" i="138"/>
  <c r="AI363" i="138"/>
  <c r="AG363" i="138"/>
  <c r="AE363" i="138"/>
  <c r="AC363" i="138"/>
  <c r="AA363" i="138"/>
  <c r="Y363" i="138"/>
  <c r="W363" i="138"/>
  <c r="U363" i="138"/>
  <c r="S363" i="138"/>
  <c r="Q363" i="138"/>
  <c r="O363" i="138"/>
  <c r="M363" i="138"/>
  <c r="K363" i="138"/>
  <c r="I363" i="138"/>
  <c r="G363" i="138"/>
  <c r="E363" i="138"/>
  <c r="BI362" i="138"/>
  <c r="BG362" i="138"/>
  <c r="BE362" i="138"/>
  <c r="BC362" i="138"/>
  <c r="BA362" i="138"/>
  <c r="AY362" i="138"/>
  <c r="AW362" i="138"/>
  <c r="AU362" i="138"/>
  <c r="AS362" i="138"/>
  <c r="AQ362" i="138"/>
  <c r="AO362" i="138"/>
  <c r="AM362" i="138"/>
  <c r="AK362" i="138"/>
  <c r="AI362" i="138"/>
  <c r="AG362" i="138"/>
  <c r="AE362" i="138"/>
  <c r="AC362" i="138"/>
  <c r="AA362" i="138"/>
  <c r="Y362" i="138"/>
  <c r="W362" i="138"/>
  <c r="U362" i="138"/>
  <c r="S362" i="138"/>
  <c r="Q362" i="138"/>
  <c r="O362" i="138"/>
  <c r="M362" i="138"/>
  <c r="K362" i="138"/>
  <c r="I362" i="138"/>
  <c r="G362" i="138"/>
  <c r="E362" i="138"/>
  <c r="BI361" i="138"/>
  <c r="BG361" i="138"/>
  <c r="BE361" i="138"/>
  <c r="BC361" i="138"/>
  <c r="BA361" i="138"/>
  <c r="AY361" i="138"/>
  <c r="AW361" i="138"/>
  <c r="AU361" i="138"/>
  <c r="AS361" i="138"/>
  <c r="AQ361" i="138"/>
  <c r="AO361" i="138"/>
  <c r="AM361" i="138"/>
  <c r="AK361" i="138"/>
  <c r="AI361" i="138"/>
  <c r="AG361" i="138"/>
  <c r="AE361" i="138"/>
  <c r="AC361" i="138"/>
  <c r="AA361" i="138"/>
  <c r="Y361" i="138"/>
  <c r="W361" i="138"/>
  <c r="U361" i="138"/>
  <c r="S361" i="138"/>
  <c r="Q361" i="138"/>
  <c r="O361" i="138"/>
  <c r="M361" i="138"/>
  <c r="K361" i="138"/>
  <c r="I361" i="138"/>
  <c r="G361" i="138"/>
  <c r="E361" i="138"/>
  <c r="BI360" i="138"/>
  <c r="BG360" i="138"/>
  <c r="BE360" i="138"/>
  <c r="BC360" i="138"/>
  <c r="BA360" i="138"/>
  <c r="AY360" i="138"/>
  <c r="AW360" i="138"/>
  <c r="AU360" i="138"/>
  <c r="AS360" i="138"/>
  <c r="AQ360" i="138"/>
  <c r="AO360" i="138"/>
  <c r="AM360" i="138"/>
  <c r="AK360" i="138"/>
  <c r="AI360" i="138"/>
  <c r="AG360" i="138"/>
  <c r="AE360" i="138"/>
  <c r="AC360" i="138"/>
  <c r="AA360" i="138"/>
  <c r="Y360" i="138"/>
  <c r="W360" i="138"/>
  <c r="U360" i="138"/>
  <c r="S360" i="138"/>
  <c r="Q360" i="138"/>
  <c r="O360" i="138"/>
  <c r="M360" i="138"/>
  <c r="K360" i="138"/>
  <c r="I360" i="138"/>
  <c r="G360" i="138"/>
  <c r="E360" i="138"/>
  <c r="BI359" i="138"/>
  <c r="BG359" i="138"/>
  <c r="BE359" i="138"/>
  <c r="BC359" i="138"/>
  <c r="BA359" i="138"/>
  <c r="AY359" i="138"/>
  <c r="AW359" i="138"/>
  <c r="AU359" i="138"/>
  <c r="AS359" i="138"/>
  <c r="AQ359" i="138"/>
  <c r="AO359" i="138"/>
  <c r="AM359" i="138"/>
  <c r="AK359" i="138"/>
  <c r="AI359" i="138"/>
  <c r="AG359" i="138"/>
  <c r="AE359" i="138"/>
  <c r="AC359" i="138"/>
  <c r="AA359" i="138"/>
  <c r="Y359" i="138"/>
  <c r="W359" i="138"/>
  <c r="U359" i="138"/>
  <c r="S359" i="138"/>
  <c r="Q359" i="138"/>
  <c r="O359" i="138"/>
  <c r="M359" i="138"/>
  <c r="K359" i="138"/>
  <c r="I359" i="138"/>
  <c r="G359" i="138"/>
  <c r="E359" i="138"/>
  <c r="BI358" i="138"/>
  <c r="BG358" i="138"/>
  <c r="BE358" i="138"/>
  <c r="BC358" i="138"/>
  <c r="BA358" i="138"/>
  <c r="AY358" i="138"/>
  <c r="AW358" i="138"/>
  <c r="AU358" i="138"/>
  <c r="AS358" i="138"/>
  <c r="AQ358" i="138"/>
  <c r="AO358" i="138"/>
  <c r="AM358" i="138"/>
  <c r="AK358" i="138"/>
  <c r="AI358" i="138"/>
  <c r="AG358" i="138"/>
  <c r="AE358" i="138"/>
  <c r="AC358" i="138"/>
  <c r="AA358" i="138"/>
  <c r="Y358" i="138"/>
  <c r="W358" i="138"/>
  <c r="U358" i="138"/>
  <c r="S358" i="138"/>
  <c r="Q358" i="138"/>
  <c r="O358" i="138"/>
  <c r="M358" i="138"/>
  <c r="K358" i="138"/>
  <c r="I358" i="138"/>
  <c r="G358" i="138"/>
  <c r="E358" i="138"/>
  <c r="BI357" i="138"/>
  <c r="BG357" i="138"/>
  <c r="BE357" i="138"/>
  <c r="BC357" i="138"/>
  <c r="BA357" i="138"/>
  <c r="AY357" i="138"/>
  <c r="AW357" i="138"/>
  <c r="AU357" i="138"/>
  <c r="AS357" i="138"/>
  <c r="AQ357" i="138"/>
  <c r="AO357" i="138"/>
  <c r="AM357" i="138"/>
  <c r="AK357" i="138"/>
  <c r="AI357" i="138"/>
  <c r="AG357" i="138"/>
  <c r="AE357" i="138"/>
  <c r="AC357" i="138"/>
  <c r="AA357" i="138"/>
  <c r="Y357" i="138"/>
  <c r="W357" i="138"/>
  <c r="U357" i="138"/>
  <c r="S357" i="138"/>
  <c r="Q357" i="138"/>
  <c r="O357" i="138"/>
  <c r="M357" i="138"/>
  <c r="K357" i="138"/>
  <c r="I357" i="138"/>
  <c r="G357" i="138"/>
  <c r="E357" i="138"/>
  <c r="BI356" i="138"/>
  <c r="BG356" i="138"/>
  <c r="BE356" i="138"/>
  <c r="BC356" i="138"/>
  <c r="BA356" i="138"/>
  <c r="AY356" i="138"/>
  <c r="AW356" i="138"/>
  <c r="AU356" i="138"/>
  <c r="AS356" i="138"/>
  <c r="AQ356" i="138"/>
  <c r="AO356" i="138"/>
  <c r="AM356" i="138"/>
  <c r="AK356" i="138"/>
  <c r="AI356" i="138"/>
  <c r="AG356" i="138"/>
  <c r="AE356" i="138"/>
  <c r="AC356" i="138"/>
  <c r="AA356" i="138"/>
  <c r="Y356" i="138"/>
  <c r="W356" i="138"/>
  <c r="U356" i="138"/>
  <c r="S356" i="138"/>
  <c r="Q356" i="138"/>
  <c r="O356" i="138"/>
  <c r="M356" i="138"/>
  <c r="K356" i="138"/>
  <c r="I356" i="138"/>
  <c r="G356" i="138"/>
  <c r="E356" i="138"/>
  <c r="BI355" i="138"/>
  <c r="BG355" i="138"/>
  <c r="BE355" i="138"/>
  <c r="BC355" i="138"/>
  <c r="BA355" i="138"/>
  <c r="AY355" i="138"/>
  <c r="AW355" i="138"/>
  <c r="AU355" i="138"/>
  <c r="AS355" i="138"/>
  <c r="AQ355" i="138"/>
  <c r="AO355" i="138"/>
  <c r="AM355" i="138"/>
  <c r="AK355" i="138"/>
  <c r="AI355" i="138"/>
  <c r="AG355" i="138"/>
  <c r="AE355" i="138"/>
  <c r="AC355" i="138"/>
  <c r="AA355" i="138"/>
  <c r="Y355" i="138"/>
  <c r="W355" i="138"/>
  <c r="U355" i="138"/>
  <c r="S355" i="138"/>
  <c r="Q355" i="138"/>
  <c r="O355" i="138"/>
  <c r="M355" i="138"/>
  <c r="K355" i="138"/>
  <c r="I355" i="138"/>
  <c r="G355" i="138"/>
  <c r="E355" i="138"/>
  <c r="BI354" i="138"/>
  <c r="BG354" i="138"/>
  <c r="BE354" i="138"/>
  <c r="BC354" i="138"/>
  <c r="BA354" i="138"/>
  <c r="AY354" i="138"/>
  <c r="AW354" i="138"/>
  <c r="AU354" i="138"/>
  <c r="AS354" i="138"/>
  <c r="AQ354" i="138"/>
  <c r="AO354" i="138"/>
  <c r="AM354" i="138"/>
  <c r="AK354" i="138"/>
  <c r="AI354" i="138"/>
  <c r="AG354" i="138"/>
  <c r="AE354" i="138"/>
  <c r="AC354" i="138"/>
  <c r="AA354" i="138"/>
  <c r="Y354" i="138"/>
  <c r="W354" i="138"/>
  <c r="U354" i="138"/>
  <c r="S354" i="138"/>
  <c r="Q354" i="138"/>
  <c r="O354" i="138"/>
  <c r="M354" i="138"/>
  <c r="K354" i="138"/>
  <c r="I354" i="138"/>
  <c r="G354" i="138"/>
  <c r="E354" i="138"/>
  <c r="BI353" i="138"/>
  <c r="BG353" i="138"/>
  <c r="BE353" i="138"/>
  <c r="BC353" i="138"/>
  <c r="BA353" i="138"/>
  <c r="AY353" i="138"/>
  <c r="AW353" i="138"/>
  <c r="AU353" i="138"/>
  <c r="AS353" i="138"/>
  <c r="AQ353" i="138"/>
  <c r="AO353" i="138"/>
  <c r="AM353" i="138"/>
  <c r="AK353" i="138"/>
  <c r="AI353" i="138"/>
  <c r="AG353" i="138"/>
  <c r="AE353" i="138"/>
  <c r="AC353" i="138"/>
  <c r="AA353" i="138"/>
  <c r="Y353" i="138"/>
  <c r="W353" i="138"/>
  <c r="U353" i="138"/>
  <c r="S353" i="138"/>
  <c r="Q353" i="138"/>
  <c r="O353" i="138"/>
  <c r="M353" i="138"/>
  <c r="K353" i="138"/>
  <c r="I353" i="138"/>
  <c r="G353" i="138"/>
  <c r="E353" i="138"/>
  <c r="BI352" i="138"/>
  <c r="BG352" i="138"/>
  <c r="BE352" i="138"/>
  <c r="BC352" i="138"/>
  <c r="BA352" i="138"/>
  <c r="AY352" i="138"/>
  <c r="AW352" i="138"/>
  <c r="AU352" i="138"/>
  <c r="AS352" i="138"/>
  <c r="AQ352" i="138"/>
  <c r="AO352" i="138"/>
  <c r="AM352" i="138"/>
  <c r="AK352" i="138"/>
  <c r="AI352" i="138"/>
  <c r="AG352" i="138"/>
  <c r="AE352" i="138"/>
  <c r="AC352" i="138"/>
  <c r="AA352" i="138"/>
  <c r="Y352" i="138"/>
  <c r="W352" i="138"/>
  <c r="U352" i="138"/>
  <c r="S352" i="138"/>
  <c r="Q352" i="138"/>
  <c r="O352" i="138"/>
  <c r="M352" i="138"/>
  <c r="K352" i="138"/>
  <c r="I352" i="138"/>
  <c r="G352" i="138"/>
  <c r="E352" i="138"/>
  <c r="BI351" i="138"/>
  <c r="BG351" i="138"/>
  <c r="BE351" i="138"/>
  <c r="BC351" i="138"/>
  <c r="BA351" i="138"/>
  <c r="AY351" i="138"/>
  <c r="AW351" i="138"/>
  <c r="AU351" i="138"/>
  <c r="AS351" i="138"/>
  <c r="AQ351" i="138"/>
  <c r="AO351" i="138"/>
  <c r="AM351" i="138"/>
  <c r="AK351" i="138"/>
  <c r="AI351" i="138"/>
  <c r="AG351" i="138"/>
  <c r="AE351" i="138"/>
  <c r="AC351" i="138"/>
  <c r="AA351" i="138"/>
  <c r="Y351" i="138"/>
  <c r="W351" i="138"/>
  <c r="U351" i="138"/>
  <c r="S351" i="138"/>
  <c r="Q351" i="138"/>
  <c r="O351" i="138"/>
  <c r="M351" i="138"/>
  <c r="K351" i="138"/>
  <c r="I351" i="138"/>
  <c r="G351" i="138"/>
  <c r="E351" i="138"/>
  <c r="BI350" i="138"/>
  <c r="BG350" i="138"/>
  <c r="BE350" i="138"/>
  <c r="BC350" i="138"/>
  <c r="BA350" i="138"/>
  <c r="AY350" i="138"/>
  <c r="AW350" i="138"/>
  <c r="AU350" i="138"/>
  <c r="AS350" i="138"/>
  <c r="AQ350" i="138"/>
  <c r="AO350" i="138"/>
  <c r="AM350" i="138"/>
  <c r="AK350" i="138"/>
  <c r="AI350" i="138"/>
  <c r="AG350" i="138"/>
  <c r="AE350" i="138"/>
  <c r="AC350" i="138"/>
  <c r="AA350" i="138"/>
  <c r="Y350" i="138"/>
  <c r="W350" i="138"/>
  <c r="U350" i="138"/>
  <c r="S350" i="138"/>
  <c r="Q350" i="138"/>
  <c r="O350" i="138"/>
  <c r="M350" i="138"/>
  <c r="K350" i="138"/>
  <c r="I350" i="138"/>
  <c r="G350" i="138"/>
  <c r="E350" i="138"/>
  <c r="BI349" i="138"/>
  <c r="BG349" i="138"/>
  <c r="BE349" i="138"/>
  <c r="BC349" i="138"/>
  <c r="BA349" i="138"/>
  <c r="AY349" i="138"/>
  <c r="AW349" i="138"/>
  <c r="AU349" i="138"/>
  <c r="AS349" i="138"/>
  <c r="AQ349" i="138"/>
  <c r="AO349" i="138"/>
  <c r="AM349" i="138"/>
  <c r="AK349" i="138"/>
  <c r="AI349" i="138"/>
  <c r="AG349" i="138"/>
  <c r="AE349" i="138"/>
  <c r="AC349" i="138"/>
  <c r="AA349" i="138"/>
  <c r="Y349" i="138"/>
  <c r="W349" i="138"/>
  <c r="U349" i="138"/>
  <c r="S349" i="138"/>
  <c r="Q349" i="138"/>
  <c r="O349" i="138"/>
  <c r="M349" i="138"/>
  <c r="K349" i="138"/>
  <c r="I349" i="138"/>
  <c r="G349" i="138"/>
  <c r="E349" i="138"/>
  <c r="BI348" i="138"/>
  <c r="BG348" i="138"/>
  <c r="BE348" i="138"/>
  <c r="BC348" i="138"/>
  <c r="BA348" i="138"/>
  <c r="AY348" i="138"/>
  <c r="AW348" i="138"/>
  <c r="AU348" i="138"/>
  <c r="AS348" i="138"/>
  <c r="AQ348" i="138"/>
  <c r="AO348" i="138"/>
  <c r="AM348" i="138"/>
  <c r="AK348" i="138"/>
  <c r="AI348" i="138"/>
  <c r="AG348" i="138"/>
  <c r="AE348" i="138"/>
  <c r="AC348" i="138"/>
  <c r="AA348" i="138"/>
  <c r="Y348" i="138"/>
  <c r="W348" i="138"/>
  <c r="U348" i="138"/>
  <c r="S348" i="138"/>
  <c r="Q348" i="138"/>
  <c r="O348" i="138"/>
  <c r="M348" i="138"/>
  <c r="K348" i="138"/>
  <c r="I348" i="138"/>
  <c r="G348" i="138"/>
  <c r="E348" i="138"/>
  <c r="BI347" i="138"/>
  <c r="BG347" i="138"/>
  <c r="BE347" i="138"/>
  <c r="BC347" i="138"/>
  <c r="BA347" i="138"/>
  <c r="AY347" i="138"/>
  <c r="AW347" i="138"/>
  <c r="AU347" i="138"/>
  <c r="AS347" i="138"/>
  <c r="AQ347" i="138"/>
  <c r="AO347" i="138"/>
  <c r="AM347" i="138"/>
  <c r="AK347" i="138"/>
  <c r="AI347" i="138"/>
  <c r="AG347" i="138"/>
  <c r="AE347" i="138"/>
  <c r="AC347" i="138"/>
  <c r="AA347" i="138"/>
  <c r="Y347" i="138"/>
  <c r="W347" i="138"/>
  <c r="U347" i="138"/>
  <c r="S347" i="138"/>
  <c r="Q347" i="138"/>
  <c r="O347" i="138"/>
  <c r="M347" i="138"/>
  <c r="K347" i="138"/>
  <c r="I347" i="138"/>
  <c r="G347" i="138"/>
  <c r="E347" i="138"/>
  <c r="BI346" i="138"/>
  <c r="BG346" i="138"/>
  <c r="BE346" i="138"/>
  <c r="BC346" i="138"/>
  <c r="BA346" i="138"/>
  <c r="AY346" i="138"/>
  <c r="AW346" i="138"/>
  <c r="AU346" i="138"/>
  <c r="AS346" i="138"/>
  <c r="AQ346" i="138"/>
  <c r="AO346" i="138"/>
  <c r="AM346" i="138"/>
  <c r="AK346" i="138"/>
  <c r="AI346" i="138"/>
  <c r="AG346" i="138"/>
  <c r="AE346" i="138"/>
  <c r="AC346" i="138"/>
  <c r="AA346" i="138"/>
  <c r="Y346" i="138"/>
  <c r="W346" i="138"/>
  <c r="U346" i="138"/>
  <c r="S346" i="138"/>
  <c r="Q346" i="138"/>
  <c r="O346" i="138"/>
  <c r="M346" i="138"/>
  <c r="K346" i="138"/>
  <c r="I346" i="138"/>
  <c r="G346" i="138"/>
  <c r="E346" i="138"/>
  <c r="BI345" i="138"/>
  <c r="BG345" i="138"/>
  <c r="BE345" i="138"/>
  <c r="BC345" i="138"/>
  <c r="BA345" i="138"/>
  <c r="AY345" i="138"/>
  <c r="AW345" i="138"/>
  <c r="AU345" i="138"/>
  <c r="AS345" i="138"/>
  <c r="AQ345" i="138"/>
  <c r="AO345" i="138"/>
  <c r="AM345" i="138"/>
  <c r="AK345" i="138"/>
  <c r="AI345" i="138"/>
  <c r="AG345" i="138"/>
  <c r="AE345" i="138"/>
  <c r="AC345" i="138"/>
  <c r="AA345" i="138"/>
  <c r="Y345" i="138"/>
  <c r="W345" i="138"/>
  <c r="U345" i="138"/>
  <c r="S345" i="138"/>
  <c r="Q345" i="138"/>
  <c r="O345" i="138"/>
  <c r="M345" i="138"/>
  <c r="K345" i="138"/>
  <c r="I345" i="138"/>
  <c r="G345" i="138"/>
  <c r="E345" i="138"/>
  <c r="BI344" i="138"/>
  <c r="BG344" i="138"/>
  <c r="BE344" i="138"/>
  <c r="BC344" i="138"/>
  <c r="BA344" i="138"/>
  <c r="AY344" i="138"/>
  <c r="AW344" i="138"/>
  <c r="AU344" i="138"/>
  <c r="AS344" i="138"/>
  <c r="AQ344" i="138"/>
  <c r="AO344" i="138"/>
  <c r="AM344" i="138"/>
  <c r="AK344" i="138"/>
  <c r="AI344" i="138"/>
  <c r="AG344" i="138"/>
  <c r="AE344" i="138"/>
  <c r="AC344" i="138"/>
  <c r="AA344" i="138"/>
  <c r="Y344" i="138"/>
  <c r="W344" i="138"/>
  <c r="U344" i="138"/>
  <c r="S344" i="138"/>
  <c r="Q344" i="138"/>
  <c r="O344" i="138"/>
  <c r="M344" i="138"/>
  <c r="K344" i="138"/>
  <c r="I344" i="138"/>
  <c r="G344" i="138"/>
  <c r="E344" i="138"/>
  <c r="BI343" i="138"/>
  <c r="BG343" i="138"/>
  <c r="BE343" i="138"/>
  <c r="BC343" i="138"/>
  <c r="BA343" i="138"/>
  <c r="AY343" i="138"/>
  <c r="AW343" i="138"/>
  <c r="AU343" i="138"/>
  <c r="AS343" i="138"/>
  <c r="AQ343" i="138"/>
  <c r="AO343" i="138"/>
  <c r="AM343" i="138"/>
  <c r="AK343" i="138"/>
  <c r="AI343" i="138"/>
  <c r="AG343" i="138"/>
  <c r="AE343" i="138"/>
  <c r="AC343" i="138"/>
  <c r="AA343" i="138"/>
  <c r="Y343" i="138"/>
  <c r="W343" i="138"/>
  <c r="U343" i="138"/>
  <c r="S343" i="138"/>
  <c r="Q343" i="138"/>
  <c r="O343" i="138"/>
  <c r="M343" i="138"/>
  <c r="K343" i="138"/>
  <c r="I343" i="138"/>
  <c r="G343" i="138"/>
  <c r="E343" i="138"/>
  <c r="BI342" i="138"/>
  <c r="BG342" i="138"/>
  <c r="BE342" i="138"/>
  <c r="BC342" i="138"/>
  <c r="BA342" i="138"/>
  <c r="AY342" i="138"/>
  <c r="AW342" i="138"/>
  <c r="AU342" i="138"/>
  <c r="AS342" i="138"/>
  <c r="AQ342" i="138"/>
  <c r="AO342" i="138"/>
  <c r="AM342" i="138"/>
  <c r="AK342" i="138"/>
  <c r="AI342" i="138"/>
  <c r="AG342" i="138"/>
  <c r="AE342" i="138"/>
  <c r="AC342" i="138"/>
  <c r="AA342" i="138"/>
  <c r="Y342" i="138"/>
  <c r="W342" i="138"/>
  <c r="U342" i="138"/>
  <c r="S342" i="138"/>
  <c r="Q342" i="138"/>
  <c r="O342" i="138"/>
  <c r="M342" i="138"/>
  <c r="K342" i="138"/>
  <c r="I342" i="138"/>
  <c r="G342" i="138"/>
  <c r="E342" i="138"/>
  <c r="BI341" i="138"/>
  <c r="BG341" i="138"/>
  <c r="BE341" i="138"/>
  <c r="BC341" i="138"/>
  <c r="BA341" i="138"/>
  <c r="AY341" i="138"/>
  <c r="AW341" i="138"/>
  <c r="AU341" i="138"/>
  <c r="AS341" i="138"/>
  <c r="AQ341" i="138"/>
  <c r="AO341" i="138"/>
  <c r="AM341" i="138"/>
  <c r="AK341" i="138"/>
  <c r="AI341" i="138"/>
  <c r="AG341" i="138"/>
  <c r="AE341" i="138"/>
  <c r="AC341" i="138"/>
  <c r="AA341" i="138"/>
  <c r="Y341" i="138"/>
  <c r="W341" i="138"/>
  <c r="U341" i="138"/>
  <c r="S341" i="138"/>
  <c r="Q341" i="138"/>
  <c r="O341" i="138"/>
  <c r="M341" i="138"/>
  <c r="K341" i="138"/>
  <c r="I341" i="138"/>
  <c r="G341" i="138"/>
  <c r="E341" i="138"/>
  <c r="BI340" i="138"/>
  <c r="BG340" i="138"/>
  <c r="BE340" i="138"/>
  <c r="BC340" i="138"/>
  <c r="BA340" i="138"/>
  <c r="AY340" i="138"/>
  <c r="AW340" i="138"/>
  <c r="AU340" i="138"/>
  <c r="AS340" i="138"/>
  <c r="AQ340" i="138"/>
  <c r="AO340" i="138"/>
  <c r="AM340" i="138"/>
  <c r="AK340" i="138"/>
  <c r="AI340" i="138"/>
  <c r="AG340" i="138"/>
  <c r="AE340" i="138"/>
  <c r="AC340" i="138"/>
  <c r="AA340" i="138"/>
  <c r="Y340" i="138"/>
  <c r="W340" i="138"/>
  <c r="U340" i="138"/>
  <c r="S340" i="138"/>
  <c r="Q340" i="138"/>
  <c r="O340" i="138"/>
  <c r="M340" i="138"/>
  <c r="K340" i="138"/>
  <c r="I340" i="138"/>
  <c r="G340" i="138"/>
  <c r="E340" i="138"/>
  <c r="BI339" i="138"/>
  <c r="BG339" i="138"/>
  <c r="BE339" i="138"/>
  <c r="BC339" i="138"/>
  <c r="BA339" i="138"/>
  <c r="AY339" i="138"/>
  <c r="AW339" i="138"/>
  <c r="AU339" i="138"/>
  <c r="AS339" i="138"/>
  <c r="AQ339" i="138"/>
  <c r="AO339" i="138"/>
  <c r="AM339" i="138"/>
  <c r="AK339" i="138"/>
  <c r="AI339" i="138"/>
  <c r="AG339" i="138"/>
  <c r="AE339" i="138"/>
  <c r="AC339" i="138"/>
  <c r="AA339" i="138"/>
  <c r="Y339" i="138"/>
  <c r="W339" i="138"/>
  <c r="U339" i="138"/>
  <c r="S339" i="138"/>
  <c r="Q339" i="138"/>
  <c r="O339" i="138"/>
  <c r="M339" i="138"/>
  <c r="K339" i="138"/>
  <c r="I339" i="138"/>
  <c r="G339" i="138"/>
  <c r="E339" i="138"/>
  <c r="BI338" i="138"/>
  <c r="BG338" i="138"/>
  <c r="BE338" i="138"/>
  <c r="BC338" i="138"/>
  <c r="BA338" i="138"/>
  <c r="AY338" i="138"/>
  <c r="AW338" i="138"/>
  <c r="AU338" i="138"/>
  <c r="AS338" i="138"/>
  <c r="AQ338" i="138"/>
  <c r="AO338" i="138"/>
  <c r="AM338" i="138"/>
  <c r="AK338" i="138"/>
  <c r="AI338" i="138"/>
  <c r="AG338" i="138"/>
  <c r="AE338" i="138"/>
  <c r="AC338" i="138"/>
  <c r="AA338" i="138"/>
  <c r="Y338" i="138"/>
  <c r="W338" i="138"/>
  <c r="U338" i="138"/>
  <c r="S338" i="138"/>
  <c r="Q338" i="138"/>
  <c r="O338" i="138"/>
  <c r="M338" i="138"/>
  <c r="K338" i="138"/>
  <c r="I338" i="138"/>
  <c r="G338" i="138"/>
  <c r="E338" i="138"/>
  <c r="BI337" i="138"/>
  <c r="BG337" i="138"/>
  <c r="BE337" i="138"/>
  <c r="BC337" i="138"/>
  <c r="BA337" i="138"/>
  <c r="AY337" i="138"/>
  <c r="AW337" i="138"/>
  <c r="AU337" i="138"/>
  <c r="AS337" i="138"/>
  <c r="AQ337" i="138"/>
  <c r="AO337" i="138"/>
  <c r="AM337" i="138"/>
  <c r="AK337" i="138"/>
  <c r="AI337" i="138"/>
  <c r="AG337" i="138"/>
  <c r="AE337" i="138"/>
  <c r="AC337" i="138"/>
  <c r="AA337" i="138"/>
  <c r="Y337" i="138"/>
  <c r="W337" i="138"/>
  <c r="U337" i="138"/>
  <c r="S337" i="138"/>
  <c r="Q337" i="138"/>
  <c r="O337" i="138"/>
  <c r="M337" i="138"/>
  <c r="K337" i="138"/>
  <c r="I337" i="138"/>
  <c r="G337" i="138"/>
  <c r="E337" i="138"/>
  <c r="BI336" i="138"/>
  <c r="BG336" i="138"/>
  <c r="BE336" i="138"/>
  <c r="BC336" i="138"/>
  <c r="BA336" i="138"/>
  <c r="AY336" i="138"/>
  <c r="AW336" i="138"/>
  <c r="AU336" i="138"/>
  <c r="AS336" i="138"/>
  <c r="AQ336" i="138"/>
  <c r="AO336" i="138"/>
  <c r="AM336" i="138"/>
  <c r="AK336" i="138"/>
  <c r="AI336" i="138"/>
  <c r="AG336" i="138"/>
  <c r="AE336" i="138"/>
  <c r="AC336" i="138"/>
  <c r="AA336" i="138"/>
  <c r="Y336" i="138"/>
  <c r="W336" i="138"/>
  <c r="U336" i="138"/>
  <c r="S336" i="138"/>
  <c r="Q336" i="138"/>
  <c r="O336" i="138"/>
  <c r="M336" i="138"/>
  <c r="K336" i="138"/>
  <c r="I336" i="138"/>
  <c r="G336" i="138"/>
  <c r="E336" i="138"/>
  <c r="BI335" i="138"/>
  <c r="BG335" i="138"/>
  <c r="BE335" i="138"/>
  <c r="BC335" i="138"/>
  <c r="BA335" i="138"/>
  <c r="AY335" i="138"/>
  <c r="AW335" i="138"/>
  <c r="AU335" i="138"/>
  <c r="AS335" i="138"/>
  <c r="AQ335" i="138"/>
  <c r="AO335" i="138"/>
  <c r="AM335" i="138"/>
  <c r="AK335" i="138"/>
  <c r="AI335" i="138"/>
  <c r="AG335" i="138"/>
  <c r="AE335" i="138"/>
  <c r="AC335" i="138"/>
  <c r="AA335" i="138"/>
  <c r="Y335" i="138"/>
  <c r="W335" i="138"/>
  <c r="U335" i="138"/>
  <c r="S335" i="138"/>
  <c r="Q335" i="138"/>
  <c r="O335" i="138"/>
  <c r="M335" i="138"/>
  <c r="K335" i="138"/>
  <c r="I335" i="138"/>
  <c r="G335" i="138"/>
  <c r="E335" i="138"/>
  <c r="BI334" i="138"/>
  <c r="BG334" i="138"/>
  <c r="BE334" i="138"/>
  <c r="BC334" i="138"/>
  <c r="BA334" i="138"/>
  <c r="AY334" i="138"/>
  <c r="AW334" i="138"/>
  <c r="AU334" i="138"/>
  <c r="AS334" i="138"/>
  <c r="AQ334" i="138"/>
  <c r="AO334" i="138"/>
  <c r="AM334" i="138"/>
  <c r="AK334" i="138"/>
  <c r="AI334" i="138"/>
  <c r="AG334" i="138"/>
  <c r="AE334" i="138"/>
  <c r="AC334" i="138"/>
  <c r="AA334" i="138"/>
  <c r="Y334" i="138"/>
  <c r="W334" i="138"/>
  <c r="U334" i="138"/>
  <c r="S334" i="138"/>
  <c r="Q334" i="138"/>
  <c r="O334" i="138"/>
  <c r="M334" i="138"/>
  <c r="K334" i="138"/>
  <c r="I334" i="138"/>
  <c r="G334" i="138"/>
  <c r="E334" i="138"/>
  <c r="BI333" i="138"/>
  <c r="BG333" i="138"/>
  <c r="BE333" i="138"/>
  <c r="BC333" i="138"/>
  <c r="BA333" i="138"/>
  <c r="AY333" i="138"/>
  <c r="AW333" i="138"/>
  <c r="AU333" i="138"/>
  <c r="AS333" i="138"/>
  <c r="AQ333" i="138"/>
  <c r="AO333" i="138"/>
  <c r="AM333" i="138"/>
  <c r="AK333" i="138"/>
  <c r="AI333" i="138"/>
  <c r="AG333" i="138"/>
  <c r="AE333" i="138"/>
  <c r="AC333" i="138"/>
  <c r="AA333" i="138"/>
  <c r="Y333" i="138"/>
  <c r="W333" i="138"/>
  <c r="U333" i="138"/>
  <c r="S333" i="138"/>
  <c r="Q333" i="138"/>
  <c r="O333" i="138"/>
  <c r="M333" i="138"/>
  <c r="K333" i="138"/>
  <c r="I333" i="138"/>
  <c r="G333" i="138"/>
  <c r="E333" i="138"/>
  <c r="BI332" i="138"/>
  <c r="BG332" i="138"/>
  <c r="BE332" i="138"/>
  <c r="BC332" i="138"/>
  <c r="BA332" i="138"/>
  <c r="AY332" i="138"/>
  <c r="AW332" i="138"/>
  <c r="AU332" i="138"/>
  <c r="AS332" i="138"/>
  <c r="AQ332" i="138"/>
  <c r="AO332" i="138"/>
  <c r="AM332" i="138"/>
  <c r="AK332" i="138"/>
  <c r="AI332" i="138"/>
  <c r="AG332" i="138"/>
  <c r="AE332" i="138"/>
  <c r="AC332" i="138"/>
  <c r="AA332" i="138"/>
  <c r="Y332" i="138"/>
  <c r="W332" i="138"/>
  <c r="U332" i="138"/>
  <c r="S332" i="138"/>
  <c r="Q332" i="138"/>
  <c r="O332" i="138"/>
  <c r="M332" i="138"/>
  <c r="K332" i="138"/>
  <c r="I332" i="138"/>
  <c r="G332" i="138"/>
  <c r="E332" i="138"/>
  <c r="BI331" i="138"/>
  <c r="BG331" i="138"/>
  <c r="BE331" i="138"/>
  <c r="BC331" i="138"/>
  <c r="BA331" i="138"/>
  <c r="AY331" i="138"/>
  <c r="AW331" i="138"/>
  <c r="AU331" i="138"/>
  <c r="AS331" i="138"/>
  <c r="AQ331" i="138"/>
  <c r="AO331" i="138"/>
  <c r="AM331" i="138"/>
  <c r="AK331" i="138"/>
  <c r="AI331" i="138"/>
  <c r="AG331" i="138"/>
  <c r="AE331" i="138"/>
  <c r="AC331" i="138"/>
  <c r="AA331" i="138"/>
  <c r="Y331" i="138"/>
  <c r="W331" i="138"/>
  <c r="U331" i="138"/>
  <c r="S331" i="138"/>
  <c r="BI330" i="138"/>
  <c r="BG330" i="138"/>
  <c r="BE330" i="138"/>
  <c r="BC330" i="138"/>
  <c r="BA330" i="138"/>
  <c r="AY330" i="138"/>
  <c r="AW330" i="138"/>
  <c r="AU330" i="138"/>
  <c r="AS330" i="138"/>
  <c r="AQ330" i="138"/>
  <c r="AO330" i="138"/>
  <c r="AM330" i="138"/>
  <c r="AK330" i="138"/>
  <c r="AI330" i="138"/>
  <c r="AG330" i="138"/>
  <c r="AE330" i="138"/>
  <c r="AC330" i="138"/>
  <c r="AA330" i="138"/>
  <c r="Y330" i="138"/>
  <c r="W330" i="138"/>
  <c r="U330" i="138"/>
  <c r="S330" i="138"/>
  <c r="Q330" i="138"/>
  <c r="O330" i="138"/>
  <c r="M330" i="138"/>
  <c r="K330" i="138"/>
  <c r="I330" i="138"/>
  <c r="G330" i="138"/>
  <c r="E330" i="138"/>
  <c r="BI329" i="138"/>
  <c r="BG329" i="138"/>
  <c r="BE329" i="138"/>
  <c r="BC329" i="138"/>
  <c r="BA329" i="138"/>
  <c r="AY329" i="138"/>
  <c r="AW329" i="138"/>
  <c r="AU329" i="138"/>
  <c r="AS329" i="138"/>
  <c r="AQ329" i="138"/>
  <c r="AO329" i="138"/>
  <c r="AM329" i="138"/>
  <c r="AK329" i="138"/>
  <c r="AI329" i="138"/>
  <c r="AG329" i="138"/>
  <c r="AE329" i="138"/>
  <c r="AC329" i="138"/>
  <c r="AA329" i="138"/>
  <c r="Y329" i="138"/>
  <c r="W329" i="138"/>
  <c r="U329" i="138"/>
  <c r="S329" i="138"/>
  <c r="Q329" i="138"/>
  <c r="O329" i="138"/>
  <c r="M329" i="138"/>
  <c r="K329" i="138"/>
  <c r="I329" i="138"/>
  <c r="G329" i="138"/>
  <c r="E329" i="138"/>
  <c r="BI328" i="138"/>
  <c r="BG328" i="138"/>
  <c r="BE328" i="138"/>
  <c r="BC328" i="138"/>
  <c r="BA328" i="138"/>
  <c r="AY328" i="138"/>
  <c r="AW328" i="138"/>
  <c r="AU328" i="138"/>
  <c r="AS328" i="138"/>
  <c r="AQ328" i="138"/>
  <c r="AO328" i="138"/>
  <c r="AM328" i="138"/>
  <c r="AK328" i="138"/>
  <c r="AI328" i="138"/>
  <c r="AG328" i="138"/>
  <c r="AE328" i="138"/>
  <c r="AC328" i="138"/>
  <c r="AA328" i="138"/>
  <c r="Y328" i="138"/>
  <c r="W328" i="138"/>
  <c r="U328" i="138"/>
  <c r="S328" i="138"/>
  <c r="Q328" i="138"/>
  <c r="O328" i="138"/>
  <c r="M328" i="138"/>
  <c r="K328" i="138"/>
  <c r="I328" i="138"/>
  <c r="G328" i="138"/>
  <c r="E328" i="138"/>
  <c r="BI327" i="138"/>
  <c r="BG327" i="138"/>
  <c r="BE327" i="138"/>
  <c r="BC327" i="138"/>
  <c r="BA327" i="138"/>
  <c r="AY327" i="138"/>
  <c r="AW327" i="138"/>
  <c r="AU327" i="138"/>
  <c r="AS327" i="138"/>
  <c r="AQ327" i="138"/>
  <c r="AO327" i="138"/>
  <c r="AM327" i="138"/>
  <c r="AK327" i="138"/>
  <c r="AI327" i="138"/>
  <c r="AG327" i="138"/>
  <c r="AE327" i="138"/>
  <c r="AC327" i="138"/>
  <c r="AA327" i="138"/>
  <c r="Y327" i="138"/>
  <c r="W327" i="138"/>
  <c r="U327" i="138"/>
  <c r="S327" i="138"/>
  <c r="Q327" i="138"/>
  <c r="O327" i="138"/>
  <c r="M327" i="138"/>
  <c r="K327" i="138"/>
  <c r="I327" i="138"/>
  <c r="G327" i="138"/>
  <c r="E327" i="138"/>
  <c r="BI326" i="138"/>
  <c r="BG326" i="138"/>
  <c r="BE326" i="138"/>
  <c r="BC326" i="138"/>
  <c r="BA326" i="138"/>
  <c r="AY326" i="138"/>
  <c r="AW326" i="138"/>
  <c r="AU326" i="138"/>
  <c r="AS326" i="138"/>
  <c r="AQ326" i="138"/>
  <c r="AO326" i="138"/>
  <c r="AM326" i="138"/>
  <c r="AK326" i="138"/>
  <c r="AI326" i="138"/>
  <c r="AG326" i="138"/>
  <c r="AE326" i="138"/>
  <c r="AC326" i="138"/>
  <c r="AA326" i="138"/>
  <c r="Y326" i="138"/>
  <c r="W326" i="138"/>
  <c r="U326" i="138"/>
  <c r="S326" i="138"/>
  <c r="Q326" i="138"/>
  <c r="O326" i="138"/>
  <c r="M326" i="138"/>
  <c r="K326" i="138"/>
  <c r="I326" i="138"/>
  <c r="G326" i="138"/>
  <c r="E326" i="138"/>
  <c r="BI325" i="138"/>
  <c r="BG325" i="138"/>
  <c r="BE325" i="138"/>
  <c r="BC325" i="138"/>
  <c r="BA325" i="138"/>
  <c r="AY325" i="138"/>
  <c r="AW325" i="138"/>
  <c r="AU325" i="138"/>
  <c r="AS325" i="138"/>
  <c r="AQ325" i="138"/>
  <c r="AO325" i="138"/>
  <c r="AM325" i="138"/>
  <c r="AK325" i="138"/>
  <c r="AI325" i="138"/>
  <c r="AG325" i="138"/>
  <c r="AE325" i="138"/>
  <c r="AC325" i="138"/>
  <c r="AA325" i="138"/>
  <c r="Y325" i="138"/>
  <c r="W325" i="138"/>
  <c r="U325" i="138"/>
  <c r="S325" i="138"/>
  <c r="Q325" i="138"/>
  <c r="O325" i="138"/>
  <c r="M325" i="138"/>
  <c r="K325" i="138"/>
  <c r="I325" i="138"/>
  <c r="G325" i="138"/>
  <c r="E325" i="138"/>
  <c r="BI324" i="138"/>
  <c r="BG324" i="138"/>
  <c r="BE324" i="138"/>
  <c r="BC324" i="138"/>
  <c r="BA324" i="138"/>
  <c r="AY324" i="138"/>
  <c r="AW324" i="138"/>
  <c r="AU324" i="138"/>
  <c r="AS324" i="138"/>
  <c r="AQ324" i="138"/>
  <c r="AO324" i="138"/>
  <c r="AM324" i="138"/>
  <c r="AK324" i="138"/>
  <c r="AI324" i="138"/>
  <c r="AG324" i="138"/>
  <c r="AE324" i="138"/>
  <c r="AC324" i="138"/>
  <c r="AA324" i="138"/>
  <c r="Y324" i="138"/>
  <c r="W324" i="138"/>
  <c r="U324" i="138"/>
  <c r="S324" i="138"/>
  <c r="Q324" i="138"/>
  <c r="O324" i="138"/>
  <c r="M324" i="138"/>
  <c r="K324" i="138"/>
  <c r="I324" i="138"/>
  <c r="G324" i="138"/>
  <c r="E324" i="138"/>
  <c r="BI323" i="138"/>
  <c r="BG323" i="138"/>
  <c r="BE323" i="138"/>
  <c r="BC323" i="138"/>
  <c r="BA323" i="138"/>
  <c r="AY323" i="138"/>
  <c r="AW323" i="138"/>
  <c r="AU323" i="138"/>
  <c r="AS323" i="138"/>
  <c r="AQ323" i="138"/>
  <c r="AO323" i="138"/>
  <c r="AM323" i="138"/>
  <c r="AK323" i="138"/>
  <c r="AI323" i="138"/>
  <c r="AG323" i="138"/>
  <c r="AE323" i="138"/>
  <c r="AC323" i="138"/>
  <c r="AA323" i="138"/>
  <c r="Y323" i="138"/>
  <c r="W323" i="138"/>
  <c r="U323" i="138"/>
  <c r="S323" i="138"/>
  <c r="Q323" i="138"/>
  <c r="O323" i="138"/>
  <c r="M323" i="138"/>
  <c r="K323" i="138"/>
  <c r="I323" i="138"/>
  <c r="G323" i="138"/>
  <c r="E323" i="138"/>
  <c r="BI322" i="138"/>
  <c r="BG322" i="138"/>
  <c r="BE322" i="138"/>
  <c r="BC322" i="138"/>
  <c r="BA322" i="138"/>
  <c r="AY322" i="138"/>
  <c r="AW322" i="138"/>
  <c r="AU322" i="138"/>
  <c r="AS322" i="138"/>
  <c r="AQ322" i="138"/>
  <c r="AO322" i="138"/>
  <c r="AM322" i="138"/>
  <c r="AK322" i="138"/>
  <c r="AI322" i="138"/>
  <c r="AG322" i="138"/>
  <c r="AE322" i="138"/>
  <c r="AC322" i="138"/>
  <c r="AA322" i="138"/>
  <c r="Y322" i="138"/>
  <c r="W322" i="138"/>
  <c r="U322" i="138"/>
  <c r="S322" i="138"/>
  <c r="Q322" i="138"/>
  <c r="O322" i="138"/>
  <c r="M322" i="138"/>
  <c r="K322" i="138"/>
  <c r="I322" i="138"/>
  <c r="G322" i="138"/>
  <c r="E322" i="138"/>
  <c r="BI321" i="138"/>
  <c r="BG321" i="138"/>
  <c r="BE321" i="138"/>
  <c r="BC321" i="138"/>
  <c r="BA321" i="138"/>
  <c r="AY321" i="138"/>
  <c r="AW321" i="138"/>
  <c r="AU321" i="138"/>
  <c r="AS321" i="138"/>
  <c r="AQ321" i="138"/>
  <c r="AO321" i="138"/>
  <c r="AM321" i="138"/>
  <c r="AK321" i="138"/>
  <c r="AI321" i="138"/>
  <c r="AG321" i="138"/>
  <c r="AE321" i="138"/>
  <c r="AC321" i="138"/>
  <c r="AA321" i="138"/>
  <c r="Y321" i="138"/>
  <c r="W321" i="138"/>
  <c r="U321" i="138"/>
  <c r="S321" i="138"/>
  <c r="Q321" i="138"/>
  <c r="O321" i="138"/>
  <c r="M321" i="138"/>
  <c r="K321" i="138"/>
  <c r="I321" i="138"/>
  <c r="G321" i="138"/>
  <c r="E321" i="138"/>
  <c r="BI320" i="138"/>
  <c r="BG320" i="138"/>
  <c r="BE320" i="138"/>
  <c r="BC320" i="138"/>
  <c r="BA320" i="138"/>
  <c r="AY320" i="138"/>
  <c r="AW320" i="138"/>
  <c r="AU320" i="138"/>
  <c r="AS320" i="138"/>
  <c r="AQ320" i="138"/>
  <c r="AO320" i="138"/>
  <c r="AM320" i="138"/>
  <c r="AK320" i="138"/>
  <c r="AI320" i="138"/>
  <c r="AG320" i="138"/>
  <c r="AE320" i="138"/>
  <c r="AC320" i="138"/>
  <c r="AA320" i="138"/>
  <c r="Y320" i="138"/>
  <c r="W320" i="138"/>
  <c r="U320" i="138"/>
  <c r="S320" i="138"/>
  <c r="Q320" i="138"/>
  <c r="O320" i="138"/>
  <c r="M320" i="138"/>
  <c r="K320" i="138"/>
  <c r="I320" i="138"/>
  <c r="G320" i="138"/>
  <c r="E320" i="138"/>
  <c r="BI319" i="138"/>
  <c r="BG319" i="138"/>
  <c r="BE319" i="138"/>
  <c r="BC319" i="138"/>
  <c r="BA319" i="138"/>
  <c r="AY319" i="138"/>
  <c r="AW319" i="138"/>
  <c r="AU319" i="138"/>
  <c r="AS319" i="138"/>
  <c r="AQ319" i="138"/>
  <c r="AO319" i="138"/>
  <c r="AM319" i="138"/>
  <c r="AK319" i="138"/>
  <c r="AI319" i="138"/>
  <c r="AG319" i="138"/>
  <c r="AE319" i="138"/>
  <c r="AC319" i="138"/>
  <c r="AA319" i="138"/>
  <c r="Y319" i="138"/>
  <c r="W319" i="138"/>
  <c r="U319" i="138"/>
  <c r="S319" i="138"/>
  <c r="Q319" i="138"/>
  <c r="O319" i="138"/>
  <c r="M319" i="138"/>
  <c r="K319" i="138"/>
  <c r="I319" i="138"/>
  <c r="G319" i="138"/>
  <c r="E319" i="138"/>
  <c r="BI318" i="138"/>
  <c r="BG318" i="138"/>
  <c r="BE318" i="138"/>
  <c r="BC318" i="138"/>
  <c r="BA318" i="138"/>
  <c r="AY318" i="138"/>
  <c r="AW318" i="138"/>
  <c r="AU318" i="138"/>
  <c r="AS318" i="138"/>
  <c r="AQ318" i="138"/>
  <c r="AO318" i="138"/>
  <c r="AM318" i="138"/>
  <c r="AK318" i="138"/>
  <c r="AI318" i="138"/>
  <c r="AG318" i="138"/>
  <c r="AE318" i="138"/>
  <c r="AC318" i="138"/>
  <c r="AA318" i="138"/>
  <c r="Y318" i="138"/>
  <c r="W318" i="138"/>
  <c r="U318" i="138"/>
  <c r="S318" i="138"/>
  <c r="Q318" i="138"/>
  <c r="O318" i="138"/>
  <c r="M318" i="138"/>
  <c r="K318" i="138"/>
  <c r="I318" i="138"/>
  <c r="G318" i="138"/>
  <c r="E318" i="138"/>
  <c r="BI317" i="138"/>
  <c r="BG317" i="138"/>
  <c r="BE317" i="138"/>
  <c r="BC317" i="138"/>
  <c r="BA317" i="138"/>
  <c r="AY317" i="138"/>
  <c r="AW317" i="138"/>
  <c r="AU317" i="138"/>
  <c r="AS317" i="138"/>
  <c r="AQ317" i="138"/>
  <c r="AO317" i="138"/>
  <c r="AM317" i="138"/>
  <c r="AK317" i="138"/>
  <c r="AI317" i="138"/>
  <c r="AG317" i="138"/>
  <c r="AE317" i="138"/>
  <c r="AC317" i="138"/>
  <c r="AA317" i="138"/>
  <c r="Y317" i="138"/>
  <c r="W317" i="138"/>
  <c r="U317" i="138"/>
  <c r="S317" i="138"/>
  <c r="Q317" i="138"/>
  <c r="O317" i="138"/>
  <c r="M317" i="138"/>
  <c r="K317" i="138"/>
  <c r="I317" i="138"/>
  <c r="G317" i="138"/>
  <c r="E317" i="138"/>
  <c r="BI316" i="138"/>
  <c r="BG316" i="138"/>
  <c r="BE316" i="138"/>
  <c r="BC316" i="138"/>
  <c r="BA316" i="138"/>
  <c r="AY316" i="138"/>
  <c r="AW316" i="138"/>
  <c r="AU316" i="138"/>
  <c r="AS316" i="138"/>
  <c r="AQ316" i="138"/>
  <c r="AO316" i="138"/>
  <c r="AM316" i="138"/>
  <c r="AK316" i="138"/>
  <c r="AI316" i="138"/>
  <c r="AG316" i="138"/>
  <c r="AE316" i="138"/>
  <c r="AC316" i="138"/>
  <c r="AA316" i="138"/>
  <c r="Y316" i="138"/>
  <c r="W316" i="138"/>
  <c r="U316" i="138"/>
  <c r="S316" i="138"/>
  <c r="Q316" i="138"/>
  <c r="O316" i="138"/>
  <c r="M316" i="138"/>
  <c r="K316" i="138"/>
  <c r="I316" i="138"/>
  <c r="G316" i="138"/>
  <c r="E316" i="138"/>
  <c r="BI315" i="138"/>
  <c r="BG315" i="138"/>
  <c r="BE315" i="138"/>
  <c r="BC315" i="138"/>
  <c r="BA315" i="138"/>
  <c r="AY315" i="138"/>
  <c r="AW315" i="138"/>
  <c r="AU315" i="138"/>
  <c r="AS315" i="138"/>
  <c r="AQ315" i="138"/>
  <c r="AO315" i="138"/>
  <c r="AM315" i="138"/>
  <c r="AK315" i="138"/>
  <c r="AI315" i="138"/>
  <c r="AG315" i="138"/>
  <c r="AE315" i="138"/>
  <c r="AC315" i="138"/>
  <c r="AA315" i="138"/>
  <c r="Y315" i="138"/>
  <c r="W315" i="138"/>
  <c r="U315" i="138"/>
  <c r="S315" i="138"/>
  <c r="Q315" i="138"/>
  <c r="O315" i="138"/>
  <c r="M315" i="138"/>
  <c r="K315" i="138"/>
  <c r="I315" i="138"/>
  <c r="G315" i="138"/>
  <c r="E315" i="138"/>
  <c r="BI314" i="138"/>
  <c r="BG314" i="138"/>
  <c r="BE314" i="138"/>
  <c r="BC314" i="138"/>
  <c r="BA314" i="138"/>
  <c r="AY314" i="138"/>
  <c r="AW314" i="138"/>
  <c r="AU314" i="138"/>
  <c r="AS314" i="138"/>
  <c r="AQ314" i="138"/>
  <c r="AO314" i="138"/>
  <c r="AM314" i="138"/>
  <c r="AK314" i="138"/>
  <c r="AI314" i="138"/>
  <c r="AG314" i="138"/>
  <c r="AE314" i="138"/>
  <c r="AC314" i="138"/>
  <c r="AA314" i="138"/>
  <c r="Y314" i="138"/>
  <c r="W314" i="138"/>
  <c r="U314" i="138"/>
  <c r="S314" i="138"/>
  <c r="Q314" i="138"/>
  <c r="O314" i="138"/>
  <c r="M314" i="138"/>
  <c r="K314" i="138"/>
  <c r="I314" i="138"/>
  <c r="G314" i="138"/>
  <c r="E314" i="138"/>
  <c r="BI313" i="138"/>
  <c r="BG313" i="138"/>
  <c r="BE313" i="138"/>
  <c r="BC313" i="138"/>
  <c r="BA313" i="138"/>
  <c r="AY313" i="138"/>
  <c r="AW313" i="138"/>
  <c r="AU313" i="138"/>
  <c r="AS313" i="138"/>
  <c r="AQ313" i="138"/>
  <c r="AO313" i="138"/>
  <c r="AM313" i="138"/>
  <c r="AK313" i="138"/>
  <c r="AI313" i="138"/>
  <c r="AG313" i="138"/>
  <c r="AE313" i="138"/>
  <c r="AC313" i="138"/>
  <c r="AA313" i="138"/>
  <c r="Y313" i="138"/>
  <c r="W313" i="138"/>
  <c r="U313" i="138"/>
  <c r="S313" i="138"/>
  <c r="Q313" i="138"/>
  <c r="O313" i="138"/>
  <c r="M313" i="138"/>
  <c r="K313" i="138"/>
  <c r="I313" i="138"/>
  <c r="G313" i="138"/>
  <c r="E313" i="138"/>
  <c r="BI312" i="138"/>
  <c r="BG312" i="138"/>
  <c r="BE312" i="138"/>
  <c r="BC312" i="138"/>
  <c r="BA312" i="138"/>
  <c r="AY312" i="138"/>
  <c r="AW312" i="138"/>
  <c r="AU312" i="138"/>
  <c r="AS312" i="138"/>
  <c r="AQ312" i="138"/>
  <c r="AO312" i="138"/>
  <c r="AM312" i="138"/>
  <c r="AK312" i="138"/>
  <c r="AI312" i="138"/>
  <c r="AG312" i="138"/>
  <c r="AE312" i="138"/>
  <c r="AC312" i="138"/>
  <c r="AA312" i="138"/>
  <c r="Y312" i="138"/>
  <c r="W312" i="138"/>
  <c r="U312" i="138"/>
  <c r="S312" i="138"/>
  <c r="Q312" i="138"/>
  <c r="O312" i="138"/>
  <c r="M312" i="138"/>
  <c r="K312" i="138"/>
  <c r="I312" i="138"/>
  <c r="G312" i="138"/>
  <c r="E312" i="138"/>
  <c r="BI311" i="138"/>
  <c r="BG311" i="138"/>
  <c r="BE311" i="138"/>
  <c r="BC311" i="138"/>
  <c r="BA311" i="138"/>
  <c r="AY311" i="138"/>
  <c r="AW311" i="138"/>
  <c r="AU311" i="138"/>
  <c r="AS311" i="138"/>
  <c r="AQ311" i="138"/>
  <c r="AO311" i="138"/>
  <c r="AM311" i="138"/>
  <c r="AK311" i="138"/>
  <c r="AI311" i="138"/>
  <c r="AG311" i="138"/>
  <c r="AE311" i="138"/>
  <c r="AC311" i="138"/>
  <c r="AA311" i="138"/>
  <c r="Y311" i="138"/>
  <c r="W311" i="138"/>
  <c r="U311" i="138"/>
  <c r="S311" i="138"/>
  <c r="Q311" i="138"/>
  <c r="O311" i="138"/>
  <c r="M311" i="138"/>
  <c r="K311" i="138"/>
  <c r="I311" i="138"/>
  <c r="G311" i="138"/>
  <c r="E311" i="138"/>
  <c r="BI310" i="138"/>
  <c r="BG310" i="138"/>
  <c r="BE310" i="138"/>
  <c r="BC310" i="138"/>
  <c r="BA310" i="138"/>
  <c r="AY310" i="138"/>
  <c r="AW310" i="138"/>
  <c r="AU310" i="138"/>
  <c r="AS310" i="138"/>
  <c r="AQ310" i="138"/>
  <c r="AO310" i="138"/>
  <c r="AM310" i="138"/>
  <c r="AK310" i="138"/>
  <c r="AI310" i="138"/>
  <c r="AG310" i="138"/>
  <c r="AE310" i="138"/>
  <c r="AC310" i="138"/>
  <c r="AA310" i="138"/>
  <c r="Y310" i="138"/>
  <c r="W310" i="138"/>
  <c r="U310" i="138"/>
  <c r="S310" i="138"/>
  <c r="Q310" i="138"/>
  <c r="O310" i="138"/>
  <c r="M310" i="138"/>
  <c r="K310" i="138"/>
  <c r="I310" i="138"/>
  <c r="G310" i="138"/>
  <c r="E310" i="138"/>
  <c r="BI309" i="138"/>
  <c r="BG309" i="138"/>
  <c r="BE309" i="138"/>
  <c r="BC309" i="138"/>
  <c r="BA309" i="138"/>
  <c r="AY309" i="138"/>
  <c r="AW309" i="138"/>
  <c r="AU309" i="138"/>
  <c r="AS309" i="138"/>
  <c r="AQ309" i="138"/>
  <c r="AO309" i="138"/>
  <c r="AM309" i="138"/>
  <c r="AK309" i="138"/>
  <c r="AI309" i="138"/>
  <c r="AG309" i="138"/>
  <c r="AE309" i="138"/>
  <c r="AC309" i="138"/>
  <c r="AA309" i="138"/>
  <c r="Y309" i="138"/>
  <c r="W309" i="138"/>
  <c r="U309" i="138"/>
  <c r="S309" i="138"/>
  <c r="Q309" i="138"/>
  <c r="O309" i="138"/>
  <c r="M309" i="138"/>
  <c r="K309" i="138"/>
  <c r="I309" i="138"/>
  <c r="G309" i="138"/>
  <c r="E309" i="138"/>
  <c r="BI308" i="138"/>
  <c r="BG308" i="138"/>
  <c r="BE308" i="138"/>
  <c r="BC308" i="138"/>
  <c r="BA308" i="138"/>
  <c r="AY308" i="138"/>
  <c r="AW308" i="138"/>
  <c r="AU308" i="138"/>
  <c r="AS308" i="138"/>
  <c r="AQ308" i="138"/>
  <c r="AO308" i="138"/>
  <c r="AM308" i="138"/>
  <c r="AK308" i="138"/>
  <c r="AI308" i="138"/>
  <c r="AG308" i="138"/>
  <c r="AE308" i="138"/>
  <c r="AC308" i="138"/>
  <c r="AA308" i="138"/>
  <c r="Y308" i="138"/>
  <c r="W308" i="138"/>
  <c r="U308" i="138"/>
  <c r="S308" i="138"/>
  <c r="Q308" i="138"/>
  <c r="O308" i="138"/>
  <c r="M308" i="138"/>
  <c r="K308" i="138"/>
  <c r="I308" i="138"/>
  <c r="G308" i="138"/>
  <c r="E308" i="138"/>
  <c r="BI307" i="138"/>
  <c r="BG307" i="138"/>
  <c r="BE307" i="138"/>
  <c r="BC307" i="138"/>
  <c r="BA307" i="138"/>
  <c r="AY307" i="138"/>
  <c r="AW307" i="138"/>
  <c r="AU307" i="138"/>
  <c r="AS307" i="138"/>
  <c r="AQ307" i="138"/>
  <c r="AO307" i="138"/>
  <c r="AM307" i="138"/>
  <c r="AK307" i="138"/>
  <c r="AI307" i="138"/>
  <c r="AG307" i="138"/>
  <c r="AE307" i="138"/>
  <c r="AC307" i="138"/>
  <c r="AA307" i="138"/>
  <c r="Y307" i="138"/>
  <c r="W307" i="138"/>
  <c r="U307" i="138"/>
  <c r="S307" i="138"/>
  <c r="Q307" i="138"/>
  <c r="O307" i="138"/>
  <c r="M307" i="138"/>
  <c r="K307" i="138"/>
  <c r="I307" i="138"/>
  <c r="G307" i="138"/>
  <c r="E307" i="138"/>
  <c r="BI306" i="138"/>
  <c r="BG306" i="138"/>
  <c r="BE306" i="138"/>
  <c r="BC306" i="138"/>
  <c r="BA306" i="138"/>
  <c r="AY306" i="138"/>
  <c r="AW306" i="138"/>
  <c r="AU306" i="138"/>
  <c r="AS306" i="138"/>
  <c r="AQ306" i="138"/>
  <c r="AO306" i="138"/>
  <c r="AM306" i="138"/>
  <c r="AK306" i="138"/>
  <c r="AI306" i="138"/>
  <c r="AG306" i="138"/>
  <c r="AE306" i="138"/>
  <c r="AC306" i="138"/>
  <c r="AA306" i="138"/>
  <c r="Y306" i="138"/>
  <c r="W306" i="138"/>
  <c r="U306" i="138"/>
  <c r="S306" i="138"/>
  <c r="Q306" i="138"/>
  <c r="O306" i="138"/>
  <c r="M306" i="138"/>
  <c r="K306" i="138"/>
  <c r="I306" i="138"/>
  <c r="G306" i="138"/>
  <c r="E306" i="138"/>
  <c r="BI305" i="138"/>
  <c r="BG305" i="138"/>
  <c r="BE305" i="138"/>
  <c r="BC305" i="138"/>
  <c r="BA305" i="138"/>
  <c r="AY305" i="138"/>
  <c r="AW305" i="138"/>
  <c r="AU305" i="138"/>
  <c r="AS305" i="138"/>
  <c r="AQ305" i="138"/>
  <c r="AO305" i="138"/>
  <c r="AM305" i="138"/>
  <c r="AK305" i="138"/>
  <c r="AI305" i="138"/>
  <c r="AG305" i="138"/>
  <c r="AE305" i="138"/>
  <c r="AC305" i="138"/>
  <c r="AA305" i="138"/>
  <c r="Y305" i="138"/>
  <c r="W305" i="138"/>
  <c r="U305" i="138"/>
  <c r="S305" i="138"/>
  <c r="Q305" i="138"/>
  <c r="O305" i="138"/>
  <c r="M305" i="138"/>
  <c r="K305" i="138"/>
  <c r="I305" i="138"/>
  <c r="G305" i="138"/>
  <c r="E305" i="138"/>
  <c r="BI304" i="138"/>
  <c r="BG304" i="138"/>
  <c r="BE304" i="138"/>
  <c r="BC304" i="138"/>
  <c r="BA304" i="138"/>
  <c r="AY304" i="138"/>
  <c r="AW304" i="138"/>
  <c r="AU304" i="138"/>
  <c r="AS304" i="138"/>
  <c r="AQ304" i="138"/>
  <c r="AO304" i="138"/>
  <c r="AM304" i="138"/>
  <c r="AK304" i="138"/>
  <c r="AI304" i="138"/>
  <c r="AG304" i="138"/>
  <c r="AE304" i="138"/>
  <c r="AC304" i="138"/>
  <c r="AA304" i="138"/>
  <c r="Y304" i="138"/>
  <c r="W304" i="138"/>
  <c r="U304" i="138"/>
  <c r="S304" i="138"/>
  <c r="Q304" i="138"/>
  <c r="O304" i="138"/>
  <c r="M304" i="138"/>
  <c r="K304" i="138"/>
  <c r="I304" i="138"/>
  <c r="G304" i="138"/>
  <c r="E304" i="138"/>
  <c r="BI303" i="138"/>
  <c r="BG303" i="138"/>
  <c r="BE303" i="138"/>
  <c r="BC303" i="138"/>
  <c r="BA303" i="138"/>
  <c r="AY303" i="138"/>
  <c r="AW303" i="138"/>
  <c r="AU303" i="138"/>
  <c r="AS303" i="138"/>
  <c r="AQ303" i="138"/>
  <c r="AO303" i="138"/>
  <c r="AM303" i="138"/>
  <c r="AK303" i="138"/>
  <c r="AI303" i="138"/>
  <c r="AG303" i="138"/>
  <c r="AE303" i="138"/>
  <c r="AC303" i="138"/>
  <c r="AA303" i="138"/>
  <c r="Y303" i="138"/>
  <c r="W303" i="138"/>
  <c r="U303" i="138"/>
  <c r="S303" i="138"/>
  <c r="Q303" i="138"/>
  <c r="O303" i="138"/>
  <c r="M303" i="138"/>
  <c r="K303" i="138"/>
  <c r="I303" i="138"/>
  <c r="G303" i="138"/>
  <c r="E303" i="138"/>
  <c r="BI302" i="138"/>
  <c r="BG302" i="138"/>
  <c r="BE302" i="138"/>
  <c r="BC302" i="138"/>
  <c r="BA302" i="138"/>
  <c r="AY302" i="138"/>
  <c r="AW302" i="138"/>
  <c r="AU302" i="138"/>
  <c r="AS302" i="138"/>
  <c r="AQ302" i="138"/>
  <c r="AO302" i="138"/>
  <c r="AM302" i="138"/>
  <c r="AK302" i="138"/>
  <c r="AI302" i="138"/>
  <c r="AG302" i="138"/>
  <c r="AE302" i="138"/>
  <c r="AC302" i="138"/>
  <c r="AA302" i="138"/>
  <c r="Y302" i="138"/>
  <c r="W302" i="138"/>
  <c r="U302" i="138"/>
  <c r="S302" i="138"/>
  <c r="Q302" i="138"/>
  <c r="O302" i="138"/>
  <c r="M302" i="138"/>
  <c r="K302" i="138"/>
  <c r="I302" i="138"/>
  <c r="G302" i="138"/>
  <c r="E302" i="138"/>
  <c r="BI301" i="138"/>
  <c r="BG301" i="138"/>
  <c r="BE301" i="138"/>
  <c r="BC301" i="138"/>
  <c r="BA301" i="138"/>
  <c r="AY301" i="138"/>
  <c r="AW301" i="138"/>
  <c r="AU301" i="138"/>
  <c r="AS301" i="138"/>
  <c r="AQ301" i="138"/>
  <c r="AO301" i="138"/>
  <c r="AM301" i="138"/>
  <c r="AK301" i="138"/>
  <c r="AI301" i="138"/>
  <c r="AG301" i="138"/>
  <c r="AE301" i="138"/>
  <c r="AC301" i="138"/>
  <c r="AA301" i="138"/>
  <c r="Y301" i="138"/>
  <c r="W301" i="138"/>
  <c r="U301" i="138"/>
  <c r="S301" i="138"/>
  <c r="Q301" i="138"/>
  <c r="O301" i="138"/>
  <c r="M301" i="138"/>
  <c r="K301" i="138"/>
  <c r="I301" i="138"/>
  <c r="G301" i="138"/>
  <c r="E301" i="138"/>
  <c r="BI300" i="138"/>
  <c r="BG300" i="138"/>
  <c r="BE300" i="138"/>
  <c r="BC300" i="138"/>
  <c r="BA300" i="138"/>
  <c r="AY300" i="138"/>
  <c r="AW300" i="138"/>
  <c r="AU300" i="138"/>
  <c r="AS300" i="138"/>
  <c r="AQ300" i="138"/>
  <c r="AO300" i="138"/>
  <c r="AM300" i="138"/>
  <c r="AK300" i="138"/>
  <c r="AI300" i="138"/>
  <c r="AG300" i="138"/>
  <c r="AE300" i="138"/>
  <c r="AC300" i="138"/>
  <c r="AA300" i="138"/>
  <c r="Y300" i="138"/>
  <c r="W300" i="138"/>
  <c r="U300" i="138"/>
  <c r="S300" i="138"/>
  <c r="Q300" i="138"/>
  <c r="O300" i="138"/>
  <c r="M300" i="138"/>
  <c r="K300" i="138"/>
  <c r="I300" i="138"/>
  <c r="G300" i="138"/>
  <c r="E300" i="138"/>
  <c r="BI299" i="138"/>
  <c r="BG299" i="138"/>
  <c r="BE299" i="138"/>
  <c r="BC299" i="138"/>
  <c r="BA299" i="138"/>
  <c r="AY299" i="138"/>
  <c r="AW299" i="138"/>
  <c r="AU299" i="138"/>
  <c r="AS299" i="138"/>
  <c r="AQ299" i="138"/>
  <c r="AO299" i="138"/>
  <c r="AM299" i="138"/>
  <c r="AK299" i="138"/>
  <c r="AI299" i="138"/>
  <c r="AG299" i="138"/>
  <c r="AE299" i="138"/>
  <c r="AC299" i="138"/>
  <c r="AA299" i="138"/>
  <c r="Y299" i="138"/>
  <c r="W299" i="138"/>
  <c r="U299" i="138"/>
  <c r="S299" i="138"/>
  <c r="Q299" i="138"/>
  <c r="O299" i="138"/>
  <c r="M299" i="138"/>
  <c r="K299" i="138"/>
  <c r="I299" i="138"/>
  <c r="G299" i="138"/>
  <c r="E299" i="138"/>
  <c r="BI298" i="138"/>
  <c r="BG298" i="138"/>
  <c r="BE298" i="138"/>
  <c r="BC298" i="138"/>
  <c r="BA298" i="138"/>
  <c r="AY298" i="138"/>
  <c r="AW298" i="138"/>
  <c r="AU298" i="138"/>
  <c r="AS298" i="138"/>
  <c r="AQ298" i="138"/>
  <c r="AO298" i="138"/>
  <c r="AM298" i="138"/>
  <c r="AK298" i="138"/>
  <c r="AI298" i="138"/>
  <c r="AG298" i="138"/>
  <c r="AE298" i="138"/>
  <c r="AC298" i="138"/>
  <c r="AA298" i="138"/>
  <c r="Y298" i="138"/>
  <c r="W298" i="138"/>
  <c r="U298" i="138"/>
  <c r="S298" i="138"/>
  <c r="Q298" i="138"/>
  <c r="O298" i="138"/>
  <c r="M298" i="138"/>
  <c r="K298" i="138"/>
  <c r="I298" i="138"/>
  <c r="G298" i="138"/>
  <c r="E298" i="138"/>
  <c r="BI297" i="138"/>
  <c r="BG297" i="138"/>
  <c r="BE297" i="138"/>
  <c r="BC297" i="138"/>
  <c r="BA297" i="138"/>
  <c r="AY297" i="138"/>
  <c r="AW297" i="138"/>
  <c r="AU297" i="138"/>
  <c r="AS297" i="138"/>
  <c r="AQ297" i="138"/>
  <c r="AO297" i="138"/>
  <c r="AM297" i="138"/>
  <c r="AK297" i="138"/>
  <c r="AI297" i="138"/>
  <c r="AG297" i="138"/>
  <c r="AE297" i="138"/>
  <c r="AC297" i="138"/>
  <c r="AA297" i="138"/>
  <c r="Y297" i="138"/>
  <c r="W297" i="138"/>
  <c r="U297" i="138"/>
  <c r="S297" i="138"/>
  <c r="Q297" i="138"/>
  <c r="O297" i="138"/>
  <c r="M297" i="138"/>
  <c r="K297" i="138"/>
  <c r="I297" i="138"/>
  <c r="G297" i="138"/>
  <c r="E297" i="138"/>
  <c r="BI296" i="138"/>
  <c r="BG296" i="138"/>
  <c r="BE296" i="138"/>
  <c r="BC296" i="138"/>
  <c r="BA296" i="138"/>
  <c r="AY296" i="138"/>
  <c r="AW296" i="138"/>
  <c r="AU296" i="138"/>
  <c r="AS296" i="138"/>
  <c r="AQ296" i="138"/>
  <c r="AO296" i="138"/>
  <c r="AM296" i="138"/>
  <c r="AK296" i="138"/>
  <c r="AI296" i="138"/>
  <c r="AG296" i="138"/>
  <c r="AE296" i="138"/>
  <c r="AC296" i="138"/>
  <c r="AA296" i="138"/>
  <c r="Y296" i="138"/>
  <c r="W296" i="138"/>
  <c r="U296" i="138"/>
  <c r="S296" i="138"/>
  <c r="Q296" i="138"/>
  <c r="O296" i="138"/>
  <c r="M296" i="138"/>
  <c r="K296" i="138"/>
  <c r="I296" i="138"/>
  <c r="G296" i="138"/>
  <c r="E296" i="138"/>
  <c r="BI295" i="138"/>
  <c r="BG295" i="138"/>
  <c r="BE295" i="138"/>
  <c r="BC295" i="138"/>
  <c r="BA295" i="138"/>
  <c r="AY295" i="138"/>
  <c r="AW295" i="138"/>
  <c r="AU295" i="138"/>
  <c r="AS295" i="138"/>
  <c r="AQ295" i="138"/>
  <c r="AO295" i="138"/>
  <c r="AM295" i="138"/>
  <c r="AK295" i="138"/>
  <c r="AI295" i="138"/>
  <c r="AG295" i="138"/>
  <c r="AE295" i="138"/>
  <c r="AC295" i="138"/>
  <c r="AA295" i="138"/>
  <c r="Y295" i="138"/>
  <c r="W295" i="138"/>
  <c r="U295" i="138"/>
  <c r="S295" i="138"/>
  <c r="Q295" i="138"/>
  <c r="O295" i="138"/>
  <c r="M295" i="138"/>
  <c r="K295" i="138"/>
  <c r="I295" i="138"/>
  <c r="G295" i="138"/>
  <c r="E295" i="138"/>
  <c r="BI294" i="138"/>
  <c r="BG294" i="138"/>
  <c r="BE294" i="138"/>
  <c r="BC294" i="138"/>
  <c r="BA294" i="138"/>
  <c r="AY294" i="138"/>
  <c r="AW294" i="138"/>
  <c r="AU294" i="138"/>
  <c r="AS294" i="138"/>
  <c r="AQ294" i="138"/>
  <c r="AO294" i="138"/>
  <c r="AM294" i="138"/>
  <c r="AK294" i="138"/>
  <c r="AI294" i="138"/>
  <c r="AG294" i="138"/>
  <c r="AE294" i="138"/>
  <c r="AC294" i="138"/>
  <c r="AA294" i="138"/>
  <c r="Y294" i="138"/>
  <c r="W294" i="138"/>
  <c r="U294" i="138"/>
  <c r="S294" i="138"/>
  <c r="Q294" i="138"/>
  <c r="O294" i="138"/>
  <c r="M294" i="138"/>
  <c r="K294" i="138"/>
  <c r="I294" i="138"/>
  <c r="G294" i="138"/>
  <c r="E294" i="138"/>
  <c r="BI293" i="138"/>
  <c r="BG293" i="138"/>
  <c r="BE293" i="138"/>
  <c r="BC293" i="138"/>
  <c r="BA293" i="138"/>
  <c r="AY293" i="138"/>
  <c r="AW293" i="138"/>
  <c r="AU293" i="138"/>
  <c r="AS293" i="138"/>
  <c r="AQ293" i="138"/>
  <c r="AO293" i="138"/>
  <c r="AM293" i="138"/>
  <c r="AK293" i="138"/>
  <c r="AI293" i="138"/>
  <c r="AG293" i="138"/>
  <c r="AE293" i="138"/>
  <c r="AC293" i="138"/>
  <c r="AA293" i="138"/>
  <c r="Y293" i="138"/>
  <c r="W293" i="138"/>
  <c r="U293" i="138"/>
  <c r="S293" i="138"/>
  <c r="Q293" i="138"/>
  <c r="O293" i="138"/>
  <c r="M293" i="138"/>
  <c r="K293" i="138"/>
  <c r="I293" i="138"/>
  <c r="G293" i="138"/>
  <c r="E293" i="138"/>
  <c r="BI292" i="138"/>
  <c r="BG292" i="138"/>
  <c r="BE292" i="138"/>
  <c r="BC292" i="138"/>
  <c r="BA292" i="138"/>
  <c r="AY292" i="138"/>
  <c r="AW292" i="138"/>
  <c r="AU292" i="138"/>
  <c r="AS292" i="138"/>
  <c r="AQ292" i="138"/>
  <c r="AO292" i="138"/>
  <c r="AM292" i="138"/>
  <c r="AK292" i="138"/>
  <c r="AI292" i="138"/>
  <c r="AG292" i="138"/>
  <c r="AE292" i="138"/>
  <c r="AC292" i="138"/>
  <c r="AA292" i="138"/>
  <c r="Y292" i="138"/>
  <c r="W292" i="138"/>
  <c r="U292" i="138"/>
  <c r="S292" i="138"/>
  <c r="Q292" i="138"/>
  <c r="O292" i="138"/>
  <c r="M292" i="138"/>
  <c r="K292" i="138"/>
  <c r="I292" i="138"/>
  <c r="G292" i="138"/>
  <c r="E292" i="138"/>
  <c r="BI291" i="138"/>
  <c r="BG291" i="138"/>
  <c r="BE291" i="138"/>
  <c r="BC291" i="138"/>
  <c r="BA291" i="138"/>
  <c r="AY291" i="138"/>
  <c r="AW291" i="138"/>
  <c r="AU291" i="138"/>
  <c r="AS291" i="138"/>
  <c r="AQ291" i="138"/>
  <c r="AO291" i="138"/>
  <c r="AM291" i="138"/>
  <c r="AK291" i="138"/>
  <c r="AI291" i="138"/>
  <c r="AG291" i="138"/>
  <c r="AE291" i="138"/>
  <c r="AC291" i="138"/>
  <c r="AA291" i="138"/>
  <c r="Y291" i="138"/>
  <c r="W291" i="138"/>
  <c r="U291" i="138"/>
  <c r="S291" i="138"/>
  <c r="Q291" i="138"/>
  <c r="O291" i="138"/>
  <c r="M291" i="138"/>
  <c r="K291" i="138"/>
  <c r="I291" i="138"/>
  <c r="G291" i="138"/>
  <c r="E291" i="138"/>
  <c r="BI290" i="138"/>
  <c r="BG290" i="138"/>
  <c r="BE290" i="138"/>
  <c r="BC290" i="138"/>
  <c r="BA290" i="138"/>
  <c r="AY290" i="138"/>
  <c r="AW290" i="138"/>
  <c r="AU290" i="138"/>
  <c r="AS290" i="138"/>
  <c r="AQ290" i="138"/>
  <c r="AO290" i="138"/>
  <c r="AM290" i="138"/>
  <c r="AK290" i="138"/>
  <c r="AI290" i="138"/>
  <c r="AG290" i="138"/>
  <c r="AE290" i="138"/>
  <c r="AC290" i="138"/>
  <c r="AA290" i="138"/>
  <c r="Y290" i="138"/>
  <c r="W290" i="138"/>
  <c r="U290" i="138"/>
  <c r="S290" i="138"/>
  <c r="Q290" i="138"/>
  <c r="O290" i="138"/>
  <c r="M290" i="138"/>
  <c r="K290" i="138"/>
  <c r="I290" i="138"/>
  <c r="G290" i="138"/>
  <c r="E290" i="138"/>
  <c r="BI289" i="138"/>
  <c r="BG289" i="138"/>
  <c r="BE289" i="138"/>
  <c r="BC289" i="138"/>
  <c r="BA289" i="138"/>
  <c r="AY289" i="138"/>
  <c r="AW289" i="138"/>
  <c r="AU289" i="138"/>
  <c r="AS289" i="138"/>
  <c r="AQ289" i="138"/>
  <c r="AO289" i="138"/>
  <c r="AM289" i="138"/>
  <c r="AK289" i="138"/>
  <c r="AI289" i="138"/>
  <c r="AG289" i="138"/>
  <c r="AE289" i="138"/>
  <c r="AC289" i="138"/>
  <c r="AA289" i="138"/>
  <c r="Y289" i="138"/>
  <c r="W289" i="138"/>
  <c r="U289" i="138"/>
  <c r="S289" i="138"/>
  <c r="Q289" i="138"/>
  <c r="O289" i="138"/>
  <c r="M289" i="138"/>
  <c r="K289" i="138"/>
  <c r="I289" i="138"/>
  <c r="G289" i="138"/>
  <c r="E289" i="138"/>
  <c r="BI288" i="138"/>
  <c r="BG288" i="138"/>
  <c r="BE288" i="138"/>
  <c r="BC288" i="138"/>
  <c r="BA288" i="138"/>
  <c r="AY288" i="138"/>
  <c r="AW288" i="138"/>
  <c r="AU288" i="138"/>
  <c r="AS288" i="138"/>
  <c r="AQ288" i="138"/>
  <c r="AO288" i="138"/>
  <c r="AM288" i="138"/>
  <c r="AK288" i="138"/>
  <c r="AI288" i="138"/>
  <c r="AG288" i="138"/>
  <c r="AE288" i="138"/>
  <c r="AC288" i="138"/>
  <c r="AA288" i="138"/>
  <c r="Y288" i="138"/>
  <c r="W288" i="138"/>
  <c r="U288" i="138"/>
  <c r="S288" i="138"/>
  <c r="Q288" i="138"/>
  <c r="O288" i="138"/>
  <c r="M288" i="138"/>
  <c r="K288" i="138"/>
  <c r="I288" i="138"/>
  <c r="G288" i="138"/>
  <c r="E288" i="138"/>
  <c r="BI287" i="138"/>
  <c r="BG287" i="138"/>
  <c r="BE287" i="138"/>
  <c r="BC287" i="138"/>
  <c r="BA287" i="138"/>
  <c r="AY287" i="138"/>
  <c r="AW287" i="138"/>
  <c r="AU287" i="138"/>
  <c r="AS287" i="138"/>
  <c r="AQ287" i="138"/>
  <c r="AO287" i="138"/>
  <c r="AM287" i="138"/>
  <c r="AK287" i="138"/>
  <c r="AI287" i="138"/>
  <c r="AG287" i="138"/>
  <c r="AE287" i="138"/>
  <c r="AC287" i="138"/>
  <c r="AA287" i="138"/>
  <c r="Y287" i="138"/>
  <c r="W287" i="138"/>
  <c r="U287" i="138"/>
  <c r="S287" i="138"/>
  <c r="Q287" i="138"/>
  <c r="O287" i="138"/>
  <c r="M287" i="138"/>
  <c r="K287" i="138"/>
  <c r="I287" i="138"/>
  <c r="G287" i="138"/>
  <c r="E287" i="138"/>
  <c r="BI286" i="138"/>
  <c r="BG286" i="138"/>
  <c r="BE286" i="138"/>
  <c r="BC286" i="138"/>
  <c r="BA286" i="138"/>
  <c r="AY286" i="138"/>
  <c r="AW286" i="138"/>
  <c r="AU286" i="138"/>
  <c r="AS286" i="138"/>
  <c r="AQ286" i="138"/>
  <c r="AO286" i="138"/>
  <c r="AM286" i="138"/>
  <c r="AK286" i="138"/>
  <c r="AI286" i="138"/>
  <c r="AG286" i="138"/>
  <c r="AE286" i="138"/>
  <c r="AC286" i="138"/>
  <c r="AA286" i="138"/>
  <c r="Y286" i="138"/>
  <c r="W286" i="138"/>
  <c r="U286" i="138"/>
  <c r="S286" i="138"/>
  <c r="Q286" i="138"/>
  <c r="O286" i="138"/>
  <c r="M286" i="138"/>
  <c r="K286" i="138"/>
  <c r="I286" i="138"/>
  <c r="G286" i="138"/>
  <c r="E286" i="138"/>
  <c r="BI285" i="138"/>
  <c r="BG285" i="138"/>
  <c r="BE285" i="138"/>
  <c r="BC285" i="138"/>
  <c r="BA285" i="138"/>
  <c r="AY285" i="138"/>
  <c r="AW285" i="138"/>
  <c r="AU285" i="138"/>
  <c r="AS285" i="138"/>
  <c r="AQ285" i="138"/>
  <c r="AO285" i="138"/>
  <c r="AM285" i="138"/>
  <c r="AK285" i="138"/>
  <c r="AI285" i="138"/>
  <c r="AG285" i="138"/>
  <c r="AE285" i="138"/>
  <c r="AC285" i="138"/>
  <c r="AA285" i="138"/>
  <c r="Y285" i="138"/>
  <c r="W285" i="138"/>
  <c r="U285" i="138"/>
  <c r="S285" i="138"/>
  <c r="Q285" i="138"/>
  <c r="O285" i="138"/>
  <c r="M285" i="138"/>
  <c r="K285" i="138"/>
  <c r="I285" i="138"/>
  <c r="G285" i="138"/>
  <c r="E285" i="138"/>
  <c r="BI284" i="138"/>
  <c r="BG284" i="138"/>
  <c r="BE284" i="138"/>
  <c r="BC284" i="138"/>
  <c r="BA284" i="138"/>
  <c r="AY284" i="138"/>
  <c r="AW284" i="138"/>
  <c r="AU284" i="138"/>
  <c r="AS284" i="138"/>
  <c r="AQ284" i="138"/>
  <c r="AO284" i="138"/>
  <c r="AM284" i="138"/>
  <c r="AK284" i="138"/>
  <c r="AI284" i="138"/>
  <c r="AG284" i="138"/>
  <c r="AE284" i="138"/>
  <c r="AC284" i="138"/>
  <c r="AA284" i="138"/>
  <c r="Y284" i="138"/>
  <c r="W284" i="138"/>
  <c r="U284" i="138"/>
  <c r="S284" i="138"/>
  <c r="Q284" i="138"/>
  <c r="O284" i="138"/>
  <c r="M284" i="138"/>
  <c r="K284" i="138"/>
  <c r="I284" i="138"/>
  <c r="G284" i="138"/>
  <c r="E284" i="138"/>
  <c r="BI283" i="138"/>
  <c r="BG283" i="138"/>
  <c r="BE283" i="138"/>
  <c r="BC283" i="138"/>
  <c r="BA283" i="138"/>
  <c r="AY283" i="138"/>
  <c r="AW283" i="138"/>
  <c r="AU283" i="138"/>
  <c r="AS283" i="138"/>
  <c r="AQ283" i="138"/>
  <c r="AO283" i="138"/>
  <c r="AM283" i="138"/>
  <c r="AK283" i="138"/>
  <c r="AI283" i="138"/>
  <c r="AG283" i="138"/>
  <c r="AE283" i="138"/>
  <c r="AC283" i="138"/>
  <c r="AA283" i="138"/>
  <c r="Y283" i="138"/>
  <c r="W283" i="138"/>
  <c r="U283" i="138"/>
  <c r="S283" i="138"/>
  <c r="BI282" i="138"/>
  <c r="BG282" i="138"/>
  <c r="BE282" i="138"/>
  <c r="BC282" i="138"/>
  <c r="BA282" i="138"/>
  <c r="AY282" i="138"/>
  <c r="AW282" i="138"/>
  <c r="AU282" i="138"/>
  <c r="AS282" i="138"/>
  <c r="AQ282" i="138"/>
  <c r="AO282" i="138"/>
  <c r="AM282" i="138"/>
  <c r="AK282" i="138"/>
  <c r="AI282" i="138"/>
  <c r="AG282" i="138"/>
  <c r="AE282" i="138"/>
  <c r="AC282" i="138"/>
  <c r="AA282" i="138"/>
  <c r="Y282" i="138"/>
  <c r="W282" i="138"/>
  <c r="U282" i="138"/>
  <c r="S282" i="138"/>
  <c r="Q282" i="138"/>
  <c r="O282" i="138"/>
  <c r="M282" i="138"/>
  <c r="K282" i="138"/>
  <c r="I282" i="138"/>
  <c r="G282" i="138"/>
  <c r="E282" i="138"/>
  <c r="BI281" i="138"/>
  <c r="BG281" i="138"/>
  <c r="BE281" i="138"/>
  <c r="BC281" i="138"/>
  <c r="BA281" i="138"/>
  <c r="AY281" i="138"/>
  <c r="AW281" i="138"/>
  <c r="AU281" i="138"/>
  <c r="AS281" i="138"/>
  <c r="AQ281" i="138"/>
  <c r="AO281" i="138"/>
  <c r="AM281" i="138"/>
  <c r="AK281" i="138"/>
  <c r="AI281" i="138"/>
  <c r="AG281" i="138"/>
  <c r="AE281" i="138"/>
  <c r="AC281" i="138"/>
  <c r="AA281" i="138"/>
  <c r="Y281" i="138"/>
  <c r="W281" i="138"/>
  <c r="U281" i="138"/>
  <c r="S281" i="138"/>
  <c r="Q281" i="138"/>
  <c r="O281" i="138"/>
  <c r="M281" i="138"/>
  <c r="K281" i="138"/>
  <c r="I281" i="138"/>
  <c r="G281" i="138"/>
  <c r="E281" i="138"/>
  <c r="BI280" i="138"/>
  <c r="BG280" i="138"/>
  <c r="BE280" i="138"/>
  <c r="BC280" i="138"/>
  <c r="BA280" i="138"/>
  <c r="AY280" i="138"/>
  <c r="AW280" i="138"/>
  <c r="AU280" i="138"/>
  <c r="AS280" i="138"/>
  <c r="AQ280" i="138"/>
  <c r="AO280" i="138"/>
  <c r="AM280" i="138"/>
  <c r="AK280" i="138"/>
  <c r="AI280" i="138"/>
  <c r="AG280" i="138"/>
  <c r="AE280" i="138"/>
  <c r="AC280" i="138"/>
  <c r="AA280" i="138"/>
  <c r="Y280" i="138"/>
  <c r="W280" i="138"/>
  <c r="U280" i="138"/>
  <c r="S280" i="138"/>
  <c r="Q280" i="138"/>
  <c r="O280" i="138"/>
  <c r="M280" i="138"/>
  <c r="K280" i="138"/>
  <c r="I280" i="138"/>
  <c r="G280" i="138"/>
  <c r="E280" i="138"/>
  <c r="BI279" i="138"/>
  <c r="BG279" i="138"/>
  <c r="BE279" i="138"/>
  <c r="BC279" i="138"/>
  <c r="BA279" i="138"/>
  <c r="AY279" i="138"/>
  <c r="AW279" i="138"/>
  <c r="AU279" i="138"/>
  <c r="AS279" i="138"/>
  <c r="AQ279" i="138"/>
  <c r="AO279" i="138"/>
  <c r="AM279" i="138"/>
  <c r="AK279" i="138"/>
  <c r="AI279" i="138"/>
  <c r="AG279" i="138"/>
  <c r="AE279" i="138"/>
  <c r="AC279" i="138"/>
  <c r="AA279" i="138"/>
  <c r="Y279" i="138"/>
  <c r="W279" i="138"/>
  <c r="U279" i="138"/>
  <c r="S279" i="138"/>
  <c r="Q279" i="138"/>
  <c r="O279" i="138"/>
  <c r="M279" i="138"/>
  <c r="K279" i="138"/>
  <c r="I279" i="138"/>
  <c r="G279" i="138"/>
  <c r="E279" i="138"/>
  <c r="BI278" i="138"/>
  <c r="BG278" i="138"/>
  <c r="BE278" i="138"/>
  <c r="BC278" i="138"/>
  <c r="BA278" i="138"/>
  <c r="AY278" i="138"/>
  <c r="AW278" i="138"/>
  <c r="AU278" i="138"/>
  <c r="AS278" i="138"/>
  <c r="AQ278" i="138"/>
  <c r="AO278" i="138"/>
  <c r="AM278" i="138"/>
  <c r="AK278" i="138"/>
  <c r="AI278" i="138"/>
  <c r="AG278" i="138"/>
  <c r="AE278" i="138"/>
  <c r="AC278" i="138"/>
  <c r="AA278" i="138"/>
  <c r="Y278" i="138"/>
  <c r="W278" i="138"/>
  <c r="U278" i="138"/>
  <c r="S278" i="138"/>
  <c r="Q278" i="138"/>
  <c r="O278" i="138"/>
  <c r="M278" i="138"/>
  <c r="K278" i="138"/>
  <c r="I278" i="138"/>
  <c r="G278" i="138"/>
  <c r="E278" i="138"/>
  <c r="BI277" i="138"/>
  <c r="BG277" i="138"/>
  <c r="BE277" i="138"/>
  <c r="BC277" i="138"/>
  <c r="BA277" i="138"/>
  <c r="AY277" i="138"/>
  <c r="AW277" i="138"/>
  <c r="AU277" i="138"/>
  <c r="AS277" i="138"/>
  <c r="AQ277" i="138"/>
  <c r="AO277" i="138"/>
  <c r="AM277" i="138"/>
  <c r="AK277" i="138"/>
  <c r="AI277" i="138"/>
  <c r="AG277" i="138"/>
  <c r="AE277" i="138"/>
  <c r="AC277" i="138"/>
  <c r="AA277" i="138"/>
  <c r="Y277" i="138"/>
  <c r="W277" i="138"/>
  <c r="U277" i="138"/>
  <c r="S277" i="138"/>
  <c r="Q277" i="138"/>
  <c r="O277" i="138"/>
  <c r="M277" i="138"/>
  <c r="K277" i="138"/>
  <c r="I277" i="138"/>
  <c r="G277" i="138"/>
  <c r="E277" i="138"/>
  <c r="BI276" i="138"/>
  <c r="BG276" i="138"/>
  <c r="BE276" i="138"/>
  <c r="BC276" i="138"/>
  <c r="BA276" i="138"/>
  <c r="BA377" i="138" s="1"/>
  <c r="BA533" i="138" s="1"/>
  <c r="AY276" i="138"/>
  <c r="AW276" i="138"/>
  <c r="AU276" i="138"/>
  <c r="AS276" i="138"/>
  <c r="AQ276" i="138"/>
  <c r="AO276" i="138"/>
  <c r="AM276" i="138"/>
  <c r="AK276" i="138"/>
  <c r="AK377" i="138" s="1"/>
  <c r="AK533" i="138" s="1"/>
  <c r="AI276" i="138"/>
  <c r="AG276" i="138"/>
  <c r="AE276" i="138"/>
  <c r="AC276" i="138"/>
  <c r="AA276" i="138"/>
  <c r="Y276" i="138"/>
  <c r="W276" i="138"/>
  <c r="U276" i="138"/>
  <c r="U377" i="138" s="1"/>
  <c r="U533" i="138" s="1"/>
  <c r="S276" i="138"/>
  <c r="Q276" i="138"/>
  <c r="O276" i="138"/>
  <c r="M276" i="138"/>
  <c r="K276" i="138"/>
  <c r="I276" i="138"/>
  <c r="G276" i="138"/>
  <c r="E276" i="138"/>
  <c r="E377" i="138" s="1"/>
  <c r="BI275" i="138"/>
  <c r="BG275" i="138"/>
  <c r="BE275" i="138"/>
  <c r="BC275" i="138"/>
  <c r="BA275" i="138"/>
  <c r="AY275" i="138"/>
  <c r="AW275" i="138"/>
  <c r="AU275" i="138"/>
  <c r="AS275" i="138"/>
  <c r="AQ275" i="138"/>
  <c r="AO275" i="138"/>
  <c r="AM275" i="138"/>
  <c r="AK275" i="138"/>
  <c r="AI275" i="138"/>
  <c r="AG275" i="138"/>
  <c r="AE275" i="138"/>
  <c r="AC275" i="138"/>
  <c r="AA275" i="138"/>
  <c r="Y275" i="138"/>
  <c r="W275" i="138"/>
  <c r="U275" i="138"/>
  <c r="S275" i="138"/>
  <c r="Q275" i="138"/>
  <c r="O275" i="138"/>
  <c r="M275" i="138"/>
  <c r="K275" i="138"/>
  <c r="I275" i="138"/>
  <c r="G275" i="138"/>
  <c r="E275" i="138"/>
  <c r="BI274" i="138"/>
  <c r="BG274" i="138"/>
  <c r="BE274" i="138"/>
  <c r="BC274" i="138"/>
  <c r="BA274" i="138"/>
  <c r="AY274" i="138"/>
  <c r="AW274" i="138"/>
  <c r="AU274" i="138"/>
  <c r="AS274" i="138"/>
  <c r="AQ274" i="138"/>
  <c r="AO274" i="138"/>
  <c r="AM274" i="138"/>
  <c r="AK274" i="138"/>
  <c r="AI274" i="138"/>
  <c r="AG274" i="138"/>
  <c r="AE274" i="138"/>
  <c r="AC274" i="138"/>
  <c r="AA274" i="138"/>
  <c r="Y274" i="138"/>
  <c r="W274" i="138"/>
  <c r="U274" i="138"/>
  <c r="S274" i="138"/>
  <c r="Q274" i="138"/>
  <c r="O274" i="138"/>
  <c r="M274" i="138"/>
  <c r="K274" i="138"/>
  <c r="I274" i="138"/>
  <c r="G274" i="138"/>
  <c r="E274" i="138"/>
  <c r="BI273" i="138"/>
  <c r="BG273" i="138"/>
  <c r="BE273" i="138"/>
  <c r="BC273" i="138"/>
  <c r="BA273" i="138"/>
  <c r="AY273" i="138"/>
  <c r="AW273" i="138"/>
  <c r="AU273" i="138"/>
  <c r="AS273" i="138"/>
  <c r="AQ273" i="138"/>
  <c r="AO273" i="138"/>
  <c r="AM273" i="138"/>
  <c r="AK273" i="138"/>
  <c r="AI273" i="138"/>
  <c r="AG273" i="138"/>
  <c r="AE273" i="138"/>
  <c r="AC273" i="138"/>
  <c r="AA273" i="138"/>
  <c r="Y273" i="138"/>
  <c r="W273" i="138"/>
  <c r="U273" i="138"/>
  <c r="S273" i="138"/>
  <c r="Q273" i="138"/>
  <c r="O273" i="138"/>
  <c r="M273" i="138"/>
  <c r="K273" i="138"/>
  <c r="I273" i="138"/>
  <c r="G273" i="138"/>
  <c r="E273" i="138"/>
  <c r="BI272" i="138"/>
  <c r="BI377" i="138" s="1"/>
  <c r="BI533" i="138" s="1"/>
  <c r="BG272" i="138"/>
  <c r="BE272" i="138"/>
  <c r="BC272" i="138"/>
  <c r="BA272" i="138"/>
  <c r="AY272" i="138"/>
  <c r="AW272" i="138"/>
  <c r="AW377" i="138" s="1"/>
  <c r="AW533" i="138" s="1"/>
  <c r="AU272" i="138"/>
  <c r="AS272" i="138"/>
  <c r="AS377" i="138" s="1"/>
  <c r="AS533" i="138" s="1"/>
  <c r="AQ272" i="138"/>
  <c r="AO272" i="138"/>
  <c r="AM272" i="138"/>
  <c r="AK272" i="138"/>
  <c r="AI272" i="138"/>
  <c r="AG272" i="138"/>
  <c r="AG377" i="138" s="1"/>
  <c r="AG533" i="138" s="1"/>
  <c r="AE272" i="138"/>
  <c r="AC272" i="138"/>
  <c r="AC377" i="138" s="1"/>
  <c r="AC533" i="138" s="1"/>
  <c r="AA272" i="138"/>
  <c r="Y272" i="138"/>
  <c r="W272" i="138"/>
  <c r="U272" i="138"/>
  <c r="S272" i="138"/>
  <c r="Q272" i="138"/>
  <c r="Q377" i="138" s="1"/>
  <c r="Q533" i="138" s="1"/>
  <c r="O272" i="138"/>
  <c r="M272" i="138"/>
  <c r="M377" i="138" s="1"/>
  <c r="M533" i="138" s="1"/>
  <c r="K272" i="138"/>
  <c r="I272" i="138"/>
  <c r="G272" i="138"/>
  <c r="E272" i="138"/>
  <c r="BH270" i="138"/>
  <c r="BG270" i="138"/>
  <c r="BF270" i="138"/>
  <c r="BD270" i="138"/>
  <c r="BB270" i="138"/>
  <c r="AZ270" i="138"/>
  <c r="AX270" i="138"/>
  <c r="AV270" i="138"/>
  <c r="AT270" i="138"/>
  <c r="AR270" i="138"/>
  <c r="AQ270" i="138"/>
  <c r="AP270" i="138"/>
  <c r="AN270" i="138"/>
  <c r="AL270" i="138"/>
  <c r="AJ270" i="138"/>
  <c r="AH270" i="138"/>
  <c r="AF270" i="138"/>
  <c r="AD270" i="138"/>
  <c r="AB270" i="138"/>
  <c r="AA270" i="138"/>
  <c r="Z270" i="138"/>
  <c r="X270" i="138"/>
  <c r="V270" i="138"/>
  <c r="T270" i="138"/>
  <c r="R270" i="138"/>
  <c r="P270" i="138"/>
  <c r="N270" i="138"/>
  <c r="L270" i="138"/>
  <c r="K270" i="138"/>
  <c r="J270" i="138"/>
  <c r="H270" i="138"/>
  <c r="F270" i="138"/>
  <c r="D270" i="138"/>
  <c r="C270" i="138"/>
  <c r="BI269" i="138"/>
  <c r="BG269" i="138"/>
  <c r="BC269" i="138"/>
  <c r="BA269" i="138"/>
  <c r="AY269" i="138"/>
  <c r="AW269" i="138"/>
  <c r="AU269" i="138"/>
  <c r="AS269" i="138"/>
  <c r="AQ269" i="138"/>
  <c r="AO269" i="138"/>
  <c r="AM269" i="138"/>
  <c r="AK269" i="138"/>
  <c r="AI269" i="138"/>
  <c r="AG269" i="138"/>
  <c r="AE269" i="138"/>
  <c r="AC269" i="138"/>
  <c r="AA269" i="138"/>
  <c r="Y269" i="138"/>
  <c r="W269" i="138"/>
  <c r="U269" i="138"/>
  <c r="S269" i="138"/>
  <c r="Q269" i="138"/>
  <c r="O269" i="138"/>
  <c r="M269" i="138"/>
  <c r="K269" i="138"/>
  <c r="BE269" i="138" s="1"/>
  <c r="I269" i="138"/>
  <c r="G269" i="138"/>
  <c r="E269" i="138"/>
  <c r="BI268" i="138"/>
  <c r="BG268" i="138"/>
  <c r="BE268" i="138"/>
  <c r="BC268" i="138"/>
  <c r="BA268" i="138"/>
  <c r="AY268" i="138"/>
  <c r="AW268" i="138"/>
  <c r="AU268" i="138"/>
  <c r="AS268" i="138"/>
  <c r="AQ268" i="138"/>
  <c r="AO268" i="138"/>
  <c r="AO270" i="138" s="1"/>
  <c r="AM268" i="138"/>
  <c r="AK268" i="138"/>
  <c r="AI268" i="138"/>
  <c r="AG268" i="138"/>
  <c r="AE268" i="138"/>
  <c r="AC268" i="138"/>
  <c r="AA268" i="138"/>
  <c r="Y268" i="138"/>
  <c r="Y270" i="138" s="1"/>
  <c r="W268" i="138"/>
  <c r="U268" i="138"/>
  <c r="S268" i="138"/>
  <c r="Q268" i="138"/>
  <c r="O268" i="138"/>
  <c r="M268" i="138"/>
  <c r="K268" i="138"/>
  <c r="I268" i="138"/>
  <c r="I270" i="138" s="1"/>
  <c r="G268" i="138"/>
  <c r="E268" i="138"/>
  <c r="BI267" i="138"/>
  <c r="BI270" i="138" s="1"/>
  <c r="BG267" i="138"/>
  <c r="BC267" i="138"/>
  <c r="BA267" i="138"/>
  <c r="BA270" i="138" s="1"/>
  <c r="AY267" i="138"/>
  <c r="AY270" i="138" s="1"/>
  <c r="AW267" i="138"/>
  <c r="AW270" i="138" s="1"/>
  <c r="AU267" i="138"/>
  <c r="AS267" i="138"/>
  <c r="AQ267" i="138"/>
  <c r="AO267" i="138"/>
  <c r="AM267" i="138"/>
  <c r="AK267" i="138"/>
  <c r="AK270" i="138" s="1"/>
  <c r="AI267" i="138"/>
  <c r="AI270" i="138" s="1"/>
  <c r="AG267" i="138"/>
  <c r="AG270" i="138" s="1"/>
  <c r="AE267" i="138"/>
  <c r="AC267" i="138"/>
  <c r="AA267" i="138"/>
  <c r="Y267" i="138"/>
  <c r="W267" i="138"/>
  <c r="U267" i="138"/>
  <c r="U270" i="138" s="1"/>
  <c r="S267" i="138"/>
  <c r="S270" i="138" s="1"/>
  <c r="Q267" i="138"/>
  <c r="Q270" i="138" s="1"/>
  <c r="O267" i="138"/>
  <c r="M267" i="138"/>
  <c r="K267" i="138"/>
  <c r="BE267" i="138" s="1"/>
  <c r="I267" i="138"/>
  <c r="G267" i="138"/>
  <c r="E267" i="138"/>
  <c r="E270" i="138" s="1"/>
  <c r="BI265" i="138"/>
  <c r="BH265" i="138"/>
  <c r="BF265" i="138"/>
  <c r="BD265" i="138"/>
  <c r="BB265" i="138"/>
  <c r="BA265" i="138"/>
  <c r="AZ265" i="138"/>
  <c r="AX265" i="138"/>
  <c r="AV265" i="138"/>
  <c r="AT265" i="138"/>
  <c r="AR265" i="138"/>
  <c r="AP265" i="138"/>
  <c r="AN265" i="138"/>
  <c r="AL265" i="138"/>
  <c r="AK265" i="138"/>
  <c r="AJ265" i="138"/>
  <c r="AH265" i="138"/>
  <c r="AF265" i="138"/>
  <c r="AD265" i="138"/>
  <c r="AC265" i="138"/>
  <c r="AB265" i="138"/>
  <c r="Z265" i="138"/>
  <c r="X265" i="138"/>
  <c r="V265" i="138"/>
  <c r="U265" i="138"/>
  <c r="T265" i="138"/>
  <c r="R265" i="138"/>
  <c r="P265" i="138"/>
  <c r="N265" i="138"/>
  <c r="M265" i="138"/>
  <c r="L265" i="138"/>
  <c r="J265" i="138"/>
  <c r="H265" i="138"/>
  <c r="F265" i="138"/>
  <c r="E265" i="138"/>
  <c r="D265" i="138"/>
  <c r="C265" i="138"/>
  <c r="BI264" i="138"/>
  <c r="BG264" i="138"/>
  <c r="BE264" i="138"/>
  <c r="BC264" i="138"/>
  <c r="BA264" i="138"/>
  <c r="AY264" i="138"/>
  <c r="AW264" i="138"/>
  <c r="AU264" i="138"/>
  <c r="AS264" i="138"/>
  <c r="AQ264" i="138"/>
  <c r="AO264" i="138"/>
  <c r="AM264" i="138"/>
  <c r="AK264" i="138"/>
  <c r="AI264" i="138"/>
  <c r="AG264" i="138"/>
  <c r="AE264" i="138"/>
  <c r="AC264" i="138"/>
  <c r="AA264" i="138"/>
  <c r="Y264" i="138"/>
  <c r="W264" i="138"/>
  <c r="U264" i="138"/>
  <c r="S264" i="138"/>
  <c r="Q264" i="138"/>
  <c r="O264" i="138"/>
  <c r="M264" i="138"/>
  <c r="K264" i="138"/>
  <c r="I264" i="138"/>
  <c r="BI263" i="138"/>
  <c r="BG263" i="138"/>
  <c r="BE263" i="138"/>
  <c r="BC263" i="138"/>
  <c r="BA263" i="138"/>
  <c r="AY263" i="138"/>
  <c r="AW263" i="138"/>
  <c r="AU263" i="138"/>
  <c r="AS263" i="138"/>
  <c r="AQ263" i="138"/>
  <c r="AO263" i="138"/>
  <c r="AM263" i="138"/>
  <c r="AK263" i="138"/>
  <c r="AI263" i="138"/>
  <c r="AG263" i="138"/>
  <c r="AE263" i="138"/>
  <c r="AC263" i="138"/>
  <c r="AA263" i="138"/>
  <c r="Y263" i="138"/>
  <c r="W263" i="138"/>
  <c r="U263" i="138"/>
  <c r="S263" i="138"/>
  <c r="Q263" i="138"/>
  <c r="O263" i="138"/>
  <c r="M263" i="138"/>
  <c r="K263" i="138"/>
  <c r="I263" i="138"/>
  <c r="G263" i="138"/>
  <c r="E263" i="138"/>
  <c r="BI262" i="138"/>
  <c r="BG262" i="138"/>
  <c r="BE262" i="138"/>
  <c r="BC262" i="138"/>
  <c r="BA262" i="138"/>
  <c r="AY262" i="138"/>
  <c r="AW262" i="138"/>
  <c r="AU262" i="138"/>
  <c r="AS262" i="138"/>
  <c r="AQ262" i="138"/>
  <c r="AO262" i="138"/>
  <c r="AM262" i="138"/>
  <c r="AK262" i="138"/>
  <c r="AI262" i="138"/>
  <c r="AG262" i="138"/>
  <c r="AE262" i="138"/>
  <c r="AC262" i="138"/>
  <c r="AA262" i="138"/>
  <c r="Y262" i="138"/>
  <c r="W262" i="138"/>
  <c r="U262" i="138"/>
  <c r="S262" i="138"/>
  <c r="Q262" i="138"/>
  <c r="O262" i="138"/>
  <c r="M262" i="138"/>
  <c r="K262" i="138"/>
  <c r="I262" i="138"/>
  <c r="G262" i="138"/>
  <c r="E262" i="138"/>
  <c r="BI261" i="138"/>
  <c r="BG261" i="138"/>
  <c r="BC261" i="138"/>
  <c r="BA261" i="138"/>
  <c r="AY261" i="138"/>
  <c r="AW261" i="138"/>
  <c r="AU261" i="138"/>
  <c r="AU265" i="138" s="1"/>
  <c r="AS261" i="138"/>
  <c r="AS265" i="138" s="1"/>
  <c r="AQ261" i="138"/>
  <c r="AO261" i="138"/>
  <c r="AM261" i="138"/>
  <c r="AK261" i="138"/>
  <c r="AI261" i="138"/>
  <c r="AG261" i="138"/>
  <c r="AE261" i="138"/>
  <c r="AE265" i="138" s="1"/>
  <c r="AC261" i="138"/>
  <c r="AA261" i="138"/>
  <c r="Y261" i="138"/>
  <c r="W261" i="138"/>
  <c r="U261" i="138"/>
  <c r="S261" i="138"/>
  <c r="Q261" i="138"/>
  <c r="O261" i="138"/>
  <c r="O265" i="138" s="1"/>
  <c r="M261" i="138"/>
  <c r="K261" i="138"/>
  <c r="BE261" i="138" s="1"/>
  <c r="I261" i="138"/>
  <c r="G261" i="138"/>
  <c r="E261" i="138"/>
  <c r="BI260" i="138"/>
  <c r="BG260" i="138"/>
  <c r="BG265" i="138" s="1"/>
  <c r="BE260" i="138"/>
  <c r="BE265" i="138" s="1"/>
  <c r="BC260" i="138"/>
  <c r="BC265" i="138" s="1"/>
  <c r="BA260" i="138"/>
  <c r="AY260" i="138"/>
  <c r="AY265" i="138" s="1"/>
  <c r="AW260" i="138"/>
  <c r="AW265" i="138" s="1"/>
  <c r="AU260" i="138"/>
  <c r="AS260" i="138"/>
  <c r="AQ260" i="138"/>
  <c r="AQ265" i="138" s="1"/>
  <c r="AO260" i="138"/>
  <c r="AO265" i="138" s="1"/>
  <c r="AM260" i="138"/>
  <c r="AM265" i="138" s="1"/>
  <c r="AK260" i="138"/>
  <c r="AI260" i="138"/>
  <c r="AI265" i="138" s="1"/>
  <c r="AG260" i="138"/>
  <c r="AG265" i="138" s="1"/>
  <c r="AE260" i="138"/>
  <c r="AC260" i="138"/>
  <c r="AA260" i="138"/>
  <c r="AA265" i="138" s="1"/>
  <c r="Y260" i="138"/>
  <c r="Y265" i="138" s="1"/>
  <c r="W260" i="138"/>
  <c r="W265" i="138" s="1"/>
  <c r="U260" i="138"/>
  <c r="S260" i="138"/>
  <c r="S265" i="138" s="1"/>
  <c r="Q260" i="138"/>
  <c r="Q265" i="138" s="1"/>
  <c r="O260" i="138"/>
  <c r="M260" i="138"/>
  <c r="K260" i="138"/>
  <c r="K265" i="138" s="1"/>
  <c r="I260" i="138"/>
  <c r="I265" i="138" s="1"/>
  <c r="G260" i="138"/>
  <c r="G265" i="138" s="1"/>
  <c r="E260" i="138"/>
  <c r="BH258" i="138"/>
  <c r="BF258" i="138"/>
  <c r="BD258" i="138"/>
  <c r="BB258" i="138"/>
  <c r="AZ258" i="138"/>
  <c r="AX258" i="138"/>
  <c r="AV258" i="138"/>
  <c r="AT258" i="138"/>
  <c r="AR258" i="138"/>
  <c r="AP258" i="138"/>
  <c r="AO258" i="138"/>
  <c r="AN258" i="138"/>
  <c r="AL258" i="138"/>
  <c r="AJ258" i="138"/>
  <c r="AH258" i="138"/>
  <c r="AF258" i="138"/>
  <c r="AD258" i="138"/>
  <c r="AB258" i="138"/>
  <c r="Z258" i="138"/>
  <c r="X258" i="138"/>
  <c r="V258" i="138"/>
  <c r="T258" i="138"/>
  <c r="R258" i="138"/>
  <c r="P258" i="138"/>
  <c r="N258" i="138"/>
  <c r="L258" i="138"/>
  <c r="J258" i="138"/>
  <c r="H258" i="138"/>
  <c r="F258" i="138"/>
  <c r="D258" i="138"/>
  <c r="C258" i="138"/>
  <c r="BI257" i="138"/>
  <c r="BG257" i="138"/>
  <c r="BE257" i="138"/>
  <c r="BC257" i="138"/>
  <c r="BA257" i="138"/>
  <c r="AY257" i="138"/>
  <c r="AW257" i="138"/>
  <c r="AU257" i="138"/>
  <c r="AS257" i="138"/>
  <c r="AQ257" i="138"/>
  <c r="AO257" i="138"/>
  <c r="AM257" i="138"/>
  <c r="AK257" i="138"/>
  <c r="AI257" i="138"/>
  <c r="AG257" i="138"/>
  <c r="AE257" i="138"/>
  <c r="AC257" i="138"/>
  <c r="AA257" i="138"/>
  <c r="Y257" i="138"/>
  <c r="W257" i="138"/>
  <c r="U257" i="138"/>
  <c r="S257" i="138"/>
  <c r="Q257" i="138"/>
  <c r="O257" i="138"/>
  <c r="M257" i="138"/>
  <c r="K257" i="138"/>
  <c r="I257" i="138"/>
  <c r="BI256" i="138"/>
  <c r="BG256" i="138"/>
  <c r="BC256" i="138"/>
  <c r="BA256" i="138"/>
  <c r="AY256" i="138"/>
  <c r="AW256" i="138"/>
  <c r="AU256" i="138"/>
  <c r="AS256" i="138"/>
  <c r="AQ256" i="138"/>
  <c r="AO256" i="138"/>
  <c r="AM256" i="138"/>
  <c r="AK256" i="138"/>
  <c r="AI256" i="138"/>
  <c r="AG256" i="138"/>
  <c r="AE256" i="138"/>
  <c r="AC256" i="138"/>
  <c r="AA256" i="138"/>
  <c r="Y256" i="138"/>
  <c r="W256" i="138"/>
  <c r="U256" i="138"/>
  <c r="S256" i="138"/>
  <c r="Q256" i="138"/>
  <c r="O256" i="138"/>
  <c r="M256" i="138"/>
  <c r="K256" i="138"/>
  <c r="BE256" i="138" s="1"/>
  <c r="I256" i="138"/>
  <c r="BI255" i="138"/>
  <c r="BG255" i="138"/>
  <c r="BE255" i="138"/>
  <c r="BC255" i="138"/>
  <c r="BA255" i="138"/>
  <c r="AY255" i="138"/>
  <c r="AW255" i="138"/>
  <c r="AU255" i="138"/>
  <c r="AS255" i="138"/>
  <c r="AQ255" i="138"/>
  <c r="AO255" i="138"/>
  <c r="AM255" i="138"/>
  <c r="AK255" i="138"/>
  <c r="AI255" i="138"/>
  <c r="AG255" i="138"/>
  <c r="AE255" i="138"/>
  <c r="AC255" i="138"/>
  <c r="AA255" i="138"/>
  <c r="Y255" i="138"/>
  <c r="W255" i="138"/>
  <c r="U255" i="138"/>
  <c r="S255" i="138"/>
  <c r="Q255" i="138"/>
  <c r="O255" i="138"/>
  <c r="M255" i="138"/>
  <c r="K255" i="138"/>
  <c r="I255" i="138"/>
  <c r="G255" i="138"/>
  <c r="E255" i="138"/>
  <c r="BI254" i="138"/>
  <c r="BG254" i="138"/>
  <c r="BC254" i="138"/>
  <c r="BA254" i="138"/>
  <c r="AY254" i="138"/>
  <c r="AW254" i="138"/>
  <c r="AW258" i="138" s="1"/>
  <c r="AU254" i="138"/>
  <c r="AU258" i="138" s="1"/>
  <c r="AS254" i="138"/>
  <c r="AQ254" i="138"/>
  <c r="AO254" i="138"/>
  <c r="AM254" i="138"/>
  <c r="AK254" i="138"/>
  <c r="AI254" i="138"/>
  <c r="AG254" i="138"/>
  <c r="AG258" i="138" s="1"/>
  <c r="AE254" i="138"/>
  <c r="AE258" i="138" s="1"/>
  <c r="AC254" i="138"/>
  <c r="AA254" i="138"/>
  <c r="Y254" i="138"/>
  <c r="W254" i="138"/>
  <c r="U254" i="138"/>
  <c r="S254" i="138"/>
  <c r="Q254" i="138"/>
  <c r="Q258" i="138" s="1"/>
  <c r="O254" i="138"/>
  <c r="O258" i="138" s="1"/>
  <c r="M254" i="138"/>
  <c r="K254" i="138"/>
  <c r="BE254" i="138" s="1"/>
  <c r="I254" i="138"/>
  <c r="G254" i="138"/>
  <c r="E254" i="138"/>
  <c r="BI253" i="138"/>
  <c r="BG253" i="138"/>
  <c r="BC253" i="138"/>
  <c r="BA253" i="138"/>
  <c r="AY253" i="138"/>
  <c r="AW253" i="138"/>
  <c r="AU253" i="138"/>
  <c r="AS253" i="138"/>
  <c r="AQ253" i="138"/>
  <c r="AO253" i="138"/>
  <c r="AM253" i="138"/>
  <c r="AK253" i="138"/>
  <c r="AI253" i="138"/>
  <c r="AG253" i="138"/>
  <c r="AE253" i="138"/>
  <c r="AC253" i="138"/>
  <c r="AA253" i="138"/>
  <c r="Y253" i="138"/>
  <c r="Y258" i="138" s="1"/>
  <c r="W253" i="138"/>
  <c r="U253" i="138"/>
  <c r="S253" i="138"/>
  <c r="Q253" i="138"/>
  <c r="O253" i="138"/>
  <c r="M253" i="138"/>
  <c r="K253" i="138"/>
  <c r="BE253" i="138" s="1"/>
  <c r="BE258" i="138" s="1"/>
  <c r="I253" i="138"/>
  <c r="I258" i="138" s="1"/>
  <c r="G253" i="138"/>
  <c r="E253" i="138"/>
  <c r="BI252" i="138"/>
  <c r="BI258" i="138" s="1"/>
  <c r="BG252" i="138"/>
  <c r="BE252" i="138"/>
  <c r="BC252" i="138"/>
  <c r="BA252" i="138"/>
  <c r="BA258" i="138" s="1"/>
  <c r="AY252" i="138"/>
  <c r="AY258" i="138" s="1"/>
  <c r="AW252" i="138"/>
  <c r="AU252" i="138"/>
  <c r="AS252" i="138"/>
  <c r="AS258" i="138" s="1"/>
  <c r="AQ252" i="138"/>
  <c r="AO252" i="138"/>
  <c r="AM252" i="138"/>
  <c r="AK252" i="138"/>
  <c r="AK258" i="138" s="1"/>
  <c r="AI252" i="138"/>
  <c r="AI258" i="138" s="1"/>
  <c r="AG252" i="138"/>
  <c r="AE252" i="138"/>
  <c r="AC252" i="138"/>
  <c r="AC258" i="138" s="1"/>
  <c r="AA252" i="138"/>
  <c r="Y252" i="138"/>
  <c r="W252" i="138"/>
  <c r="U252" i="138"/>
  <c r="U258" i="138" s="1"/>
  <c r="S252" i="138"/>
  <c r="S258" i="138" s="1"/>
  <c r="Q252" i="138"/>
  <c r="O252" i="138"/>
  <c r="M252" i="138"/>
  <c r="M258" i="138" s="1"/>
  <c r="K252" i="138"/>
  <c r="I252" i="138"/>
  <c r="G252" i="138"/>
  <c r="E252" i="138"/>
  <c r="E258" i="138" s="1"/>
  <c r="BH250" i="138"/>
  <c r="BH532" i="138" s="1"/>
  <c r="BF250" i="138"/>
  <c r="BF532" i="138" s="1"/>
  <c r="BD250" i="138"/>
  <c r="BD532" i="138" s="1"/>
  <c r="BB250" i="138"/>
  <c r="BB532" i="138" s="1"/>
  <c r="AZ250" i="138"/>
  <c r="AZ532" i="138" s="1"/>
  <c r="AX250" i="138"/>
  <c r="AX532" i="138" s="1"/>
  <c r="AV250" i="138"/>
  <c r="AV532" i="138" s="1"/>
  <c r="AT250" i="138"/>
  <c r="AT532" i="138" s="1"/>
  <c r="AR250" i="138"/>
  <c r="AR532" i="138" s="1"/>
  <c r="AP250" i="138"/>
  <c r="AP532" i="138" s="1"/>
  <c r="AN250" i="138"/>
  <c r="AN532" i="138" s="1"/>
  <c r="AM250" i="138"/>
  <c r="AM532" i="138" s="1"/>
  <c r="AL250" i="138"/>
  <c r="AL532" i="138" s="1"/>
  <c r="AJ250" i="138"/>
  <c r="AJ532" i="138" s="1"/>
  <c r="AH250" i="138"/>
  <c r="AH532" i="138" s="1"/>
  <c r="AF250" i="138"/>
  <c r="AF532" i="138" s="1"/>
  <c r="AD250" i="138"/>
  <c r="AD532" i="138" s="1"/>
  <c r="AB250" i="138"/>
  <c r="AB532" i="138" s="1"/>
  <c r="Z250" i="138"/>
  <c r="Z532" i="138" s="1"/>
  <c r="X250" i="138"/>
  <c r="X532" i="138" s="1"/>
  <c r="W250" i="138"/>
  <c r="W532" i="138" s="1"/>
  <c r="V250" i="138"/>
  <c r="V532" i="138" s="1"/>
  <c r="T250" i="138"/>
  <c r="T532" i="138" s="1"/>
  <c r="R250" i="138"/>
  <c r="R532" i="138" s="1"/>
  <c r="P250" i="138"/>
  <c r="P532" i="138" s="1"/>
  <c r="O250" i="138"/>
  <c r="O532" i="138" s="1"/>
  <c r="N250" i="138"/>
  <c r="N532" i="138" s="1"/>
  <c r="L250" i="138"/>
  <c r="L532" i="138" s="1"/>
  <c r="J250" i="138"/>
  <c r="J532" i="138" s="1"/>
  <c r="H250" i="138"/>
  <c r="H532" i="138" s="1"/>
  <c r="F250" i="138"/>
  <c r="F532" i="138" s="1"/>
  <c r="D250" i="138"/>
  <c r="D532" i="138" s="1"/>
  <c r="C250" i="138"/>
  <c r="BI249" i="138"/>
  <c r="BG249" i="138"/>
  <c r="BE249" i="138"/>
  <c r="BC249" i="138"/>
  <c r="BA249" i="138"/>
  <c r="AY249" i="138"/>
  <c r="AW249" i="138"/>
  <c r="AU249" i="138"/>
  <c r="AS249" i="138"/>
  <c r="AQ249" i="138"/>
  <c r="AO249" i="138"/>
  <c r="AM249" i="138"/>
  <c r="AK249" i="138"/>
  <c r="AI249" i="138"/>
  <c r="AG249" i="138"/>
  <c r="AE249" i="138"/>
  <c r="AC249" i="138"/>
  <c r="AA249" i="138"/>
  <c r="Y249" i="138"/>
  <c r="W249" i="138"/>
  <c r="U249" i="138"/>
  <c r="S249" i="138"/>
  <c r="Q249" i="138"/>
  <c r="O249" i="138"/>
  <c r="M249" i="138"/>
  <c r="K249" i="138"/>
  <c r="I249" i="138"/>
  <c r="G249" i="138"/>
  <c r="E249" i="138"/>
  <c r="BI248" i="138"/>
  <c r="BG248" i="138"/>
  <c r="BE248" i="138"/>
  <c r="BC248" i="138"/>
  <c r="BA248" i="138"/>
  <c r="AY248" i="138"/>
  <c r="AW248" i="138"/>
  <c r="AU248" i="138"/>
  <c r="AS248" i="138"/>
  <c r="AQ248" i="138"/>
  <c r="AO248" i="138"/>
  <c r="AM248" i="138"/>
  <c r="AK248" i="138"/>
  <c r="AI248" i="138"/>
  <c r="AG248" i="138"/>
  <c r="AE248" i="138"/>
  <c r="AC248" i="138"/>
  <c r="AA248" i="138"/>
  <c r="Y248" i="138"/>
  <c r="W248" i="138"/>
  <c r="U248" i="138"/>
  <c r="S248" i="138"/>
  <c r="Q248" i="138"/>
  <c r="O248" i="138"/>
  <c r="M248" i="138"/>
  <c r="K248" i="138"/>
  <c r="I248" i="138"/>
  <c r="G248" i="138"/>
  <c r="E248" i="138"/>
  <c r="BI247" i="138"/>
  <c r="BG247" i="138"/>
  <c r="BE247" i="138"/>
  <c r="BC247" i="138"/>
  <c r="BA247" i="138"/>
  <c r="AY247" i="138"/>
  <c r="AW247" i="138"/>
  <c r="AU247" i="138"/>
  <c r="AS247" i="138"/>
  <c r="AQ247" i="138"/>
  <c r="AO247" i="138"/>
  <c r="AM247" i="138"/>
  <c r="AK247" i="138"/>
  <c r="AI247" i="138"/>
  <c r="AG247" i="138"/>
  <c r="AE247" i="138"/>
  <c r="AC247" i="138"/>
  <c r="AA247" i="138"/>
  <c r="Y247" i="138"/>
  <c r="W247" i="138"/>
  <c r="U247" i="138"/>
  <c r="S247" i="138"/>
  <c r="Q247" i="138"/>
  <c r="O247" i="138"/>
  <c r="M247" i="138"/>
  <c r="K247" i="138"/>
  <c r="I247" i="138"/>
  <c r="G247" i="138"/>
  <c r="E247" i="138"/>
  <c r="BI246" i="138"/>
  <c r="BG246" i="138"/>
  <c r="BE246" i="138"/>
  <c r="BC246" i="138"/>
  <c r="BA246" i="138"/>
  <c r="AY246" i="138"/>
  <c r="AW246" i="138"/>
  <c r="AU246" i="138"/>
  <c r="AS246" i="138"/>
  <c r="AQ246" i="138"/>
  <c r="AO246" i="138"/>
  <c r="AM246" i="138"/>
  <c r="AK246" i="138"/>
  <c r="AI246" i="138"/>
  <c r="AG246" i="138"/>
  <c r="AE246" i="138"/>
  <c r="AC246" i="138"/>
  <c r="AA246" i="138"/>
  <c r="Y246" i="138"/>
  <c r="W246" i="138"/>
  <c r="U246" i="138"/>
  <c r="S246" i="138"/>
  <c r="Q246" i="138"/>
  <c r="O246" i="138"/>
  <c r="M246" i="138"/>
  <c r="K246" i="138"/>
  <c r="I246" i="138"/>
  <c r="G246" i="138"/>
  <c r="E246" i="138"/>
  <c r="BI245" i="138"/>
  <c r="BG245" i="138"/>
  <c r="BE245" i="138"/>
  <c r="BC245" i="138"/>
  <c r="BA245" i="138"/>
  <c r="AY245" i="138"/>
  <c r="AW245" i="138"/>
  <c r="AU245" i="138"/>
  <c r="AS245" i="138"/>
  <c r="AQ245" i="138"/>
  <c r="AO245" i="138"/>
  <c r="AM245" i="138"/>
  <c r="AK245" i="138"/>
  <c r="AI245" i="138"/>
  <c r="AG245" i="138"/>
  <c r="AE245" i="138"/>
  <c r="AC245" i="138"/>
  <c r="AA245" i="138"/>
  <c r="Y245" i="138"/>
  <c r="W245" i="138"/>
  <c r="U245" i="138"/>
  <c r="S245" i="138"/>
  <c r="Q245" i="138"/>
  <c r="O245" i="138"/>
  <c r="M245" i="138"/>
  <c r="K245" i="138"/>
  <c r="I245" i="138"/>
  <c r="G245" i="138"/>
  <c r="E245" i="138"/>
  <c r="BI244" i="138"/>
  <c r="BG244" i="138"/>
  <c r="BE244" i="138"/>
  <c r="BC244" i="138"/>
  <c r="BA244" i="138"/>
  <c r="AY244" i="138"/>
  <c r="AW244" i="138"/>
  <c r="AU244" i="138"/>
  <c r="AS244" i="138"/>
  <c r="AQ244" i="138"/>
  <c r="AO244" i="138"/>
  <c r="AM244" i="138"/>
  <c r="AK244" i="138"/>
  <c r="AI244" i="138"/>
  <c r="AG244" i="138"/>
  <c r="AE244" i="138"/>
  <c r="AC244" i="138"/>
  <c r="AA244" i="138"/>
  <c r="Y244" i="138"/>
  <c r="W244" i="138"/>
  <c r="U244" i="138"/>
  <c r="S244" i="138"/>
  <c r="Q244" i="138"/>
  <c r="O244" i="138"/>
  <c r="M244" i="138"/>
  <c r="K244" i="138"/>
  <c r="I244" i="138"/>
  <c r="G244" i="138"/>
  <c r="E244" i="138"/>
  <c r="BI243" i="138"/>
  <c r="BG243" i="138"/>
  <c r="BE243" i="138"/>
  <c r="BC243" i="138"/>
  <c r="BA243" i="138"/>
  <c r="AY243" i="138"/>
  <c r="AW243" i="138"/>
  <c r="AU243" i="138"/>
  <c r="AS243" i="138"/>
  <c r="AQ243" i="138"/>
  <c r="AO243" i="138"/>
  <c r="AM243" i="138"/>
  <c r="AK243" i="138"/>
  <c r="AI243" i="138"/>
  <c r="AG243" i="138"/>
  <c r="AE243" i="138"/>
  <c r="AC243" i="138"/>
  <c r="AA243" i="138"/>
  <c r="Y243" i="138"/>
  <c r="W243" i="138"/>
  <c r="U243" i="138"/>
  <c r="S243" i="138"/>
  <c r="Q243" i="138"/>
  <c r="O243" i="138"/>
  <c r="M243" i="138"/>
  <c r="K243" i="138"/>
  <c r="I243" i="138"/>
  <c r="G243" i="138"/>
  <c r="E243" i="138"/>
  <c r="BI242" i="138"/>
  <c r="BG242" i="138"/>
  <c r="BE242" i="138"/>
  <c r="BC242" i="138"/>
  <c r="BA242" i="138"/>
  <c r="AY242" i="138"/>
  <c r="AW242" i="138"/>
  <c r="AU242" i="138"/>
  <c r="AS242" i="138"/>
  <c r="AQ242" i="138"/>
  <c r="AO242" i="138"/>
  <c r="AM242" i="138"/>
  <c r="AK242" i="138"/>
  <c r="AI242" i="138"/>
  <c r="AG242" i="138"/>
  <c r="AE242" i="138"/>
  <c r="AC242" i="138"/>
  <c r="AA242" i="138"/>
  <c r="Y242" i="138"/>
  <c r="W242" i="138"/>
  <c r="U242" i="138"/>
  <c r="S242" i="138"/>
  <c r="Q242" i="138"/>
  <c r="O242" i="138"/>
  <c r="M242" i="138"/>
  <c r="K242" i="138"/>
  <c r="I242" i="138"/>
  <c r="G242" i="138"/>
  <c r="E242" i="138"/>
  <c r="BI241" i="138"/>
  <c r="BG241" i="138"/>
  <c r="BE241" i="138"/>
  <c r="BC241" i="138"/>
  <c r="BA241" i="138"/>
  <c r="AY241" i="138"/>
  <c r="AW241" i="138"/>
  <c r="AU241" i="138"/>
  <c r="AS241" i="138"/>
  <c r="AQ241" i="138"/>
  <c r="AO241" i="138"/>
  <c r="AM241" i="138"/>
  <c r="AK241" i="138"/>
  <c r="AI241" i="138"/>
  <c r="AG241" i="138"/>
  <c r="AE241" i="138"/>
  <c r="AC241" i="138"/>
  <c r="AA241" i="138"/>
  <c r="Y241" i="138"/>
  <c r="W241" i="138"/>
  <c r="U241" i="138"/>
  <c r="S241" i="138"/>
  <c r="Q241" i="138"/>
  <c r="O241" i="138"/>
  <c r="M241" i="138"/>
  <c r="K241" i="138"/>
  <c r="I241" i="138"/>
  <c r="G241" i="138"/>
  <c r="E241" i="138"/>
  <c r="BI240" i="138"/>
  <c r="BG240" i="138"/>
  <c r="BE240" i="138"/>
  <c r="BC240" i="138"/>
  <c r="BA240" i="138"/>
  <c r="AY240" i="138"/>
  <c r="AW240" i="138"/>
  <c r="AU240" i="138"/>
  <c r="AS240" i="138"/>
  <c r="AQ240" i="138"/>
  <c r="AO240" i="138"/>
  <c r="AM240" i="138"/>
  <c r="AK240" i="138"/>
  <c r="AI240" i="138"/>
  <c r="AG240" i="138"/>
  <c r="AE240" i="138"/>
  <c r="AE250" i="138" s="1"/>
  <c r="AE532" i="138" s="1"/>
  <c r="AC240" i="138"/>
  <c r="AA240" i="138"/>
  <c r="Y240" i="138"/>
  <c r="W240" i="138"/>
  <c r="U240" i="138"/>
  <c r="S240" i="138"/>
  <c r="Q240" i="138"/>
  <c r="O240" i="138"/>
  <c r="M240" i="138"/>
  <c r="K240" i="138"/>
  <c r="I240" i="138"/>
  <c r="G240" i="138"/>
  <c r="E240" i="138"/>
  <c r="BI239" i="138"/>
  <c r="BG239" i="138"/>
  <c r="BE239" i="138"/>
  <c r="BC239" i="138"/>
  <c r="BA239" i="138"/>
  <c r="AY239" i="138"/>
  <c r="AW239" i="138"/>
  <c r="AU239" i="138"/>
  <c r="AS239" i="138"/>
  <c r="AQ239" i="138"/>
  <c r="AO239" i="138"/>
  <c r="AM239" i="138"/>
  <c r="AK239" i="138"/>
  <c r="AI239" i="138"/>
  <c r="AG239" i="138"/>
  <c r="AE239" i="138"/>
  <c r="AC239" i="138"/>
  <c r="AA239" i="138"/>
  <c r="Y239" i="138"/>
  <c r="W239" i="138"/>
  <c r="U239" i="138"/>
  <c r="S239" i="138"/>
  <c r="Q239" i="138"/>
  <c r="O239" i="138"/>
  <c r="M239" i="138"/>
  <c r="K239" i="138"/>
  <c r="I239" i="138"/>
  <c r="G239" i="138"/>
  <c r="E239" i="138"/>
  <c r="BI238" i="138"/>
  <c r="BG238" i="138"/>
  <c r="BE238" i="138"/>
  <c r="BC238" i="138"/>
  <c r="BA238" i="138"/>
  <c r="AY238" i="138"/>
  <c r="AW238" i="138"/>
  <c r="AU238" i="138"/>
  <c r="AS238" i="138"/>
  <c r="AQ238" i="138"/>
  <c r="AO238" i="138"/>
  <c r="AM238" i="138"/>
  <c r="AK238" i="138"/>
  <c r="AI238" i="138"/>
  <c r="AG238" i="138"/>
  <c r="AE238" i="138"/>
  <c r="AC238" i="138"/>
  <c r="AA238" i="138"/>
  <c r="Y238" i="138"/>
  <c r="W238" i="138"/>
  <c r="U238" i="138"/>
  <c r="S238" i="138"/>
  <c r="Q238" i="138"/>
  <c r="O238" i="138"/>
  <c r="M238" i="138"/>
  <c r="K238" i="138"/>
  <c r="I238" i="138"/>
  <c r="G238" i="138"/>
  <c r="E238" i="138"/>
  <c r="BI237" i="138"/>
  <c r="BG237" i="138"/>
  <c r="BE237" i="138"/>
  <c r="BC237" i="138"/>
  <c r="BA237" i="138"/>
  <c r="AY237" i="138"/>
  <c r="AW237" i="138"/>
  <c r="AU237" i="138"/>
  <c r="AU250" i="138" s="1"/>
  <c r="AU532" i="138" s="1"/>
  <c r="AS237" i="138"/>
  <c r="AQ237" i="138"/>
  <c r="AO237" i="138"/>
  <c r="AM237" i="138"/>
  <c r="AK237" i="138"/>
  <c r="AI237" i="138"/>
  <c r="AG237" i="138"/>
  <c r="AE237" i="138"/>
  <c r="AC237" i="138"/>
  <c r="AA237" i="138"/>
  <c r="Y237" i="138"/>
  <c r="W237" i="138"/>
  <c r="U237" i="138"/>
  <c r="S237" i="138"/>
  <c r="Q237" i="138"/>
  <c r="O237" i="138"/>
  <c r="M237" i="138"/>
  <c r="K237" i="138"/>
  <c r="I237" i="138"/>
  <c r="G237" i="138"/>
  <c r="E237" i="138"/>
  <c r="BI236" i="138"/>
  <c r="BG236" i="138"/>
  <c r="BE236" i="138"/>
  <c r="BC236" i="138"/>
  <c r="BC250" i="138" s="1"/>
  <c r="BC532" i="138" s="1"/>
  <c r="BA236" i="138"/>
  <c r="AY236" i="138"/>
  <c r="AW236" i="138"/>
  <c r="AU236" i="138"/>
  <c r="AS236" i="138"/>
  <c r="AQ236" i="138"/>
  <c r="AO236" i="138"/>
  <c r="AM236" i="138"/>
  <c r="AK236" i="138"/>
  <c r="AI236" i="138"/>
  <c r="AG236" i="138"/>
  <c r="AE236" i="138"/>
  <c r="AC236" i="138"/>
  <c r="AA236" i="138"/>
  <c r="Y236" i="138"/>
  <c r="W236" i="138"/>
  <c r="U236" i="138"/>
  <c r="S236" i="138"/>
  <c r="Q236" i="138"/>
  <c r="O236" i="138"/>
  <c r="M236" i="138"/>
  <c r="K236" i="138"/>
  <c r="I236" i="138"/>
  <c r="G236" i="138"/>
  <c r="G250" i="138" s="1"/>
  <c r="G532" i="138" s="1"/>
  <c r="E236" i="138"/>
  <c r="BI235" i="138"/>
  <c r="BG235" i="138"/>
  <c r="BE235" i="138"/>
  <c r="BC235" i="138"/>
  <c r="BA235" i="138"/>
  <c r="AY235" i="138"/>
  <c r="AW235" i="138"/>
  <c r="AU235" i="138"/>
  <c r="AS235" i="138"/>
  <c r="AQ235" i="138"/>
  <c r="AO235" i="138"/>
  <c r="AM235" i="138"/>
  <c r="AK235" i="138"/>
  <c r="AI235" i="138"/>
  <c r="AG235" i="138"/>
  <c r="AE235" i="138"/>
  <c r="AC235" i="138"/>
  <c r="AA235" i="138"/>
  <c r="Y235" i="138"/>
  <c r="W235" i="138"/>
  <c r="U235" i="138"/>
  <c r="S235" i="138"/>
  <c r="Q235" i="138"/>
  <c r="O235" i="138"/>
  <c r="M235" i="138"/>
  <c r="K235" i="138"/>
  <c r="I235" i="138"/>
  <c r="G235" i="138"/>
  <c r="E235" i="138"/>
  <c r="BI234" i="138"/>
  <c r="BG234" i="138"/>
  <c r="BG250" i="138" s="1"/>
  <c r="BG532" i="138" s="1"/>
  <c r="BE234" i="138"/>
  <c r="BC234" i="138"/>
  <c r="BA234" i="138"/>
  <c r="AY234" i="138"/>
  <c r="AY250" i="138" s="1"/>
  <c r="AY532" i="138" s="1"/>
  <c r="AW234" i="138"/>
  <c r="AW250" i="138" s="1"/>
  <c r="AW532" i="138" s="1"/>
  <c r="AU234" i="138"/>
  <c r="AS234" i="138"/>
  <c r="AQ234" i="138"/>
  <c r="AQ250" i="138" s="1"/>
  <c r="AQ532" i="138" s="1"/>
  <c r="AO234" i="138"/>
  <c r="AM234" i="138"/>
  <c r="AK234" i="138"/>
  <c r="AI234" i="138"/>
  <c r="AI250" i="138" s="1"/>
  <c r="AI532" i="138" s="1"/>
  <c r="AG234" i="138"/>
  <c r="AG250" i="138" s="1"/>
  <c r="AG532" i="138" s="1"/>
  <c r="AE234" i="138"/>
  <c r="AC234" i="138"/>
  <c r="AA234" i="138"/>
  <c r="AA250" i="138" s="1"/>
  <c r="AA532" i="138" s="1"/>
  <c r="Y234" i="138"/>
  <c r="W234" i="138"/>
  <c r="U234" i="138"/>
  <c r="S234" i="138"/>
  <c r="S250" i="138" s="1"/>
  <c r="S532" i="138" s="1"/>
  <c r="Q234" i="138"/>
  <c r="Q250" i="138" s="1"/>
  <c r="Q532" i="138" s="1"/>
  <c r="O234" i="138"/>
  <c r="M234" i="138"/>
  <c r="K234" i="138"/>
  <c r="K250" i="138" s="1"/>
  <c r="K532" i="138" s="1"/>
  <c r="I234" i="138"/>
  <c r="G234" i="138"/>
  <c r="E234" i="138"/>
  <c r="BH232" i="138"/>
  <c r="BH531" i="138" s="1"/>
  <c r="BF232" i="138"/>
  <c r="BF531" i="138" s="1"/>
  <c r="BD232" i="138"/>
  <c r="BD531" i="138" s="1"/>
  <c r="BB232" i="138"/>
  <c r="BB531" i="138" s="1"/>
  <c r="AZ232" i="138"/>
  <c r="AZ531" i="138" s="1"/>
  <c r="AX232" i="138"/>
  <c r="AX531" i="138" s="1"/>
  <c r="AV232" i="138"/>
  <c r="AV531" i="138" s="1"/>
  <c r="AT232" i="138"/>
  <c r="AT531" i="138" s="1"/>
  <c r="AR232" i="138"/>
  <c r="AR531" i="138" s="1"/>
  <c r="AP232" i="138"/>
  <c r="AP531" i="138" s="1"/>
  <c r="AN232" i="138"/>
  <c r="AN531" i="138" s="1"/>
  <c r="AL232" i="138"/>
  <c r="AL531" i="138" s="1"/>
  <c r="AJ232" i="138"/>
  <c r="AJ531" i="138" s="1"/>
  <c r="AH232" i="138"/>
  <c r="AH531" i="138" s="1"/>
  <c r="AF232" i="138"/>
  <c r="AF531" i="138" s="1"/>
  <c r="AD232" i="138"/>
  <c r="AD531" i="138" s="1"/>
  <c r="AB232" i="138"/>
  <c r="AB531" i="138" s="1"/>
  <c r="Z232" i="138"/>
  <c r="Z531" i="138" s="1"/>
  <c r="X232" i="138"/>
  <c r="X531" i="138" s="1"/>
  <c r="V232" i="138"/>
  <c r="V531" i="138" s="1"/>
  <c r="T232" i="138"/>
  <c r="T531" i="138" s="1"/>
  <c r="R232" i="138"/>
  <c r="R531" i="138" s="1"/>
  <c r="P232" i="138"/>
  <c r="P531" i="138" s="1"/>
  <c r="N232" i="138"/>
  <c r="N531" i="138" s="1"/>
  <c r="L232" i="138"/>
  <c r="L531" i="138" s="1"/>
  <c r="J232" i="138"/>
  <c r="J531" i="138" s="1"/>
  <c r="H232" i="138"/>
  <c r="H531" i="138" s="1"/>
  <c r="F232" i="138"/>
  <c r="F531" i="138" s="1"/>
  <c r="D232" i="138"/>
  <c r="D531" i="138" s="1"/>
  <c r="C232" i="138"/>
  <c r="BI231" i="138"/>
  <c r="BG231" i="138"/>
  <c r="BE231" i="138"/>
  <c r="BC231" i="138"/>
  <c r="BA231" i="138"/>
  <c r="AY231" i="138"/>
  <c r="AW231" i="138"/>
  <c r="AU231" i="138"/>
  <c r="AS231" i="138"/>
  <c r="AQ231" i="138"/>
  <c r="AO231" i="138"/>
  <c r="AM231" i="138"/>
  <c r="AK231" i="138"/>
  <c r="AI231" i="138"/>
  <c r="AG231" i="138"/>
  <c r="AE231" i="138"/>
  <c r="AC231" i="138"/>
  <c r="BI230" i="138"/>
  <c r="BG230" i="138"/>
  <c r="BE230" i="138"/>
  <c r="BC230" i="138"/>
  <c r="BA230" i="138"/>
  <c r="AY230" i="138"/>
  <c r="AW230" i="138"/>
  <c r="AU230" i="138"/>
  <c r="AS230" i="138"/>
  <c r="AQ230" i="138"/>
  <c r="AO230" i="138"/>
  <c r="AM230" i="138"/>
  <c r="AK230" i="138"/>
  <c r="AI230" i="138"/>
  <c r="AG230" i="138"/>
  <c r="AE230" i="138"/>
  <c r="AC230" i="138"/>
  <c r="AA230" i="138"/>
  <c r="Y230" i="138"/>
  <c r="W230" i="138"/>
  <c r="U230" i="138"/>
  <c r="S230" i="138"/>
  <c r="Q230" i="138"/>
  <c r="O230" i="138"/>
  <c r="M230" i="138"/>
  <c r="K230" i="138"/>
  <c r="I230" i="138"/>
  <c r="E230" i="138"/>
  <c r="BI229" i="138"/>
  <c r="BG229" i="138"/>
  <c r="BE229" i="138"/>
  <c r="BC229" i="138"/>
  <c r="BA229" i="138"/>
  <c r="AY229" i="138"/>
  <c r="AW229" i="138"/>
  <c r="AU229" i="138"/>
  <c r="AS229" i="138"/>
  <c r="AQ229" i="138"/>
  <c r="AO229" i="138"/>
  <c r="AM229" i="138"/>
  <c r="AK229" i="138"/>
  <c r="AI229" i="138"/>
  <c r="AG229" i="138"/>
  <c r="AE229" i="138"/>
  <c r="AC229" i="138"/>
  <c r="AA229" i="138"/>
  <c r="Y229" i="138"/>
  <c r="W229" i="138"/>
  <c r="U229" i="138"/>
  <c r="S229" i="138"/>
  <c r="Q229" i="138"/>
  <c r="O229" i="138"/>
  <c r="M229" i="138"/>
  <c r="K229" i="138"/>
  <c r="I229" i="138"/>
  <c r="G229" i="138"/>
  <c r="E229" i="138"/>
  <c r="BI228" i="138"/>
  <c r="BG228" i="138"/>
  <c r="BE228" i="138"/>
  <c r="BC228" i="138"/>
  <c r="BA228" i="138"/>
  <c r="AY228" i="138"/>
  <c r="AW228" i="138"/>
  <c r="AU228" i="138"/>
  <c r="AS228" i="138"/>
  <c r="AQ228" i="138"/>
  <c r="AO228" i="138"/>
  <c r="AM228" i="138"/>
  <c r="AK228" i="138"/>
  <c r="AI228" i="138"/>
  <c r="AG228" i="138"/>
  <c r="AE228" i="138"/>
  <c r="AC228" i="138"/>
  <c r="AA228" i="138"/>
  <c r="Y228" i="138"/>
  <c r="W228" i="138"/>
  <c r="U228" i="138"/>
  <c r="S228" i="138"/>
  <c r="Q228" i="138"/>
  <c r="O228" i="138"/>
  <c r="M228" i="138"/>
  <c r="K228" i="138"/>
  <c r="I228" i="138"/>
  <c r="E228" i="138"/>
  <c r="BI227" i="138"/>
  <c r="BG227" i="138"/>
  <c r="BE227" i="138"/>
  <c r="BC227" i="138"/>
  <c r="BA227" i="138"/>
  <c r="AY227" i="138"/>
  <c r="AW227" i="138"/>
  <c r="AU227" i="138"/>
  <c r="AS227" i="138"/>
  <c r="AQ227" i="138"/>
  <c r="AO227" i="138"/>
  <c r="AM227" i="138"/>
  <c r="AK227" i="138"/>
  <c r="AI227" i="138"/>
  <c r="AG227" i="138"/>
  <c r="AE227" i="138"/>
  <c r="AC227" i="138"/>
  <c r="AA227" i="138"/>
  <c r="Y227" i="138"/>
  <c r="W227" i="138"/>
  <c r="U227" i="138"/>
  <c r="S227" i="138"/>
  <c r="Q227" i="138"/>
  <c r="O227" i="138"/>
  <c r="M227" i="138"/>
  <c r="K227" i="138"/>
  <c r="I227" i="138"/>
  <c r="G227" i="138"/>
  <c r="E227" i="138"/>
  <c r="BI226" i="138"/>
  <c r="BG226" i="138"/>
  <c r="BE226" i="138"/>
  <c r="BC226" i="138"/>
  <c r="BA226" i="138"/>
  <c r="AY226" i="138"/>
  <c r="AW226" i="138"/>
  <c r="AU226" i="138"/>
  <c r="AS226" i="138"/>
  <c r="AQ226" i="138"/>
  <c r="AO226" i="138"/>
  <c r="AM226" i="138"/>
  <c r="AK226" i="138"/>
  <c r="AI226" i="138"/>
  <c r="AG226" i="138"/>
  <c r="AE226" i="138"/>
  <c r="AC226" i="138"/>
  <c r="AA226" i="138"/>
  <c r="Y226" i="138"/>
  <c r="W226" i="138"/>
  <c r="U226" i="138"/>
  <c r="S226" i="138"/>
  <c r="Q226" i="138"/>
  <c r="O226" i="138"/>
  <c r="M226" i="138"/>
  <c r="K226" i="138"/>
  <c r="I226" i="138"/>
  <c r="E226" i="138"/>
  <c r="BI225" i="138"/>
  <c r="BG225" i="138"/>
  <c r="BE225" i="138"/>
  <c r="BC225" i="138"/>
  <c r="BA225" i="138"/>
  <c r="AY225" i="138"/>
  <c r="AW225" i="138"/>
  <c r="AU225" i="138"/>
  <c r="AS225" i="138"/>
  <c r="AQ225" i="138"/>
  <c r="AO225" i="138"/>
  <c r="AM225" i="138"/>
  <c r="AK225" i="138"/>
  <c r="AI225" i="138"/>
  <c r="AG225" i="138"/>
  <c r="AE225" i="138"/>
  <c r="AC225" i="138"/>
  <c r="AA225" i="138"/>
  <c r="Y225" i="138"/>
  <c r="W225" i="138"/>
  <c r="U225" i="138"/>
  <c r="S225" i="138"/>
  <c r="Q225" i="138"/>
  <c r="O225" i="138"/>
  <c r="M225" i="138"/>
  <c r="K225" i="138"/>
  <c r="I225" i="138"/>
  <c r="G225" i="138"/>
  <c r="E225" i="138"/>
  <c r="BI224" i="138"/>
  <c r="BG224" i="138"/>
  <c r="BE224" i="138"/>
  <c r="BC224" i="138"/>
  <c r="BA224" i="138"/>
  <c r="AY224" i="138"/>
  <c r="AW224" i="138"/>
  <c r="AU224" i="138"/>
  <c r="AS224" i="138"/>
  <c r="AQ224" i="138"/>
  <c r="AO224" i="138"/>
  <c r="AM224" i="138"/>
  <c r="AK224" i="138"/>
  <c r="AI224" i="138"/>
  <c r="AG224" i="138"/>
  <c r="AE224" i="138"/>
  <c r="AC224" i="138"/>
  <c r="AA224" i="138"/>
  <c r="Y224" i="138"/>
  <c r="W224" i="138"/>
  <c r="U224" i="138"/>
  <c r="S224" i="138"/>
  <c r="Q224" i="138"/>
  <c r="O224" i="138"/>
  <c r="M224" i="138"/>
  <c r="K224" i="138"/>
  <c r="I224" i="138"/>
  <c r="E224" i="138"/>
  <c r="BI223" i="138"/>
  <c r="BG223" i="138"/>
  <c r="BE223" i="138"/>
  <c r="BC223" i="138"/>
  <c r="BA223" i="138"/>
  <c r="AY223" i="138"/>
  <c r="AW223" i="138"/>
  <c r="AU223" i="138"/>
  <c r="AS223" i="138"/>
  <c r="AQ223" i="138"/>
  <c r="AO223" i="138"/>
  <c r="AM223" i="138"/>
  <c r="AK223" i="138"/>
  <c r="AI223" i="138"/>
  <c r="AG223" i="138"/>
  <c r="AE223" i="138"/>
  <c r="AC223" i="138"/>
  <c r="AA223" i="138"/>
  <c r="Y223" i="138"/>
  <c r="W223" i="138"/>
  <c r="U223" i="138"/>
  <c r="S223" i="138"/>
  <c r="Q223" i="138"/>
  <c r="O223" i="138"/>
  <c r="M223" i="138"/>
  <c r="K223" i="138"/>
  <c r="I223" i="138"/>
  <c r="G223" i="138"/>
  <c r="E223" i="138"/>
  <c r="BI222" i="138"/>
  <c r="BG222" i="138"/>
  <c r="BE222" i="138"/>
  <c r="BC222" i="138"/>
  <c r="BA222" i="138"/>
  <c r="AY222" i="138"/>
  <c r="AW222" i="138"/>
  <c r="AU222" i="138"/>
  <c r="AS222" i="138"/>
  <c r="AQ222" i="138"/>
  <c r="AO222" i="138"/>
  <c r="AM222" i="138"/>
  <c r="AK222" i="138"/>
  <c r="AI222" i="138"/>
  <c r="AG222" i="138"/>
  <c r="AE222" i="138"/>
  <c r="AC222" i="138"/>
  <c r="AA222" i="138"/>
  <c r="Y222" i="138"/>
  <c r="W222" i="138"/>
  <c r="U222" i="138"/>
  <c r="S222" i="138"/>
  <c r="Q222" i="138"/>
  <c r="O222" i="138"/>
  <c r="M222" i="138"/>
  <c r="K222" i="138"/>
  <c r="I222" i="138"/>
  <c r="E222" i="138"/>
  <c r="BI221" i="138"/>
  <c r="BG221" i="138"/>
  <c r="BE221" i="138"/>
  <c r="BC221" i="138"/>
  <c r="BA221" i="138"/>
  <c r="AY221" i="138"/>
  <c r="AW221" i="138"/>
  <c r="AU221" i="138"/>
  <c r="AS221" i="138"/>
  <c r="AQ221" i="138"/>
  <c r="AO221" i="138"/>
  <c r="AM221" i="138"/>
  <c r="AK221" i="138"/>
  <c r="AI221" i="138"/>
  <c r="AG221" i="138"/>
  <c r="AE221" i="138"/>
  <c r="AC221" i="138"/>
  <c r="AA221" i="138"/>
  <c r="Y221" i="138"/>
  <c r="W221" i="138"/>
  <c r="U221" i="138"/>
  <c r="S221" i="138"/>
  <c r="Q221" i="138"/>
  <c r="O221" i="138"/>
  <c r="M221" i="138"/>
  <c r="K221" i="138"/>
  <c r="I221" i="138"/>
  <c r="G221" i="138"/>
  <c r="E221" i="138"/>
  <c r="BI220" i="138"/>
  <c r="BG220" i="138"/>
  <c r="BE220" i="138"/>
  <c r="BC220" i="138"/>
  <c r="BA220" i="138"/>
  <c r="AY220" i="138"/>
  <c r="AW220" i="138"/>
  <c r="AU220" i="138"/>
  <c r="AS220" i="138"/>
  <c r="AQ220" i="138"/>
  <c r="AO220" i="138"/>
  <c r="AM220" i="138"/>
  <c r="AK220" i="138"/>
  <c r="AI220" i="138"/>
  <c r="AG220" i="138"/>
  <c r="AE220" i="138"/>
  <c r="AC220" i="138"/>
  <c r="AA220" i="138"/>
  <c r="Y220" i="138"/>
  <c r="W220" i="138"/>
  <c r="U220" i="138"/>
  <c r="S220" i="138"/>
  <c r="Q220" i="138"/>
  <c r="O220" i="138"/>
  <c r="M220" i="138"/>
  <c r="K220" i="138"/>
  <c r="I220" i="138"/>
  <c r="E220" i="138"/>
  <c r="BI219" i="138"/>
  <c r="BG219" i="138"/>
  <c r="BE219" i="138"/>
  <c r="BC219" i="138"/>
  <c r="BA219" i="138"/>
  <c r="AY219" i="138"/>
  <c r="AW219" i="138"/>
  <c r="AU219" i="138"/>
  <c r="AS219" i="138"/>
  <c r="AQ219" i="138"/>
  <c r="AO219" i="138"/>
  <c r="AM219" i="138"/>
  <c r="AK219" i="138"/>
  <c r="AI219" i="138"/>
  <c r="AG219" i="138"/>
  <c r="AE219" i="138"/>
  <c r="AC219" i="138"/>
  <c r="AA219" i="138"/>
  <c r="Y219" i="138"/>
  <c r="W219" i="138"/>
  <c r="U219" i="138"/>
  <c r="S219" i="138"/>
  <c r="Q219" i="138"/>
  <c r="O219" i="138"/>
  <c r="M219" i="138"/>
  <c r="K219" i="138"/>
  <c r="I219" i="138"/>
  <c r="G219" i="138"/>
  <c r="E219" i="138"/>
  <c r="BI218" i="138"/>
  <c r="BG218" i="138"/>
  <c r="BE218" i="138"/>
  <c r="BC218" i="138"/>
  <c r="BA218" i="138"/>
  <c r="AY218" i="138"/>
  <c r="AW218" i="138"/>
  <c r="AU218" i="138"/>
  <c r="AS218" i="138"/>
  <c r="AQ218" i="138"/>
  <c r="AO218" i="138"/>
  <c r="AM218" i="138"/>
  <c r="AK218" i="138"/>
  <c r="AI218" i="138"/>
  <c r="AG218" i="138"/>
  <c r="AE218" i="138"/>
  <c r="AC218" i="138"/>
  <c r="AA218" i="138"/>
  <c r="Y218" i="138"/>
  <c r="W218" i="138"/>
  <c r="U218" i="138"/>
  <c r="S218" i="138"/>
  <c r="Q218" i="138"/>
  <c r="O218" i="138"/>
  <c r="M218" i="138"/>
  <c r="K218" i="138"/>
  <c r="I218" i="138"/>
  <c r="G218" i="138"/>
  <c r="E218" i="138"/>
  <c r="BI217" i="138"/>
  <c r="BG217" i="138"/>
  <c r="BE217" i="138"/>
  <c r="BC217" i="138"/>
  <c r="BA217" i="138"/>
  <c r="AY217" i="138"/>
  <c r="AW217" i="138"/>
  <c r="AU217" i="138"/>
  <c r="AS217" i="138"/>
  <c r="AQ217" i="138"/>
  <c r="AO217" i="138"/>
  <c r="AM217" i="138"/>
  <c r="AK217" i="138"/>
  <c r="AI217" i="138"/>
  <c r="AG217" i="138"/>
  <c r="AE217" i="138"/>
  <c r="AC217" i="138"/>
  <c r="AA217" i="138"/>
  <c r="Y217" i="138"/>
  <c r="W217" i="138"/>
  <c r="U217" i="138"/>
  <c r="S217" i="138"/>
  <c r="Q217" i="138"/>
  <c r="O217" i="138"/>
  <c r="M217" i="138"/>
  <c r="K217" i="138"/>
  <c r="I217" i="138"/>
  <c r="G217" i="138"/>
  <c r="E217" i="138"/>
  <c r="BI216" i="138"/>
  <c r="BG216" i="138"/>
  <c r="BE216" i="138"/>
  <c r="BC216" i="138"/>
  <c r="BA216" i="138"/>
  <c r="AY216" i="138"/>
  <c r="AW216" i="138"/>
  <c r="AU216" i="138"/>
  <c r="AS216" i="138"/>
  <c r="AQ216" i="138"/>
  <c r="AO216" i="138"/>
  <c r="AM216" i="138"/>
  <c r="AK216" i="138"/>
  <c r="AI216" i="138"/>
  <c r="AG216" i="138"/>
  <c r="AE216" i="138"/>
  <c r="AC216" i="138"/>
  <c r="AA216" i="138"/>
  <c r="Y216" i="138"/>
  <c r="W216" i="138"/>
  <c r="U216" i="138"/>
  <c r="S216" i="138"/>
  <c r="Q216" i="138"/>
  <c r="O216" i="138"/>
  <c r="M216" i="138"/>
  <c r="K216" i="138"/>
  <c r="I216" i="138"/>
  <c r="G216" i="138"/>
  <c r="E216" i="138"/>
  <c r="BI215" i="138"/>
  <c r="BG215" i="138"/>
  <c r="BE215" i="138"/>
  <c r="BC215" i="138"/>
  <c r="BA215" i="138"/>
  <c r="AY215" i="138"/>
  <c r="AW215" i="138"/>
  <c r="AU215" i="138"/>
  <c r="AS215" i="138"/>
  <c r="AQ215" i="138"/>
  <c r="AO215" i="138"/>
  <c r="AM215" i="138"/>
  <c r="AK215" i="138"/>
  <c r="AI215" i="138"/>
  <c r="AG215" i="138"/>
  <c r="AE215" i="138"/>
  <c r="AC215" i="138"/>
  <c r="AA215" i="138"/>
  <c r="Y215" i="138"/>
  <c r="W215" i="138"/>
  <c r="U215" i="138"/>
  <c r="S215" i="138"/>
  <c r="Q215" i="138"/>
  <c r="O215" i="138"/>
  <c r="M215" i="138"/>
  <c r="K215" i="138"/>
  <c r="I215" i="138"/>
  <c r="G215" i="138"/>
  <c r="E215" i="138"/>
  <c r="BI214" i="138"/>
  <c r="BG214" i="138"/>
  <c r="BE214" i="138"/>
  <c r="BC214" i="138"/>
  <c r="BA214" i="138"/>
  <c r="AY214" i="138"/>
  <c r="AW214" i="138"/>
  <c r="AU214" i="138"/>
  <c r="AS214" i="138"/>
  <c r="AQ214" i="138"/>
  <c r="AO214" i="138"/>
  <c r="AM214" i="138"/>
  <c r="AK214" i="138"/>
  <c r="AI214" i="138"/>
  <c r="AG214" i="138"/>
  <c r="AE214" i="138"/>
  <c r="AC214" i="138"/>
  <c r="AA214" i="138"/>
  <c r="Y214" i="138"/>
  <c r="W214" i="138"/>
  <c r="U214" i="138"/>
  <c r="S214" i="138"/>
  <c r="Q214" i="138"/>
  <c r="O214" i="138"/>
  <c r="M214" i="138"/>
  <c r="K214" i="138"/>
  <c r="I214" i="138"/>
  <c r="G214" i="138"/>
  <c r="E214" i="138"/>
  <c r="BI213" i="138"/>
  <c r="BG213" i="138"/>
  <c r="BE213" i="138"/>
  <c r="BC213" i="138"/>
  <c r="BA213" i="138"/>
  <c r="AY213" i="138"/>
  <c r="AW213" i="138"/>
  <c r="AU213" i="138"/>
  <c r="AS213" i="138"/>
  <c r="AQ213" i="138"/>
  <c r="AO213" i="138"/>
  <c r="AM213" i="138"/>
  <c r="AK213" i="138"/>
  <c r="AI213" i="138"/>
  <c r="AG213" i="138"/>
  <c r="AE213" i="138"/>
  <c r="AC213" i="138"/>
  <c r="AA213" i="138"/>
  <c r="Y213" i="138"/>
  <c r="W213" i="138"/>
  <c r="U213" i="138"/>
  <c r="S213" i="138"/>
  <c r="Q213" i="138"/>
  <c r="O213" i="138"/>
  <c r="M213" i="138"/>
  <c r="K213" i="138"/>
  <c r="I213" i="138"/>
  <c r="G213" i="138"/>
  <c r="E213" i="138"/>
  <c r="BI212" i="138"/>
  <c r="BG212" i="138"/>
  <c r="BE212" i="138"/>
  <c r="BC212" i="138"/>
  <c r="BA212" i="138"/>
  <c r="AY212" i="138"/>
  <c r="AW212" i="138"/>
  <c r="AU212" i="138"/>
  <c r="AS212" i="138"/>
  <c r="AQ212" i="138"/>
  <c r="AO212" i="138"/>
  <c r="AM212" i="138"/>
  <c r="AK212" i="138"/>
  <c r="AI212" i="138"/>
  <c r="AG212" i="138"/>
  <c r="AE212" i="138"/>
  <c r="AC212" i="138"/>
  <c r="AA212" i="138"/>
  <c r="Y212" i="138"/>
  <c r="W212" i="138"/>
  <c r="U212" i="138"/>
  <c r="S212" i="138"/>
  <c r="Q212" i="138"/>
  <c r="O212" i="138"/>
  <c r="M212" i="138"/>
  <c r="K212" i="138"/>
  <c r="I212" i="138"/>
  <c r="G212" i="138"/>
  <c r="E212" i="138"/>
  <c r="BI211" i="138"/>
  <c r="BG211" i="138"/>
  <c r="BE211" i="138"/>
  <c r="BC211" i="138"/>
  <c r="BA211" i="138"/>
  <c r="AY211" i="138"/>
  <c r="AW211" i="138"/>
  <c r="AU211" i="138"/>
  <c r="AS211" i="138"/>
  <c r="AQ211" i="138"/>
  <c r="AO211" i="138"/>
  <c r="AM211" i="138"/>
  <c r="AK211" i="138"/>
  <c r="AI211" i="138"/>
  <c r="AG211" i="138"/>
  <c r="AE211" i="138"/>
  <c r="AC211" i="138"/>
  <c r="AA211" i="138"/>
  <c r="Y211" i="138"/>
  <c r="W211" i="138"/>
  <c r="U211" i="138"/>
  <c r="S211" i="138"/>
  <c r="Q211" i="138"/>
  <c r="O211" i="138"/>
  <c r="M211" i="138"/>
  <c r="K211" i="138"/>
  <c r="I211" i="138"/>
  <c r="G211" i="138"/>
  <c r="E211" i="138"/>
  <c r="BI210" i="138"/>
  <c r="BG210" i="138"/>
  <c r="BE210" i="138"/>
  <c r="BC210" i="138"/>
  <c r="BA210" i="138"/>
  <c r="AY210" i="138"/>
  <c r="AW210" i="138"/>
  <c r="AU210" i="138"/>
  <c r="AS210" i="138"/>
  <c r="AQ210" i="138"/>
  <c r="AO210" i="138"/>
  <c r="AM210" i="138"/>
  <c r="AK210" i="138"/>
  <c r="AI210" i="138"/>
  <c r="AG210" i="138"/>
  <c r="AE210" i="138"/>
  <c r="AC210" i="138"/>
  <c r="AA210" i="138"/>
  <c r="Y210" i="138"/>
  <c r="W210" i="138"/>
  <c r="U210" i="138"/>
  <c r="S210" i="138"/>
  <c r="Q210" i="138"/>
  <c r="O210" i="138"/>
  <c r="M210" i="138"/>
  <c r="K210" i="138"/>
  <c r="I210" i="138"/>
  <c r="G210" i="138"/>
  <c r="E210" i="138"/>
  <c r="BI209" i="138"/>
  <c r="BG209" i="138"/>
  <c r="BE209" i="138"/>
  <c r="BC209" i="138"/>
  <c r="BA209" i="138"/>
  <c r="AY209" i="138"/>
  <c r="AW209" i="138"/>
  <c r="AU209" i="138"/>
  <c r="AS209" i="138"/>
  <c r="AQ209" i="138"/>
  <c r="AO209" i="138"/>
  <c r="AM209" i="138"/>
  <c r="AK209" i="138"/>
  <c r="AI209" i="138"/>
  <c r="AG209" i="138"/>
  <c r="AE209" i="138"/>
  <c r="AC209" i="138"/>
  <c r="AA209" i="138"/>
  <c r="Y209" i="138"/>
  <c r="W209" i="138"/>
  <c r="U209" i="138"/>
  <c r="S209" i="138"/>
  <c r="Q209" i="138"/>
  <c r="O209" i="138"/>
  <c r="M209" i="138"/>
  <c r="K209" i="138"/>
  <c r="I209" i="138"/>
  <c r="G209" i="138"/>
  <c r="E209" i="138"/>
  <c r="BI208" i="138"/>
  <c r="BG208" i="138"/>
  <c r="BE208" i="138"/>
  <c r="BC208" i="138"/>
  <c r="BA208" i="138"/>
  <c r="AY208" i="138"/>
  <c r="AW208" i="138"/>
  <c r="AU208" i="138"/>
  <c r="AS208" i="138"/>
  <c r="AQ208" i="138"/>
  <c r="AO208" i="138"/>
  <c r="AM208" i="138"/>
  <c r="AK208" i="138"/>
  <c r="AI208" i="138"/>
  <c r="AG208" i="138"/>
  <c r="AE208" i="138"/>
  <c r="AC208" i="138"/>
  <c r="AA208" i="138"/>
  <c r="Y208" i="138"/>
  <c r="W208" i="138"/>
  <c r="U208" i="138"/>
  <c r="S208" i="138"/>
  <c r="Q208" i="138"/>
  <c r="O208" i="138"/>
  <c r="M208" i="138"/>
  <c r="K208" i="138"/>
  <c r="I208" i="138"/>
  <c r="G208" i="138"/>
  <c r="E208" i="138"/>
  <c r="BI207" i="138"/>
  <c r="BG207" i="138"/>
  <c r="BE207" i="138"/>
  <c r="BC207" i="138"/>
  <c r="BA207" i="138"/>
  <c r="AY207" i="138"/>
  <c r="AW207" i="138"/>
  <c r="AU207" i="138"/>
  <c r="AS207" i="138"/>
  <c r="AQ207" i="138"/>
  <c r="AO207" i="138"/>
  <c r="AM207" i="138"/>
  <c r="AK207" i="138"/>
  <c r="AI207" i="138"/>
  <c r="AG207" i="138"/>
  <c r="AE207" i="138"/>
  <c r="AC207" i="138"/>
  <c r="AA207" i="138"/>
  <c r="Y207" i="138"/>
  <c r="W207" i="138"/>
  <c r="U207" i="138"/>
  <c r="S207" i="138"/>
  <c r="Q207" i="138"/>
  <c r="O207" i="138"/>
  <c r="M207" i="138"/>
  <c r="K207" i="138"/>
  <c r="I207" i="138"/>
  <c r="G207" i="138"/>
  <c r="E207" i="138"/>
  <c r="BI206" i="138"/>
  <c r="BG206" i="138"/>
  <c r="BE206" i="138"/>
  <c r="BC206" i="138"/>
  <c r="BA206" i="138"/>
  <c r="AY206" i="138"/>
  <c r="AW206" i="138"/>
  <c r="AU206" i="138"/>
  <c r="AS206" i="138"/>
  <c r="AQ206" i="138"/>
  <c r="AO206" i="138"/>
  <c r="AM206" i="138"/>
  <c r="AK206" i="138"/>
  <c r="AI206" i="138"/>
  <c r="AG206" i="138"/>
  <c r="AE206" i="138"/>
  <c r="AC206" i="138"/>
  <c r="AA206" i="138"/>
  <c r="Y206" i="138"/>
  <c r="W206" i="138"/>
  <c r="U206" i="138"/>
  <c r="S206" i="138"/>
  <c r="Q206" i="138"/>
  <c r="O206" i="138"/>
  <c r="M206" i="138"/>
  <c r="K206" i="138"/>
  <c r="I206" i="138"/>
  <c r="G206" i="138"/>
  <c r="E206" i="138"/>
  <c r="BI205" i="138"/>
  <c r="BG205" i="138"/>
  <c r="BE205" i="138"/>
  <c r="BC205" i="138"/>
  <c r="BA205" i="138"/>
  <c r="AY205" i="138"/>
  <c r="AW205" i="138"/>
  <c r="AU205" i="138"/>
  <c r="AS205" i="138"/>
  <c r="AQ205" i="138"/>
  <c r="AO205" i="138"/>
  <c r="AM205" i="138"/>
  <c r="AK205" i="138"/>
  <c r="AI205" i="138"/>
  <c r="AG205" i="138"/>
  <c r="AE205" i="138"/>
  <c r="AC205" i="138"/>
  <c r="AA205" i="138"/>
  <c r="Y205" i="138"/>
  <c r="W205" i="138"/>
  <c r="U205" i="138"/>
  <c r="S205" i="138"/>
  <c r="Q205" i="138"/>
  <c r="O205" i="138"/>
  <c r="M205" i="138"/>
  <c r="K205" i="138"/>
  <c r="I205" i="138"/>
  <c r="G205" i="138"/>
  <c r="E205" i="138"/>
  <c r="BI204" i="138"/>
  <c r="BG204" i="138"/>
  <c r="BE204" i="138"/>
  <c r="BC204" i="138"/>
  <c r="BA204" i="138"/>
  <c r="AY204" i="138"/>
  <c r="AW204" i="138"/>
  <c r="AU204" i="138"/>
  <c r="AS204" i="138"/>
  <c r="AQ204" i="138"/>
  <c r="AO204" i="138"/>
  <c r="AM204" i="138"/>
  <c r="AK204" i="138"/>
  <c r="AI204" i="138"/>
  <c r="AG204" i="138"/>
  <c r="AE204" i="138"/>
  <c r="AC204" i="138"/>
  <c r="AA204" i="138"/>
  <c r="Y204" i="138"/>
  <c r="W204" i="138"/>
  <c r="U204" i="138"/>
  <c r="S204" i="138"/>
  <c r="Q204" i="138"/>
  <c r="O204" i="138"/>
  <c r="M204" i="138"/>
  <c r="K204" i="138"/>
  <c r="I204" i="138"/>
  <c r="G204" i="138"/>
  <c r="E204" i="138"/>
  <c r="BI203" i="138"/>
  <c r="BG203" i="138"/>
  <c r="BE203" i="138"/>
  <c r="BC203" i="138"/>
  <c r="BA203" i="138"/>
  <c r="AY203" i="138"/>
  <c r="AW203" i="138"/>
  <c r="AU203" i="138"/>
  <c r="AS203" i="138"/>
  <c r="AQ203" i="138"/>
  <c r="AO203" i="138"/>
  <c r="AM203" i="138"/>
  <c r="AK203" i="138"/>
  <c r="AI203" i="138"/>
  <c r="AG203" i="138"/>
  <c r="AE203" i="138"/>
  <c r="AC203" i="138"/>
  <c r="AA203" i="138"/>
  <c r="Y203" i="138"/>
  <c r="W203" i="138"/>
  <c r="U203" i="138"/>
  <c r="S203" i="138"/>
  <c r="Q203" i="138"/>
  <c r="O203" i="138"/>
  <c r="M203" i="138"/>
  <c r="K203" i="138"/>
  <c r="I203" i="138"/>
  <c r="G203" i="138"/>
  <c r="E203" i="138"/>
  <c r="BI202" i="138"/>
  <c r="BG202" i="138"/>
  <c r="BE202" i="138"/>
  <c r="BC202" i="138"/>
  <c r="BA202" i="138"/>
  <c r="AY202" i="138"/>
  <c r="AW202" i="138"/>
  <c r="AU202" i="138"/>
  <c r="AS202" i="138"/>
  <c r="AQ202" i="138"/>
  <c r="AO202" i="138"/>
  <c r="AM202" i="138"/>
  <c r="AK202" i="138"/>
  <c r="AI202" i="138"/>
  <c r="AG202" i="138"/>
  <c r="AE202" i="138"/>
  <c r="AC202" i="138"/>
  <c r="AA202" i="138"/>
  <c r="Y202" i="138"/>
  <c r="W202" i="138"/>
  <c r="U202" i="138"/>
  <c r="S202" i="138"/>
  <c r="Q202" i="138"/>
  <c r="O202" i="138"/>
  <c r="M202" i="138"/>
  <c r="K202" i="138"/>
  <c r="I202" i="138"/>
  <c r="G202" i="138"/>
  <c r="E202" i="138"/>
  <c r="BI201" i="138"/>
  <c r="BG201" i="138"/>
  <c r="BE201" i="138"/>
  <c r="BC201" i="138"/>
  <c r="BA201" i="138"/>
  <c r="AY201" i="138"/>
  <c r="AW201" i="138"/>
  <c r="AU201" i="138"/>
  <c r="AS201" i="138"/>
  <c r="AQ201" i="138"/>
  <c r="AO201" i="138"/>
  <c r="AM201" i="138"/>
  <c r="AK201" i="138"/>
  <c r="AI201" i="138"/>
  <c r="AG201" i="138"/>
  <c r="AE201" i="138"/>
  <c r="AC201" i="138"/>
  <c r="AA201" i="138"/>
  <c r="Y201" i="138"/>
  <c r="W201" i="138"/>
  <c r="U201" i="138"/>
  <c r="S201" i="138"/>
  <c r="Q201" i="138"/>
  <c r="O201" i="138"/>
  <c r="M201" i="138"/>
  <c r="K201" i="138"/>
  <c r="I201" i="138"/>
  <c r="G201" i="138"/>
  <c r="E201" i="138"/>
  <c r="BI200" i="138"/>
  <c r="BG200" i="138"/>
  <c r="BE200" i="138"/>
  <c r="BC200" i="138"/>
  <c r="BA200" i="138"/>
  <c r="AY200" i="138"/>
  <c r="AW200" i="138"/>
  <c r="AU200" i="138"/>
  <c r="AS200" i="138"/>
  <c r="AQ200" i="138"/>
  <c r="AO200" i="138"/>
  <c r="AM200" i="138"/>
  <c r="AK200" i="138"/>
  <c r="AI200" i="138"/>
  <c r="AG200" i="138"/>
  <c r="AE200" i="138"/>
  <c r="AC200" i="138"/>
  <c r="AA200" i="138"/>
  <c r="Y200" i="138"/>
  <c r="W200" i="138"/>
  <c r="U200" i="138"/>
  <c r="S200" i="138"/>
  <c r="Q200" i="138"/>
  <c r="O200" i="138"/>
  <c r="M200" i="138"/>
  <c r="K200" i="138"/>
  <c r="I200" i="138"/>
  <c r="G200" i="138"/>
  <c r="E200" i="138"/>
  <c r="BI199" i="138"/>
  <c r="BG199" i="138"/>
  <c r="BE199" i="138"/>
  <c r="BC199" i="138"/>
  <c r="BA199" i="138"/>
  <c r="AY199" i="138"/>
  <c r="AW199" i="138"/>
  <c r="AU199" i="138"/>
  <c r="AS199" i="138"/>
  <c r="AQ199" i="138"/>
  <c r="AO199" i="138"/>
  <c r="AM199" i="138"/>
  <c r="AK199" i="138"/>
  <c r="AI199" i="138"/>
  <c r="AG199" i="138"/>
  <c r="AE199" i="138"/>
  <c r="AC199" i="138"/>
  <c r="AA199" i="138"/>
  <c r="Y199" i="138"/>
  <c r="W199" i="138"/>
  <c r="U199" i="138"/>
  <c r="S199" i="138"/>
  <c r="Q199" i="138"/>
  <c r="O199" i="138"/>
  <c r="M199" i="138"/>
  <c r="K199" i="138"/>
  <c r="I199" i="138"/>
  <c r="G199" i="138"/>
  <c r="E199" i="138"/>
  <c r="BI198" i="138"/>
  <c r="BG198" i="138"/>
  <c r="BE198" i="138"/>
  <c r="BC198" i="138"/>
  <c r="BA198" i="138"/>
  <c r="AY198" i="138"/>
  <c r="AW198" i="138"/>
  <c r="AU198" i="138"/>
  <c r="AS198" i="138"/>
  <c r="AQ198" i="138"/>
  <c r="AO198" i="138"/>
  <c r="AM198" i="138"/>
  <c r="AK198" i="138"/>
  <c r="AI198" i="138"/>
  <c r="AG198" i="138"/>
  <c r="AE198" i="138"/>
  <c r="AC198" i="138"/>
  <c r="AA198" i="138"/>
  <c r="Y198" i="138"/>
  <c r="W198" i="138"/>
  <c r="U198" i="138"/>
  <c r="S198" i="138"/>
  <c r="Q198" i="138"/>
  <c r="O198" i="138"/>
  <c r="M198" i="138"/>
  <c r="K198" i="138"/>
  <c r="I198" i="138"/>
  <c r="G198" i="138"/>
  <c r="E198" i="138"/>
  <c r="BI197" i="138"/>
  <c r="BG197" i="138"/>
  <c r="BE197" i="138"/>
  <c r="BC197" i="138"/>
  <c r="BA197" i="138"/>
  <c r="AY197" i="138"/>
  <c r="AW197" i="138"/>
  <c r="AU197" i="138"/>
  <c r="AS197" i="138"/>
  <c r="AQ197" i="138"/>
  <c r="AO197" i="138"/>
  <c r="AM197" i="138"/>
  <c r="AK197" i="138"/>
  <c r="AI197" i="138"/>
  <c r="AG197" i="138"/>
  <c r="AE197" i="138"/>
  <c r="AC197" i="138"/>
  <c r="AA197" i="138"/>
  <c r="Y197" i="138"/>
  <c r="W197" i="138"/>
  <c r="U197" i="138"/>
  <c r="S197" i="138"/>
  <c r="Q197" i="138"/>
  <c r="O197" i="138"/>
  <c r="M197" i="138"/>
  <c r="K197" i="138"/>
  <c r="I197" i="138"/>
  <c r="G197" i="138"/>
  <c r="E197" i="138"/>
  <c r="BI196" i="138"/>
  <c r="BG196" i="138"/>
  <c r="BE196" i="138"/>
  <c r="BC196" i="138"/>
  <c r="BA196" i="138"/>
  <c r="AY196" i="138"/>
  <c r="AW196" i="138"/>
  <c r="AU196" i="138"/>
  <c r="AS196" i="138"/>
  <c r="AQ196" i="138"/>
  <c r="AO196" i="138"/>
  <c r="AM196" i="138"/>
  <c r="AK196" i="138"/>
  <c r="AI196" i="138"/>
  <c r="AG196" i="138"/>
  <c r="AE196" i="138"/>
  <c r="AC196" i="138"/>
  <c r="AA196" i="138"/>
  <c r="Y196" i="138"/>
  <c r="W196" i="138"/>
  <c r="U196" i="138"/>
  <c r="S196" i="138"/>
  <c r="Q196" i="138"/>
  <c r="O196" i="138"/>
  <c r="M196" i="138"/>
  <c r="K196" i="138"/>
  <c r="I196" i="138"/>
  <c r="G196" i="138"/>
  <c r="E196" i="138"/>
  <c r="BI195" i="138"/>
  <c r="BG195" i="138"/>
  <c r="BE195" i="138"/>
  <c r="BC195" i="138"/>
  <c r="BA195" i="138"/>
  <c r="AY195" i="138"/>
  <c r="AW195" i="138"/>
  <c r="AU195" i="138"/>
  <c r="AS195" i="138"/>
  <c r="AQ195" i="138"/>
  <c r="AO195" i="138"/>
  <c r="AM195" i="138"/>
  <c r="AK195" i="138"/>
  <c r="AI195" i="138"/>
  <c r="AG195" i="138"/>
  <c r="AE195" i="138"/>
  <c r="AC195" i="138"/>
  <c r="AA195" i="138"/>
  <c r="Y195" i="138"/>
  <c r="W195" i="138"/>
  <c r="U195" i="138"/>
  <c r="S195" i="138"/>
  <c r="Q195" i="138"/>
  <c r="O195" i="138"/>
  <c r="M195" i="138"/>
  <c r="K195" i="138"/>
  <c r="I195" i="138"/>
  <c r="G195" i="138"/>
  <c r="E195" i="138"/>
  <c r="BI194" i="138"/>
  <c r="BG194" i="138"/>
  <c r="BE194" i="138"/>
  <c r="BC194" i="138"/>
  <c r="BA194" i="138"/>
  <c r="AY194" i="138"/>
  <c r="AW194" i="138"/>
  <c r="AU194" i="138"/>
  <c r="AS194" i="138"/>
  <c r="AQ194" i="138"/>
  <c r="AO194" i="138"/>
  <c r="AM194" i="138"/>
  <c r="AK194" i="138"/>
  <c r="AI194" i="138"/>
  <c r="AG194" i="138"/>
  <c r="AE194" i="138"/>
  <c r="AC194" i="138"/>
  <c r="AA194" i="138"/>
  <c r="Y194" i="138"/>
  <c r="W194" i="138"/>
  <c r="U194" i="138"/>
  <c r="S194" i="138"/>
  <c r="Q194" i="138"/>
  <c r="O194" i="138"/>
  <c r="M194" i="138"/>
  <c r="K194" i="138"/>
  <c r="I194" i="138"/>
  <c r="G194" i="138"/>
  <c r="E194" i="138"/>
  <c r="BI193" i="138"/>
  <c r="BG193" i="138"/>
  <c r="BE193" i="138"/>
  <c r="BC193" i="138"/>
  <c r="BA193" i="138"/>
  <c r="AY193" i="138"/>
  <c r="AW193" i="138"/>
  <c r="AU193" i="138"/>
  <c r="AS193" i="138"/>
  <c r="AQ193" i="138"/>
  <c r="AO193" i="138"/>
  <c r="AM193" i="138"/>
  <c r="AK193" i="138"/>
  <c r="AI193" i="138"/>
  <c r="AG193" i="138"/>
  <c r="AE193" i="138"/>
  <c r="AC193" i="138"/>
  <c r="AA193" i="138"/>
  <c r="Y193" i="138"/>
  <c r="W193" i="138"/>
  <c r="U193" i="138"/>
  <c r="S193" i="138"/>
  <c r="Q193" i="138"/>
  <c r="O193" i="138"/>
  <c r="M193" i="138"/>
  <c r="K193" i="138"/>
  <c r="I193" i="138"/>
  <c r="G193" i="138"/>
  <c r="E193" i="138"/>
  <c r="BI192" i="138"/>
  <c r="BG192" i="138"/>
  <c r="BE192" i="138"/>
  <c r="BC192" i="138"/>
  <c r="BA192" i="138"/>
  <c r="AY192" i="138"/>
  <c r="AW192" i="138"/>
  <c r="AU192" i="138"/>
  <c r="AS192" i="138"/>
  <c r="AQ192" i="138"/>
  <c r="AO192" i="138"/>
  <c r="AM192" i="138"/>
  <c r="AK192" i="138"/>
  <c r="AI192" i="138"/>
  <c r="AG192" i="138"/>
  <c r="AE192" i="138"/>
  <c r="AC192" i="138"/>
  <c r="AA192" i="138"/>
  <c r="Y192" i="138"/>
  <c r="W192" i="138"/>
  <c r="U192" i="138"/>
  <c r="S192" i="138"/>
  <c r="Q192" i="138"/>
  <c r="O192" i="138"/>
  <c r="M192" i="138"/>
  <c r="K192" i="138"/>
  <c r="I192" i="138"/>
  <c r="G192" i="138"/>
  <c r="E192" i="138"/>
  <c r="BI191" i="138"/>
  <c r="BG191" i="138"/>
  <c r="BE191" i="138"/>
  <c r="BC191" i="138"/>
  <c r="BA191" i="138"/>
  <c r="AY191" i="138"/>
  <c r="AW191" i="138"/>
  <c r="AU191" i="138"/>
  <c r="AS191" i="138"/>
  <c r="AQ191" i="138"/>
  <c r="AO191" i="138"/>
  <c r="AM191" i="138"/>
  <c r="AK191" i="138"/>
  <c r="AI191" i="138"/>
  <c r="AG191" i="138"/>
  <c r="AE191" i="138"/>
  <c r="AC191" i="138"/>
  <c r="AA191" i="138"/>
  <c r="Y191" i="138"/>
  <c r="W191" i="138"/>
  <c r="U191" i="138"/>
  <c r="S191" i="138"/>
  <c r="Q191" i="138"/>
  <c r="O191" i="138"/>
  <c r="M191" i="138"/>
  <c r="K191" i="138"/>
  <c r="I191" i="138"/>
  <c r="G191" i="138"/>
  <c r="E191" i="138"/>
  <c r="BI190" i="138"/>
  <c r="BG190" i="138"/>
  <c r="BE190" i="138"/>
  <c r="BC190" i="138"/>
  <c r="BA190" i="138"/>
  <c r="AY190" i="138"/>
  <c r="AW190" i="138"/>
  <c r="AU190" i="138"/>
  <c r="AS190" i="138"/>
  <c r="AQ190" i="138"/>
  <c r="AO190" i="138"/>
  <c r="AM190" i="138"/>
  <c r="AK190" i="138"/>
  <c r="AI190" i="138"/>
  <c r="AG190" i="138"/>
  <c r="AE190" i="138"/>
  <c r="AC190" i="138"/>
  <c r="AA190" i="138"/>
  <c r="Y190" i="138"/>
  <c r="W190" i="138"/>
  <c r="U190" i="138"/>
  <c r="S190" i="138"/>
  <c r="Q190" i="138"/>
  <c r="O190" i="138"/>
  <c r="M190" i="138"/>
  <c r="K190" i="138"/>
  <c r="I190" i="138"/>
  <c r="G190" i="138"/>
  <c r="E190" i="138"/>
  <c r="BI189" i="138"/>
  <c r="BG189" i="138"/>
  <c r="BE189" i="138"/>
  <c r="BC189" i="138"/>
  <c r="BA189" i="138"/>
  <c r="AY189" i="138"/>
  <c r="AW189" i="138"/>
  <c r="AU189" i="138"/>
  <c r="AS189" i="138"/>
  <c r="AQ189" i="138"/>
  <c r="AO189" i="138"/>
  <c r="AM189" i="138"/>
  <c r="AK189" i="138"/>
  <c r="AI189" i="138"/>
  <c r="AG189" i="138"/>
  <c r="AE189" i="138"/>
  <c r="AC189" i="138"/>
  <c r="AA189" i="138"/>
  <c r="Y189" i="138"/>
  <c r="W189" i="138"/>
  <c r="U189" i="138"/>
  <c r="S189" i="138"/>
  <c r="Q189" i="138"/>
  <c r="O189" i="138"/>
  <c r="M189" i="138"/>
  <c r="K189" i="138"/>
  <c r="I189" i="138"/>
  <c r="G189" i="138"/>
  <c r="E189" i="138"/>
  <c r="BI188" i="138"/>
  <c r="BG188" i="138"/>
  <c r="BE188" i="138"/>
  <c r="BC188" i="138"/>
  <c r="BA188" i="138"/>
  <c r="AY188" i="138"/>
  <c r="AW188" i="138"/>
  <c r="AU188" i="138"/>
  <c r="AS188" i="138"/>
  <c r="AQ188" i="138"/>
  <c r="AO188" i="138"/>
  <c r="AM188" i="138"/>
  <c r="AK188" i="138"/>
  <c r="AI188" i="138"/>
  <c r="AG188" i="138"/>
  <c r="AE188" i="138"/>
  <c r="AC188" i="138"/>
  <c r="AA188" i="138"/>
  <c r="Y188" i="138"/>
  <c r="W188" i="138"/>
  <c r="U188" i="138"/>
  <c r="S188" i="138"/>
  <c r="Q188" i="138"/>
  <c r="O188" i="138"/>
  <c r="M188" i="138"/>
  <c r="K188" i="138"/>
  <c r="I188" i="138"/>
  <c r="G188" i="138"/>
  <c r="E188" i="138"/>
  <c r="BI187" i="138"/>
  <c r="BG187" i="138"/>
  <c r="BE187" i="138"/>
  <c r="BC187" i="138"/>
  <c r="BA187" i="138"/>
  <c r="AY187" i="138"/>
  <c r="AW187" i="138"/>
  <c r="AU187" i="138"/>
  <c r="AS187" i="138"/>
  <c r="AQ187" i="138"/>
  <c r="AO187" i="138"/>
  <c r="AM187" i="138"/>
  <c r="AK187" i="138"/>
  <c r="AI187" i="138"/>
  <c r="AG187" i="138"/>
  <c r="AE187" i="138"/>
  <c r="AC187" i="138"/>
  <c r="AA187" i="138"/>
  <c r="Y187" i="138"/>
  <c r="W187" i="138"/>
  <c r="U187" i="138"/>
  <c r="S187" i="138"/>
  <c r="Q187" i="138"/>
  <c r="O187" i="138"/>
  <c r="M187" i="138"/>
  <c r="K187" i="138"/>
  <c r="I187" i="138"/>
  <c r="G187" i="138"/>
  <c r="E187" i="138"/>
  <c r="BI186" i="138"/>
  <c r="BG186" i="138"/>
  <c r="BE186" i="138"/>
  <c r="BC186" i="138"/>
  <c r="BA186" i="138"/>
  <c r="AY186" i="138"/>
  <c r="AW186" i="138"/>
  <c r="AU186" i="138"/>
  <c r="AS186" i="138"/>
  <c r="AQ186" i="138"/>
  <c r="AO186" i="138"/>
  <c r="AM186" i="138"/>
  <c r="AK186" i="138"/>
  <c r="AI186" i="138"/>
  <c r="AG186" i="138"/>
  <c r="AE186" i="138"/>
  <c r="AC186" i="138"/>
  <c r="AA186" i="138"/>
  <c r="Y186" i="138"/>
  <c r="W186" i="138"/>
  <c r="U186" i="138"/>
  <c r="S186" i="138"/>
  <c r="Q186" i="138"/>
  <c r="O186" i="138"/>
  <c r="M186" i="138"/>
  <c r="K186" i="138"/>
  <c r="I186" i="138"/>
  <c r="G186" i="138"/>
  <c r="E186" i="138"/>
  <c r="BI185" i="138"/>
  <c r="BG185" i="138"/>
  <c r="BE185" i="138"/>
  <c r="BC185" i="138"/>
  <c r="BA185" i="138"/>
  <c r="AY185" i="138"/>
  <c r="AW185" i="138"/>
  <c r="AU185" i="138"/>
  <c r="AS185" i="138"/>
  <c r="AQ185" i="138"/>
  <c r="AO185" i="138"/>
  <c r="AM185" i="138"/>
  <c r="AK185" i="138"/>
  <c r="AI185" i="138"/>
  <c r="AG185" i="138"/>
  <c r="AE185" i="138"/>
  <c r="AC185" i="138"/>
  <c r="AA185" i="138"/>
  <c r="Y185" i="138"/>
  <c r="W185" i="138"/>
  <c r="U185" i="138"/>
  <c r="S185" i="138"/>
  <c r="Q185" i="138"/>
  <c r="O185" i="138"/>
  <c r="M185" i="138"/>
  <c r="K185" i="138"/>
  <c r="I185" i="138"/>
  <c r="G185" i="138"/>
  <c r="E185" i="138"/>
  <c r="BI184" i="138"/>
  <c r="BG184" i="138"/>
  <c r="BE184" i="138"/>
  <c r="BC184" i="138"/>
  <c r="BA184" i="138"/>
  <c r="AY184" i="138"/>
  <c r="AW184" i="138"/>
  <c r="AU184" i="138"/>
  <c r="AS184" i="138"/>
  <c r="AQ184" i="138"/>
  <c r="AO184" i="138"/>
  <c r="AM184" i="138"/>
  <c r="AK184" i="138"/>
  <c r="AI184" i="138"/>
  <c r="AG184" i="138"/>
  <c r="AE184" i="138"/>
  <c r="AC184" i="138"/>
  <c r="AA184" i="138"/>
  <c r="Y184" i="138"/>
  <c r="W184" i="138"/>
  <c r="U184" i="138"/>
  <c r="S184" i="138"/>
  <c r="Q184" i="138"/>
  <c r="O184" i="138"/>
  <c r="M184" i="138"/>
  <c r="K184" i="138"/>
  <c r="I184" i="138"/>
  <c r="G184" i="138"/>
  <c r="E184" i="138"/>
  <c r="BI183" i="138"/>
  <c r="BG183" i="138"/>
  <c r="BE183" i="138"/>
  <c r="BC183" i="138"/>
  <c r="BA183" i="138"/>
  <c r="AY183" i="138"/>
  <c r="AW183" i="138"/>
  <c r="AU183" i="138"/>
  <c r="AS183" i="138"/>
  <c r="AQ183" i="138"/>
  <c r="AO183" i="138"/>
  <c r="AM183" i="138"/>
  <c r="AK183" i="138"/>
  <c r="AI183" i="138"/>
  <c r="AG183" i="138"/>
  <c r="AE183" i="138"/>
  <c r="AC183" i="138"/>
  <c r="AA183" i="138"/>
  <c r="Y183" i="138"/>
  <c r="W183" i="138"/>
  <c r="U183" i="138"/>
  <c r="S183" i="138"/>
  <c r="Q183" i="138"/>
  <c r="O183" i="138"/>
  <c r="M183" i="138"/>
  <c r="K183" i="138"/>
  <c r="I183" i="138"/>
  <c r="G183" i="138"/>
  <c r="E183" i="138"/>
  <c r="BI182" i="138"/>
  <c r="BG182" i="138"/>
  <c r="BE182" i="138"/>
  <c r="BC182" i="138"/>
  <c r="BA182" i="138"/>
  <c r="AY182" i="138"/>
  <c r="AW182" i="138"/>
  <c r="AU182" i="138"/>
  <c r="AS182" i="138"/>
  <c r="AQ182" i="138"/>
  <c r="AO182" i="138"/>
  <c r="AM182" i="138"/>
  <c r="AK182" i="138"/>
  <c r="AI182" i="138"/>
  <c r="AG182" i="138"/>
  <c r="AE182" i="138"/>
  <c r="AC182" i="138"/>
  <c r="AA182" i="138"/>
  <c r="Y182" i="138"/>
  <c r="W182" i="138"/>
  <c r="U182" i="138"/>
  <c r="S182" i="138"/>
  <c r="Q182" i="138"/>
  <c r="O182" i="138"/>
  <c r="M182" i="138"/>
  <c r="K182" i="138"/>
  <c r="I182" i="138"/>
  <c r="G182" i="138"/>
  <c r="E182" i="138"/>
  <c r="BI181" i="138"/>
  <c r="BG181" i="138"/>
  <c r="BE181" i="138"/>
  <c r="BC181" i="138"/>
  <c r="BA181" i="138"/>
  <c r="AY181" i="138"/>
  <c r="AW181" i="138"/>
  <c r="AU181" i="138"/>
  <c r="AS181" i="138"/>
  <c r="AQ181" i="138"/>
  <c r="AO181" i="138"/>
  <c r="AM181" i="138"/>
  <c r="AK181" i="138"/>
  <c r="AI181" i="138"/>
  <c r="AG181" i="138"/>
  <c r="AE181" i="138"/>
  <c r="AC181" i="138"/>
  <c r="AA181" i="138"/>
  <c r="Y181" i="138"/>
  <c r="W181" i="138"/>
  <c r="U181" i="138"/>
  <c r="S181" i="138"/>
  <c r="Q181" i="138"/>
  <c r="O181" i="138"/>
  <c r="M181" i="138"/>
  <c r="K181" i="138"/>
  <c r="I181" i="138"/>
  <c r="G181" i="138"/>
  <c r="E181" i="138"/>
  <c r="BI180" i="138"/>
  <c r="BG180" i="138"/>
  <c r="BE180" i="138"/>
  <c r="BC180" i="138"/>
  <c r="BA180" i="138"/>
  <c r="AY180" i="138"/>
  <c r="AW180" i="138"/>
  <c r="AU180" i="138"/>
  <c r="AS180" i="138"/>
  <c r="AQ180" i="138"/>
  <c r="AO180" i="138"/>
  <c r="AM180" i="138"/>
  <c r="AK180" i="138"/>
  <c r="AI180" i="138"/>
  <c r="AG180" i="138"/>
  <c r="AE180" i="138"/>
  <c r="AC180" i="138"/>
  <c r="AA180" i="138"/>
  <c r="Y180" i="138"/>
  <c r="W180" i="138"/>
  <c r="U180" i="138"/>
  <c r="S180" i="138"/>
  <c r="Q180" i="138"/>
  <c r="O180" i="138"/>
  <c r="M180" i="138"/>
  <c r="K180" i="138"/>
  <c r="I180" i="138"/>
  <c r="G180" i="138"/>
  <c r="E180" i="138"/>
  <c r="BI179" i="138"/>
  <c r="BG179" i="138"/>
  <c r="BE179" i="138"/>
  <c r="BC179" i="138"/>
  <c r="BA179" i="138"/>
  <c r="AY179" i="138"/>
  <c r="AW179" i="138"/>
  <c r="AU179" i="138"/>
  <c r="AS179" i="138"/>
  <c r="AQ179" i="138"/>
  <c r="AO179" i="138"/>
  <c r="AM179" i="138"/>
  <c r="AK179" i="138"/>
  <c r="AI179" i="138"/>
  <c r="AG179" i="138"/>
  <c r="AE179" i="138"/>
  <c r="AC179" i="138"/>
  <c r="AA179" i="138"/>
  <c r="Y179" i="138"/>
  <c r="W179" i="138"/>
  <c r="U179" i="138"/>
  <c r="S179" i="138"/>
  <c r="Q179" i="138"/>
  <c r="O179" i="138"/>
  <c r="M179" i="138"/>
  <c r="K179" i="138"/>
  <c r="I179" i="138"/>
  <c r="G179" i="138"/>
  <c r="E179" i="138"/>
  <c r="BI178" i="138"/>
  <c r="BG178" i="138"/>
  <c r="BE178" i="138"/>
  <c r="BC178" i="138"/>
  <c r="BA178" i="138"/>
  <c r="AY178" i="138"/>
  <c r="AW178" i="138"/>
  <c r="AU178" i="138"/>
  <c r="AS178" i="138"/>
  <c r="AQ178" i="138"/>
  <c r="AO178" i="138"/>
  <c r="AM178" i="138"/>
  <c r="AK178" i="138"/>
  <c r="AI178" i="138"/>
  <c r="AG178" i="138"/>
  <c r="AE178" i="138"/>
  <c r="AC178" i="138"/>
  <c r="AA178" i="138"/>
  <c r="Y178" i="138"/>
  <c r="W178" i="138"/>
  <c r="U178" i="138"/>
  <c r="S178" i="138"/>
  <c r="Q178" i="138"/>
  <c r="O178" i="138"/>
  <c r="M178" i="138"/>
  <c r="K178" i="138"/>
  <c r="I178" i="138"/>
  <c r="G178" i="138"/>
  <c r="E178" i="138"/>
  <c r="BI177" i="138"/>
  <c r="BG177" i="138"/>
  <c r="BE177" i="138"/>
  <c r="BC177" i="138"/>
  <c r="BA177" i="138"/>
  <c r="AY177" i="138"/>
  <c r="AW177" i="138"/>
  <c r="AU177" i="138"/>
  <c r="AS177" i="138"/>
  <c r="AQ177" i="138"/>
  <c r="AO177" i="138"/>
  <c r="AM177" i="138"/>
  <c r="AK177" i="138"/>
  <c r="AI177" i="138"/>
  <c r="AG177" i="138"/>
  <c r="AE177" i="138"/>
  <c r="AC177" i="138"/>
  <c r="AA177" i="138"/>
  <c r="Y177" i="138"/>
  <c r="W177" i="138"/>
  <c r="U177" i="138"/>
  <c r="S177" i="138"/>
  <c r="Q177" i="138"/>
  <c r="O177" i="138"/>
  <c r="M177" i="138"/>
  <c r="K177" i="138"/>
  <c r="I177" i="138"/>
  <c r="G177" i="138"/>
  <c r="E177" i="138"/>
  <c r="BI176" i="138"/>
  <c r="BG176" i="138"/>
  <c r="BE176" i="138"/>
  <c r="BC176" i="138"/>
  <c r="BA176" i="138"/>
  <c r="AY176" i="138"/>
  <c r="AW176" i="138"/>
  <c r="AU176" i="138"/>
  <c r="AS176" i="138"/>
  <c r="AQ176" i="138"/>
  <c r="AO176" i="138"/>
  <c r="AM176" i="138"/>
  <c r="AK176" i="138"/>
  <c r="AI176" i="138"/>
  <c r="AG176" i="138"/>
  <c r="AE176" i="138"/>
  <c r="AC176" i="138"/>
  <c r="AA176" i="138"/>
  <c r="Y176" i="138"/>
  <c r="W176" i="138"/>
  <c r="U176" i="138"/>
  <c r="S176" i="138"/>
  <c r="Q176" i="138"/>
  <c r="O176" i="138"/>
  <c r="M176" i="138"/>
  <c r="K176" i="138"/>
  <c r="I176" i="138"/>
  <c r="G176" i="138"/>
  <c r="E176" i="138"/>
  <c r="BI175" i="138"/>
  <c r="BG175" i="138"/>
  <c r="BE175" i="138"/>
  <c r="BC175" i="138"/>
  <c r="BA175" i="138"/>
  <c r="AY175" i="138"/>
  <c r="AW175" i="138"/>
  <c r="AU175" i="138"/>
  <c r="AS175" i="138"/>
  <c r="AQ175" i="138"/>
  <c r="AO175" i="138"/>
  <c r="AM175" i="138"/>
  <c r="AK175" i="138"/>
  <c r="AI175" i="138"/>
  <c r="AG175" i="138"/>
  <c r="AE175" i="138"/>
  <c r="AC175" i="138"/>
  <c r="AA175" i="138"/>
  <c r="Y175" i="138"/>
  <c r="W175" i="138"/>
  <c r="U175" i="138"/>
  <c r="S175" i="138"/>
  <c r="Q175" i="138"/>
  <c r="O175" i="138"/>
  <c r="M175" i="138"/>
  <c r="K175" i="138"/>
  <c r="I175" i="138"/>
  <c r="G175" i="138"/>
  <c r="E175" i="138"/>
  <c r="BI174" i="138"/>
  <c r="BG174" i="138"/>
  <c r="BE174" i="138"/>
  <c r="BC174" i="138"/>
  <c r="BA174" i="138"/>
  <c r="AY174" i="138"/>
  <c r="AW174" i="138"/>
  <c r="AU174" i="138"/>
  <c r="AS174" i="138"/>
  <c r="AQ174" i="138"/>
  <c r="AO174" i="138"/>
  <c r="AM174" i="138"/>
  <c r="AK174" i="138"/>
  <c r="AI174" i="138"/>
  <c r="AG174" i="138"/>
  <c r="AE174" i="138"/>
  <c r="AC174" i="138"/>
  <c r="AA174" i="138"/>
  <c r="Y174" i="138"/>
  <c r="W174" i="138"/>
  <c r="U174" i="138"/>
  <c r="S174" i="138"/>
  <c r="Q174" i="138"/>
  <c r="O174" i="138"/>
  <c r="M174" i="138"/>
  <c r="K174" i="138"/>
  <c r="I174" i="138"/>
  <c r="G174" i="138"/>
  <c r="E174" i="138"/>
  <c r="BI173" i="138"/>
  <c r="BG173" i="138"/>
  <c r="BE173" i="138"/>
  <c r="BC173" i="138"/>
  <c r="BA173" i="138"/>
  <c r="AY173" i="138"/>
  <c r="AW173" i="138"/>
  <c r="AU173" i="138"/>
  <c r="AS173" i="138"/>
  <c r="AQ173" i="138"/>
  <c r="AO173" i="138"/>
  <c r="AM173" i="138"/>
  <c r="AK173" i="138"/>
  <c r="AI173" i="138"/>
  <c r="AG173" i="138"/>
  <c r="AE173" i="138"/>
  <c r="AC173" i="138"/>
  <c r="AA173" i="138"/>
  <c r="Y173" i="138"/>
  <c r="W173" i="138"/>
  <c r="U173" i="138"/>
  <c r="S173" i="138"/>
  <c r="Q173" i="138"/>
  <c r="O173" i="138"/>
  <c r="M173" i="138"/>
  <c r="K173" i="138"/>
  <c r="I173" i="138"/>
  <c r="G173" i="138"/>
  <c r="E173" i="138"/>
  <c r="BI172" i="138"/>
  <c r="BG172" i="138"/>
  <c r="BE172" i="138"/>
  <c r="BC172" i="138"/>
  <c r="BA172" i="138"/>
  <c r="AY172" i="138"/>
  <c r="AW172" i="138"/>
  <c r="AU172" i="138"/>
  <c r="AS172" i="138"/>
  <c r="AQ172" i="138"/>
  <c r="AO172" i="138"/>
  <c r="AM172" i="138"/>
  <c r="AK172" i="138"/>
  <c r="AI172" i="138"/>
  <c r="AG172" i="138"/>
  <c r="AE172" i="138"/>
  <c r="AC172" i="138"/>
  <c r="AA172" i="138"/>
  <c r="Y172" i="138"/>
  <c r="W172" i="138"/>
  <c r="U172" i="138"/>
  <c r="S172" i="138"/>
  <c r="Q172" i="138"/>
  <c r="O172" i="138"/>
  <c r="M172" i="138"/>
  <c r="K172" i="138"/>
  <c r="I172" i="138"/>
  <c r="G172" i="138"/>
  <c r="E172" i="138"/>
  <c r="BI171" i="138"/>
  <c r="BG171" i="138"/>
  <c r="BE171" i="138"/>
  <c r="BC171" i="138"/>
  <c r="BA171" i="138"/>
  <c r="AY171" i="138"/>
  <c r="AW171" i="138"/>
  <c r="AU171" i="138"/>
  <c r="AS171" i="138"/>
  <c r="AQ171" i="138"/>
  <c r="AO171" i="138"/>
  <c r="AM171" i="138"/>
  <c r="AK171" i="138"/>
  <c r="AI171" i="138"/>
  <c r="AG171" i="138"/>
  <c r="AE171" i="138"/>
  <c r="AC171" i="138"/>
  <c r="AA171" i="138"/>
  <c r="Y171" i="138"/>
  <c r="W171" i="138"/>
  <c r="U171" i="138"/>
  <c r="S171" i="138"/>
  <c r="Q171" i="138"/>
  <c r="O171" i="138"/>
  <c r="M171" i="138"/>
  <c r="K171" i="138"/>
  <c r="I171" i="138"/>
  <c r="G171" i="138"/>
  <c r="E171" i="138"/>
  <c r="BI170" i="138"/>
  <c r="BG170" i="138"/>
  <c r="BE170" i="138"/>
  <c r="BC170" i="138"/>
  <c r="BA170" i="138"/>
  <c r="AY170" i="138"/>
  <c r="AW170" i="138"/>
  <c r="AU170" i="138"/>
  <c r="AS170" i="138"/>
  <c r="AQ170" i="138"/>
  <c r="AO170" i="138"/>
  <c r="AM170" i="138"/>
  <c r="AK170" i="138"/>
  <c r="AI170" i="138"/>
  <c r="AG170" i="138"/>
  <c r="AE170" i="138"/>
  <c r="AC170" i="138"/>
  <c r="AA170" i="138"/>
  <c r="Y170" i="138"/>
  <c r="W170" i="138"/>
  <c r="U170" i="138"/>
  <c r="S170" i="138"/>
  <c r="Q170" i="138"/>
  <c r="O170" i="138"/>
  <c r="M170" i="138"/>
  <c r="K170" i="138"/>
  <c r="I170" i="138"/>
  <c r="G170" i="138"/>
  <c r="E170" i="138"/>
  <c r="BI169" i="138"/>
  <c r="BG169" i="138"/>
  <c r="BE169" i="138"/>
  <c r="BC169" i="138"/>
  <c r="BA169" i="138"/>
  <c r="AY169" i="138"/>
  <c r="AW169" i="138"/>
  <c r="AU169" i="138"/>
  <c r="AS169" i="138"/>
  <c r="AQ169" i="138"/>
  <c r="AO169" i="138"/>
  <c r="AM169" i="138"/>
  <c r="AK169" i="138"/>
  <c r="AI169" i="138"/>
  <c r="AG169" i="138"/>
  <c r="AE169" i="138"/>
  <c r="AC169" i="138"/>
  <c r="AA169" i="138"/>
  <c r="Y169" i="138"/>
  <c r="W169" i="138"/>
  <c r="U169" i="138"/>
  <c r="S169" i="138"/>
  <c r="Q169" i="138"/>
  <c r="O169" i="138"/>
  <c r="M169" i="138"/>
  <c r="K169" i="138"/>
  <c r="I169" i="138"/>
  <c r="G169" i="138"/>
  <c r="E169" i="138"/>
  <c r="BI168" i="138"/>
  <c r="BG168" i="138"/>
  <c r="BE168" i="138"/>
  <c r="BC168" i="138"/>
  <c r="BA168" i="138"/>
  <c r="AY168" i="138"/>
  <c r="AW168" i="138"/>
  <c r="AU168" i="138"/>
  <c r="AS168" i="138"/>
  <c r="AQ168" i="138"/>
  <c r="AO168" i="138"/>
  <c r="AM168" i="138"/>
  <c r="AK168" i="138"/>
  <c r="AI168" i="138"/>
  <c r="AG168" i="138"/>
  <c r="AE168" i="138"/>
  <c r="AC168" i="138"/>
  <c r="AA168" i="138"/>
  <c r="Y168" i="138"/>
  <c r="W168" i="138"/>
  <c r="U168" i="138"/>
  <c r="S168" i="138"/>
  <c r="Q168" i="138"/>
  <c r="O168" i="138"/>
  <c r="M168" i="138"/>
  <c r="K168" i="138"/>
  <c r="I168" i="138"/>
  <c r="G168" i="138"/>
  <c r="E168" i="138"/>
  <c r="BI167" i="138"/>
  <c r="BG167" i="138"/>
  <c r="BE167" i="138"/>
  <c r="BC167" i="138"/>
  <c r="BA167" i="138"/>
  <c r="AY167" i="138"/>
  <c r="AW167" i="138"/>
  <c r="AU167" i="138"/>
  <c r="AS167" i="138"/>
  <c r="AQ167" i="138"/>
  <c r="AO167" i="138"/>
  <c r="AM167" i="138"/>
  <c r="AK167" i="138"/>
  <c r="AI167" i="138"/>
  <c r="AG167" i="138"/>
  <c r="AE167" i="138"/>
  <c r="AC167" i="138"/>
  <c r="AA167" i="138"/>
  <c r="Y167" i="138"/>
  <c r="W167" i="138"/>
  <c r="U167" i="138"/>
  <c r="S167" i="138"/>
  <c r="Q167" i="138"/>
  <c r="O167" i="138"/>
  <c r="M167" i="138"/>
  <c r="K167" i="138"/>
  <c r="I167" i="138"/>
  <c r="G167" i="138"/>
  <c r="E167" i="138"/>
  <c r="BI166" i="138"/>
  <c r="BG166" i="138"/>
  <c r="BE166" i="138"/>
  <c r="BC166" i="138"/>
  <c r="BA166" i="138"/>
  <c r="AY166" i="138"/>
  <c r="AW166" i="138"/>
  <c r="AU166" i="138"/>
  <c r="AS166" i="138"/>
  <c r="AQ166" i="138"/>
  <c r="AO166" i="138"/>
  <c r="AM166" i="138"/>
  <c r="AK166" i="138"/>
  <c r="AI166" i="138"/>
  <c r="AG166" i="138"/>
  <c r="AE166" i="138"/>
  <c r="AC166" i="138"/>
  <c r="AA166" i="138"/>
  <c r="Y166" i="138"/>
  <c r="W166" i="138"/>
  <c r="U166" i="138"/>
  <c r="S166" i="138"/>
  <c r="Q166" i="138"/>
  <c r="O166" i="138"/>
  <c r="M166" i="138"/>
  <c r="K166" i="138"/>
  <c r="I166" i="138"/>
  <c r="G166" i="138"/>
  <c r="E166" i="138"/>
  <c r="BI165" i="138"/>
  <c r="BG165" i="138"/>
  <c r="BE165" i="138"/>
  <c r="BC165" i="138"/>
  <c r="BA165" i="138"/>
  <c r="AY165" i="138"/>
  <c r="AW165" i="138"/>
  <c r="AU165" i="138"/>
  <c r="AS165" i="138"/>
  <c r="AQ165" i="138"/>
  <c r="AO165" i="138"/>
  <c r="AM165" i="138"/>
  <c r="AK165" i="138"/>
  <c r="AI165" i="138"/>
  <c r="AG165" i="138"/>
  <c r="AE165" i="138"/>
  <c r="AC165" i="138"/>
  <c r="AA165" i="138"/>
  <c r="Y165" i="138"/>
  <c r="W165" i="138"/>
  <c r="U165" i="138"/>
  <c r="S165" i="138"/>
  <c r="Q165" i="138"/>
  <c r="O165" i="138"/>
  <c r="M165" i="138"/>
  <c r="K165" i="138"/>
  <c r="I165" i="138"/>
  <c r="G165" i="138"/>
  <c r="E165" i="138"/>
  <c r="BI164" i="138"/>
  <c r="BG164" i="138"/>
  <c r="BE164" i="138"/>
  <c r="BC164" i="138"/>
  <c r="BA164" i="138"/>
  <c r="AY164" i="138"/>
  <c r="AW164" i="138"/>
  <c r="AU164" i="138"/>
  <c r="AS164" i="138"/>
  <c r="AQ164" i="138"/>
  <c r="AO164" i="138"/>
  <c r="AM164" i="138"/>
  <c r="AK164" i="138"/>
  <c r="AI164" i="138"/>
  <c r="AG164" i="138"/>
  <c r="AE164" i="138"/>
  <c r="AC164" i="138"/>
  <c r="AA164" i="138"/>
  <c r="Y164" i="138"/>
  <c r="W164" i="138"/>
  <c r="U164" i="138"/>
  <c r="S164" i="138"/>
  <c r="Q164" i="138"/>
  <c r="O164" i="138"/>
  <c r="M164" i="138"/>
  <c r="K164" i="138"/>
  <c r="I164" i="138"/>
  <c r="G164" i="138"/>
  <c r="E164" i="138"/>
  <c r="BI163" i="138"/>
  <c r="BG163" i="138"/>
  <c r="BE163" i="138"/>
  <c r="BC163" i="138"/>
  <c r="BA163" i="138"/>
  <c r="AY163" i="138"/>
  <c r="AW163" i="138"/>
  <c r="AU163" i="138"/>
  <c r="AS163" i="138"/>
  <c r="AQ163" i="138"/>
  <c r="AO163" i="138"/>
  <c r="AM163" i="138"/>
  <c r="AK163" i="138"/>
  <c r="AI163" i="138"/>
  <c r="AG163" i="138"/>
  <c r="AE163" i="138"/>
  <c r="AC163" i="138"/>
  <c r="AA163" i="138"/>
  <c r="Y163" i="138"/>
  <c r="W163" i="138"/>
  <c r="U163" i="138"/>
  <c r="S163" i="138"/>
  <c r="Q163" i="138"/>
  <c r="O163" i="138"/>
  <c r="M163" i="138"/>
  <c r="K163" i="138"/>
  <c r="I163" i="138"/>
  <c r="G163" i="138"/>
  <c r="E163" i="138"/>
  <c r="BI162" i="138"/>
  <c r="BG162" i="138"/>
  <c r="BE162" i="138"/>
  <c r="BC162" i="138"/>
  <c r="BA162" i="138"/>
  <c r="AY162" i="138"/>
  <c r="AW162" i="138"/>
  <c r="AU162" i="138"/>
  <c r="AS162" i="138"/>
  <c r="AQ162" i="138"/>
  <c r="AO162" i="138"/>
  <c r="AM162" i="138"/>
  <c r="AK162" i="138"/>
  <c r="AI162" i="138"/>
  <c r="AG162" i="138"/>
  <c r="AE162" i="138"/>
  <c r="AC162" i="138"/>
  <c r="AA162" i="138"/>
  <c r="Y162" i="138"/>
  <c r="W162" i="138"/>
  <c r="U162" i="138"/>
  <c r="S162" i="138"/>
  <c r="Q162" i="138"/>
  <c r="O162" i="138"/>
  <c r="M162" i="138"/>
  <c r="K162" i="138"/>
  <c r="I162" i="138"/>
  <c r="G162" i="138"/>
  <c r="E162" i="138"/>
  <c r="BI161" i="138"/>
  <c r="BG161" i="138"/>
  <c r="BE161" i="138"/>
  <c r="BC161" i="138"/>
  <c r="BA161" i="138"/>
  <c r="AY161" i="138"/>
  <c r="AW161" i="138"/>
  <c r="AU161" i="138"/>
  <c r="AS161" i="138"/>
  <c r="AQ161" i="138"/>
  <c r="AO161" i="138"/>
  <c r="AM161" i="138"/>
  <c r="AK161" i="138"/>
  <c r="AI161" i="138"/>
  <c r="AG161" i="138"/>
  <c r="AE161" i="138"/>
  <c r="AC161" i="138"/>
  <c r="AA161" i="138"/>
  <c r="Y161" i="138"/>
  <c r="W161" i="138"/>
  <c r="U161" i="138"/>
  <c r="S161" i="138"/>
  <c r="Q161" i="138"/>
  <c r="O161" i="138"/>
  <c r="M161" i="138"/>
  <c r="K161" i="138"/>
  <c r="I161" i="138"/>
  <c r="G161" i="138"/>
  <c r="E161" i="138"/>
  <c r="BI160" i="138"/>
  <c r="BG160" i="138"/>
  <c r="BE160" i="138"/>
  <c r="BC160" i="138"/>
  <c r="BA160" i="138"/>
  <c r="AY160" i="138"/>
  <c r="AW160" i="138"/>
  <c r="AU160" i="138"/>
  <c r="AS160" i="138"/>
  <c r="AQ160" i="138"/>
  <c r="AO160" i="138"/>
  <c r="AM160" i="138"/>
  <c r="AK160" i="138"/>
  <c r="AI160" i="138"/>
  <c r="AG160" i="138"/>
  <c r="AE160" i="138"/>
  <c r="AC160" i="138"/>
  <c r="AA160" i="138"/>
  <c r="Y160" i="138"/>
  <c r="W160" i="138"/>
  <c r="U160" i="138"/>
  <c r="S160" i="138"/>
  <c r="Q160" i="138"/>
  <c r="O160" i="138"/>
  <c r="M160" i="138"/>
  <c r="K160" i="138"/>
  <c r="I160" i="138"/>
  <c r="G160" i="138"/>
  <c r="E160" i="138"/>
  <c r="BI159" i="138"/>
  <c r="BG159" i="138"/>
  <c r="BE159" i="138"/>
  <c r="BC159" i="138"/>
  <c r="BA159" i="138"/>
  <c r="AY159" i="138"/>
  <c r="AW159" i="138"/>
  <c r="AU159" i="138"/>
  <c r="AS159" i="138"/>
  <c r="AQ159" i="138"/>
  <c r="AO159" i="138"/>
  <c r="AM159" i="138"/>
  <c r="AK159" i="138"/>
  <c r="AI159" i="138"/>
  <c r="AG159" i="138"/>
  <c r="AE159" i="138"/>
  <c r="AC159" i="138"/>
  <c r="AA159" i="138"/>
  <c r="Y159" i="138"/>
  <c r="W159" i="138"/>
  <c r="U159" i="138"/>
  <c r="S159" i="138"/>
  <c r="Q159" i="138"/>
  <c r="O159" i="138"/>
  <c r="M159" i="138"/>
  <c r="K159" i="138"/>
  <c r="I159" i="138"/>
  <c r="G159" i="138"/>
  <c r="E159" i="138"/>
  <c r="BI158" i="138"/>
  <c r="BG158" i="138"/>
  <c r="BE158" i="138"/>
  <c r="BC158" i="138"/>
  <c r="BA158" i="138"/>
  <c r="AY158" i="138"/>
  <c r="AW158" i="138"/>
  <c r="AU158" i="138"/>
  <c r="AS158" i="138"/>
  <c r="AQ158" i="138"/>
  <c r="AO158" i="138"/>
  <c r="AM158" i="138"/>
  <c r="AK158" i="138"/>
  <c r="AI158" i="138"/>
  <c r="AG158" i="138"/>
  <c r="AE158" i="138"/>
  <c r="AC158" i="138"/>
  <c r="AA158" i="138"/>
  <c r="Y158" i="138"/>
  <c r="W158" i="138"/>
  <c r="U158" i="138"/>
  <c r="S158" i="138"/>
  <c r="Q158" i="138"/>
  <c r="O158" i="138"/>
  <c r="M158" i="138"/>
  <c r="K158" i="138"/>
  <c r="I158" i="138"/>
  <c r="G158" i="138"/>
  <c r="E158" i="138"/>
  <c r="BI157" i="138"/>
  <c r="BG157" i="138"/>
  <c r="BE157" i="138"/>
  <c r="BC157" i="138"/>
  <c r="BA157" i="138"/>
  <c r="AY157" i="138"/>
  <c r="AW157" i="138"/>
  <c r="AU157" i="138"/>
  <c r="AS157" i="138"/>
  <c r="AQ157" i="138"/>
  <c r="AO157" i="138"/>
  <c r="AM157" i="138"/>
  <c r="AK157" i="138"/>
  <c r="AI157" i="138"/>
  <c r="AG157" i="138"/>
  <c r="AE157" i="138"/>
  <c r="AC157" i="138"/>
  <c r="AA157" i="138"/>
  <c r="Y157" i="138"/>
  <c r="W157" i="138"/>
  <c r="U157" i="138"/>
  <c r="S157" i="138"/>
  <c r="Q157" i="138"/>
  <c r="O157" i="138"/>
  <c r="M157" i="138"/>
  <c r="K157" i="138"/>
  <c r="I157" i="138"/>
  <c r="G157" i="138"/>
  <c r="E157" i="138"/>
  <c r="BI156" i="138"/>
  <c r="BG156" i="138"/>
  <c r="BE156" i="138"/>
  <c r="BC156" i="138"/>
  <c r="BA156" i="138"/>
  <c r="AY156" i="138"/>
  <c r="AW156" i="138"/>
  <c r="AU156" i="138"/>
  <c r="AS156" i="138"/>
  <c r="AQ156" i="138"/>
  <c r="AO156" i="138"/>
  <c r="AM156" i="138"/>
  <c r="AK156" i="138"/>
  <c r="AI156" i="138"/>
  <c r="AG156" i="138"/>
  <c r="AE156" i="138"/>
  <c r="AC156" i="138"/>
  <c r="AA156" i="138"/>
  <c r="Y156" i="138"/>
  <c r="W156" i="138"/>
  <c r="U156" i="138"/>
  <c r="S156" i="138"/>
  <c r="Q156" i="138"/>
  <c r="O156" i="138"/>
  <c r="M156" i="138"/>
  <c r="K156" i="138"/>
  <c r="I156" i="138"/>
  <c r="G156" i="138"/>
  <c r="E156" i="138"/>
  <c r="BI155" i="138"/>
  <c r="BG155" i="138"/>
  <c r="BE155" i="138"/>
  <c r="BC155" i="138"/>
  <c r="BA155" i="138"/>
  <c r="AY155" i="138"/>
  <c r="AW155" i="138"/>
  <c r="AU155" i="138"/>
  <c r="AS155" i="138"/>
  <c r="AQ155" i="138"/>
  <c r="AO155" i="138"/>
  <c r="AM155" i="138"/>
  <c r="AK155" i="138"/>
  <c r="AI155" i="138"/>
  <c r="AG155" i="138"/>
  <c r="AE155" i="138"/>
  <c r="AC155" i="138"/>
  <c r="AA155" i="138"/>
  <c r="Y155" i="138"/>
  <c r="W155" i="138"/>
  <c r="U155" i="138"/>
  <c r="S155" i="138"/>
  <c r="Q155" i="138"/>
  <c r="O155" i="138"/>
  <c r="M155" i="138"/>
  <c r="K155" i="138"/>
  <c r="I155" i="138"/>
  <c r="G155" i="138"/>
  <c r="E155" i="138"/>
  <c r="BI154" i="138"/>
  <c r="BG154" i="138"/>
  <c r="BE154" i="138"/>
  <c r="BC154" i="138"/>
  <c r="BA154" i="138"/>
  <c r="AY154" i="138"/>
  <c r="AW154" i="138"/>
  <c r="AU154" i="138"/>
  <c r="AS154" i="138"/>
  <c r="AQ154" i="138"/>
  <c r="AO154" i="138"/>
  <c r="AM154" i="138"/>
  <c r="AK154" i="138"/>
  <c r="AI154" i="138"/>
  <c r="AG154" i="138"/>
  <c r="AE154" i="138"/>
  <c r="AC154" i="138"/>
  <c r="AA154" i="138"/>
  <c r="Y154" i="138"/>
  <c r="W154" i="138"/>
  <c r="U154" i="138"/>
  <c r="S154" i="138"/>
  <c r="Q154" i="138"/>
  <c r="O154" i="138"/>
  <c r="M154" i="138"/>
  <c r="K154" i="138"/>
  <c r="I154" i="138"/>
  <c r="G154" i="138"/>
  <c r="E154" i="138"/>
  <c r="BI153" i="138"/>
  <c r="BG153" i="138"/>
  <c r="BE153" i="138"/>
  <c r="BC153" i="138"/>
  <c r="BA153" i="138"/>
  <c r="AY153" i="138"/>
  <c r="AW153" i="138"/>
  <c r="AU153" i="138"/>
  <c r="AS153" i="138"/>
  <c r="AQ153" i="138"/>
  <c r="AO153" i="138"/>
  <c r="AM153" i="138"/>
  <c r="AK153" i="138"/>
  <c r="AI153" i="138"/>
  <c r="AG153" i="138"/>
  <c r="AE153" i="138"/>
  <c r="AC153" i="138"/>
  <c r="AA153" i="138"/>
  <c r="Y153" i="138"/>
  <c r="W153" i="138"/>
  <c r="U153" i="138"/>
  <c r="S153" i="138"/>
  <c r="Q153" i="138"/>
  <c r="O153" i="138"/>
  <c r="M153" i="138"/>
  <c r="K153" i="138"/>
  <c r="I153" i="138"/>
  <c r="G153" i="138"/>
  <c r="E153" i="138"/>
  <c r="BI152" i="138"/>
  <c r="BG152" i="138"/>
  <c r="BE152" i="138"/>
  <c r="BC152" i="138"/>
  <c r="BA152" i="138"/>
  <c r="AY152" i="138"/>
  <c r="AW152" i="138"/>
  <c r="AU152" i="138"/>
  <c r="AS152" i="138"/>
  <c r="AQ152" i="138"/>
  <c r="AO152" i="138"/>
  <c r="AM152" i="138"/>
  <c r="AK152" i="138"/>
  <c r="AI152" i="138"/>
  <c r="AG152" i="138"/>
  <c r="AE152" i="138"/>
  <c r="AC152" i="138"/>
  <c r="AA152" i="138"/>
  <c r="Y152" i="138"/>
  <c r="W152" i="138"/>
  <c r="U152" i="138"/>
  <c r="S152" i="138"/>
  <c r="Q152" i="138"/>
  <c r="O152" i="138"/>
  <c r="M152" i="138"/>
  <c r="K152" i="138"/>
  <c r="I152" i="138"/>
  <c r="G152" i="138"/>
  <c r="E152" i="138"/>
  <c r="BI151" i="138"/>
  <c r="BG151" i="138"/>
  <c r="BE151" i="138"/>
  <c r="BC151" i="138"/>
  <c r="BA151" i="138"/>
  <c r="AY151" i="138"/>
  <c r="AW151" i="138"/>
  <c r="AU151" i="138"/>
  <c r="AS151" i="138"/>
  <c r="AQ151" i="138"/>
  <c r="AO151" i="138"/>
  <c r="AM151" i="138"/>
  <c r="AK151" i="138"/>
  <c r="AI151" i="138"/>
  <c r="AG151" i="138"/>
  <c r="AE151" i="138"/>
  <c r="AC151" i="138"/>
  <c r="AA151" i="138"/>
  <c r="Y151" i="138"/>
  <c r="W151" i="138"/>
  <c r="U151" i="138"/>
  <c r="S151" i="138"/>
  <c r="Q151" i="138"/>
  <c r="O151" i="138"/>
  <c r="M151" i="138"/>
  <c r="K151" i="138"/>
  <c r="I151" i="138"/>
  <c r="G151" i="138"/>
  <c r="E151" i="138"/>
  <c r="BI150" i="138"/>
  <c r="BG150" i="138"/>
  <c r="BE150" i="138"/>
  <c r="BC150" i="138"/>
  <c r="BA150" i="138"/>
  <c r="AY150" i="138"/>
  <c r="AW150" i="138"/>
  <c r="AU150" i="138"/>
  <c r="AS150" i="138"/>
  <c r="AQ150" i="138"/>
  <c r="AO150" i="138"/>
  <c r="AM150" i="138"/>
  <c r="AK150" i="138"/>
  <c r="AI150" i="138"/>
  <c r="AG150" i="138"/>
  <c r="AE150" i="138"/>
  <c r="AC150" i="138"/>
  <c r="AA150" i="138"/>
  <c r="Y150" i="138"/>
  <c r="W150" i="138"/>
  <c r="U150" i="138"/>
  <c r="S150" i="138"/>
  <c r="Q150" i="138"/>
  <c r="O150" i="138"/>
  <c r="M150" i="138"/>
  <c r="K150" i="138"/>
  <c r="I150" i="138"/>
  <c r="G150" i="138"/>
  <c r="E150" i="138"/>
  <c r="BI149" i="138"/>
  <c r="BG149" i="138"/>
  <c r="BE149" i="138"/>
  <c r="BC149" i="138"/>
  <c r="BA149" i="138"/>
  <c r="AY149" i="138"/>
  <c r="AW149" i="138"/>
  <c r="AU149" i="138"/>
  <c r="AS149" i="138"/>
  <c r="AQ149" i="138"/>
  <c r="AO149" i="138"/>
  <c r="AM149" i="138"/>
  <c r="AK149" i="138"/>
  <c r="AI149" i="138"/>
  <c r="AG149" i="138"/>
  <c r="AE149" i="138"/>
  <c r="AC149" i="138"/>
  <c r="AA149" i="138"/>
  <c r="Y149" i="138"/>
  <c r="W149" i="138"/>
  <c r="U149" i="138"/>
  <c r="S149" i="138"/>
  <c r="Q149" i="138"/>
  <c r="O149" i="138"/>
  <c r="M149" i="138"/>
  <c r="K149" i="138"/>
  <c r="I149" i="138"/>
  <c r="G149" i="138"/>
  <c r="E149" i="138"/>
  <c r="BI148" i="138"/>
  <c r="BG148" i="138"/>
  <c r="BE148" i="138"/>
  <c r="BC148" i="138"/>
  <c r="BA148" i="138"/>
  <c r="AY148" i="138"/>
  <c r="AW148" i="138"/>
  <c r="AU148" i="138"/>
  <c r="AS148" i="138"/>
  <c r="AQ148" i="138"/>
  <c r="AO148" i="138"/>
  <c r="AM148" i="138"/>
  <c r="AK148" i="138"/>
  <c r="AI148" i="138"/>
  <c r="AG148" i="138"/>
  <c r="AE148" i="138"/>
  <c r="AC148" i="138"/>
  <c r="AA148" i="138"/>
  <c r="Y148" i="138"/>
  <c r="W148" i="138"/>
  <c r="U148" i="138"/>
  <c r="S148" i="138"/>
  <c r="Q148" i="138"/>
  <c r="O148" i="138"/>
  <c r="M148" i="138"/>
  <c r="K148" i="138"/>
  <c r="I148" i="138"/>
  <c r="G148" i="138"/>
  <c r="E148" i="138"/>
  <c r="BI147" i="138"/>
  <c r="BG147" i="138"/>
  <c r="BE147" i="138"/>
  <c r="BC147" i="138"/>
  <c r="BA147" i="138"/>
  <c r="AY147" i="138"/>
  <c r="AW147" i="138"/>
  <c r="AU147" i="138"/>
  <c r="AS147" i="138"/>
  <c r="AQ147" i="138"/>
  <c r="AO147" i="138"/>
  <c r="AM147" i="138"/>
  <c r="AK147" i="138"/>
  <c r="AI147" i="138"/>
  <c r="AG147" i="138"/>
  <c r="AE147" i="138"/>
  <c r="AC147" i="138"/>
  <c r="AA147" i="138"/>
  <c r="Y147" i="138"/>
  <c r="W147" i="138"/>
  <c r="U147" i="138"/>
  <c r="S147" i="138"/>
  <c r="Q147" i="138"/>
  <c r="O147" i="138"/>
  <c r="M147" i="138"/>
  <c r="K147" i="138"/>
  <c r="I147" i="138"/>
  <c r="G147" i="138"/>
  <c r="E147" i="138"/>
  <c r="BI146" i="138"/>
  <c r="BG146" i="138"/>
  <c r="BE146" i="138"/>
  <c r="BC146" i="138"/>
  <c r="BA146" i="138"/>
  <c r="AY146" i="138"/>
  <c r="AW146" i="138"/>
  <c r="AU146" i="138"/>
  <c r="AS146" i="138"/>
  <c r="AQ146" i="138"/>
  <c r="AO146" i="138"/>
  <c r="AM146" i="138"/>
  <c r="AK146" i="138"/>
  <c r="AI146" i="138"/>
  <c r="AG146" i="138"/>
  <c r="AE146" i="138"/>
  <c r="AC146" i="138"/>
  <c r="AA146" i="138"/>
  <c r="Y146" i="138"/>
  <c r="W146" i="138"/>
  <c r="U146" i="138"/>
  <c r="S146" i="138"/>
  <c r="Q146" i="138"/>
  <c r="O146" i="138"/>
  <c r="M146" i="138"/>
  <c r="K146" i="138"/>
  <c r="I146" i="138"/>
  <c r="G146" i="138"/>
  <c r="E146" i="138"/>
  <c r="BI145" i="138"/>
  <c r="BG145" i="138"/>
  <c r="BE145" i="138"/>
  <c r="BC145" i="138"/>
  <c r="BA145" i="138"/>
  <c r="AY145" i="138"/>
  <c r="AW145" i="138"/>
  <c r="AU145" i="138"/>
  <c r="AS145" i="138"/>
  <c r="AQ145" i="138"/>
  <c r="AO145" i="138"/>
  <c r="AM145" i="138"/>
  <c r="AK145" i="138"/>
  <c r="AI145" i="138"/>
  <c r="AG145" i="138"/>
  <c r="AE145" i="138"/>
  <c r="AC145" i="138"/>
  <c r="AA145" i="138"/>
  <c r="Y145" i="138"/>
  <c r="W145" i="138"/>
  <c r="U145" i="138"/>
  <c r="S145" i="138"/>
  <c r="Q145" i="138"/>
  <c r="O145" i="138"/>
  <c r="M145" i="138"/>
  <c r="K145" i="138"/>
  <c r="I145" i="138"/>
  <c r="G145" i="138"/>
  <c r="E145" i="138"/>
  <c r="BI144" i="138"/>
  <c r="BG144" i="138"/>
  <c r="BE144" i="138"/>
  <c r="BC144" i="138"/>
  <c r="BA144" i="138"/>
  <c r="AY144" i="138"/>
  <c r="AW144" i="138"/>
  <c r="AU144" i="138"/>
  <c r="AS144" i="138"/>
  <c r="AQ144" i="138"/>
  <c r="AO144" i="138"/>
  <c r="AM144" i="138"/>
  <c r="AK144" i="138"/>
  <c r="AI144" i="138"/>
  <c r="AG144" i="138"/>
  <c r="AE144" i="138"/>
  <c r="AC144" i="138"/>
  <c r="AA144" i="138"/>
  <c r="Y144" i="138"/>
  <c r="W144" i="138"/>
  <c r="U144" i="138"/>
  <c r="S144" i="138"/>
  <c r="Q144" i="138"/>
  <c r="O144" i="138"/>
  <c r="M144" i="138"/>
  <c r="K144" i="138"/>
  <c r="I144" i="138"/>
  <c r="G144" i="138"/>
  <c r="E144" i="138"/>
  <c r="BI143" i="138"/>
  <c r="BG143" i="138"/>
  <c r="BE143" i="138"/>
  <c r="BC143" i="138"/>
  <c r="BA143" i="138"/>
  <c r="AY143" i="138"/>
  <c r="AW143" i="138"/>
  <c r="AU143" i="138"/>
  <c r="AS143" i="138"/>
  <c r="AQ143" i="138"/>
  <c r="AO143" i="138"/>
  <c r="AM143" i="138"/>
  <c r="AK143" i="138"/>
  <c r="AI143" i="138"/>
  <c r="AG143" i="138"/>
  <c r="AE143" i="138"/>
  <c r="AC143" i="138"/>
  <c r="AA143" i="138"/>
  <c r="Y143" i="138"/>
  <c r="W143" i="138"/>
  <c r="U143" i="138"/>
  <c r="S143" i="138"/>
  <c r="Q143" i="138"/>
  <c r="O143" i="138"/>
  <c r="M143" i="138"/>
  <c r="K143" i="138"/>
  <c r="I143" i="138"/>
  <c r="G143" i="138"/>
  <c r="E143" i="138"/>
  <c r="BI142" i="138"/>
  <c r="BG142" i="138"/>
  <c r="BE142" i="138"/>
  <c r="BC142" i="138"/>
  <c r="BA142" i="138"/>
  <c r="AY142" i="138"/>
  <c r="AW142" i="138"/>
  <c r="AU142" i="138"/>
  <c r="AS142" i="138"/>
  <c r="AQ142" i="138"/>
  <c r="AO142" i="138"/>
  <c r="AM142" i="138"/>
  <c r="AK142" i="138"/>
  <c r="AI142" i="138"/>
  <c r="AG142" i="138"/>
  <c r="AE142" i="138"/>
  <c r="AC142" i="138"/>
  <c r="AA142" i="138"/>
  <c r="Y142" i="138"/>
  <c r="W142" i="138"/>
  <c r="U142" i="138"/>
  <c r="S142" i="138"/>
  <c r="Q142" i="138"/>
  <c r="O142" i="138"/>
  <c r="M142" i="138"/>
  <c r="K142" i="138"/>
  <c r="I142" i="138"/>
  <c r="G142" i="138"/>
  <c r="E142" i="138"/>
  <c r="BI141" i="138"/>
  <c r="BG141" i="138"/>
  <c r="BG232" i="138" s="1"/>
  <c r="BG531" i="138" s="1"/>
  <c r="BE141" i="138"/>
  <c r="BC141" i="138"/>
  <c r="BA141" i="138"/>
  <c r="AY141" i="138"/>
  <c r="AW141" i="138"/>
  <c r="AU141" i="138"/>
  <c r="AS141" i="138"/>
  <c r="AQ141" i="138"/>
  <c r="AO141" i="138"/>
  <c r="AM141" i="138"/>
  <c r="AK141" i="138"/>
  <c r="AI141" i="138"/>
  <c r="AG141" i="138"/>
  <c r="AE141" i="138"/>
  <c r="AC141" i="138"/>
  <c r="AA141" i="138"/>
  <c r="Y141" i="138"/>
  <c r="W141" i="138"/>
  <c r="U141" i="138"/>
  <c r="S141" i="138"/>
  <c r="Q141" i="138"/>
  <c r="O141" i="138"/>
  <c r="M141" i="138"/>
  <c r="K141" i="138"/>
  <c r="I141" i="138"/>
  <c r="G141" i="138"/>
  <c r="E141" i="138"/>
  <c r="BI140" i="138"/>
  <c r="BG140" i="138"/>
  <c r="BE140" i="138"/>
  <c r="BE232" i="138" s="1"/>
  <c r="BE531" i="138" s="1"/>
  <c r="BC140" i="138"/>
  <c r="BA140" i="138"/>
  <c r="AY140" i="138"/>
  <c r="AW140" i="138"/>
  <c r="AU140" i="138"/>
  <c r="AS140" i="138"/>
  <c r="AQ140" i="138"/>
  <c r="AO140" i="138"/>
  <c r="AO232" i="138" s="1"/>
  <c r="AO531" i="138" s="1"/>
  <c r="AM140" i="138"/>
  <c r="AK140" i="138"/>
  <c r="AI140" i="138"/>
  <c r="AG140" i="138"/>
  <c r="AE140" i="138"/>
  <c r="AC140" i="138"/>
  <c r="AA140" i="138"/>
  <c r="Y140" i="138"/>
  <c r="Y232" i="138" s="1"/>
  <c r="Y531" i="138" s="1"/>
  <c r="W140" i="138"/>
  <c r="U140" i="138"/>
  <c r="S140" i="138"/>
  <c r="Q140" i="138"/>
  <c r="O140" i="138"/>
  <c r="M140" i="138"/>
  <c r="K140" i="138"/>
  <c r="I140" i="138"/>
  <c r="I232" i="138" s="1"/>
  <c r="I531" i="138" s="1"/>
  <c r="G140" i="138"/>
  <c r="E140" i="138"/>
  <c r="BH138" i="138"/>
  <c r="BF138" i="138"/>
  <c r="BE138" i="138"/>
  <c r="BD138" i="138"/>
  <c r="BC138" i="138"/>
  <c r="BB138" i="138"/>
  <c r="AZ138" i="138"/>
  <c r="AX138" i="138"/>
  <c r="AV138" i="138"/>
  <c r="AU138" i="138"/>
  <c r="AT138" i="138"/>
  <c r="AR138" i="138"/>
  <c r="AP138" i="138"/>
  <c r="AN138" i="138"/>
  <c r="AL138" i="138"/>
  <c r="AJ138" i="138"/>
  <c r="AH138" i="138"/>
  <c r="AF138" i="138"/>
  <c r="AD138" i="138"/>
  <c r="AB138" i="138"/>
  <c r="Z138" i="138"/>
  <c r="Y138" i="138"/>
  <c r="X138" i="138"/>
  <c r="V138" i="138"/>
  <c r="T138" i="138"/>
  <c r="R138" i="138"/>
  <c r="P138" i="138"/>
  <c r="O138" i="138"/>
  <c r="N138" i="138"/>
  <c r="L138" i="138"/>
  <c r="J138" i="138"/>
  <c r="H138" i="138"/>
  <c r="F138" i="138"/>
  <c r="D138" i="138"/>
  <c r="C138" i="138"/>
  <c r="BI137" i="138"/>
  <c r="BG137" i="138"/>
  <c r="BE137" i="138"/>
  <c r="BC137" i="138"/>
  <c r="BA137" i="138"/>
  <c r="AY137" i="138"/>
  <c r="AW137" i="138"/>
  <c r="AU137" i="138"/>
  <c r="AS137" i="138"/>
  <c r="AQ137" i="138"/>
  <c r="AO137" i="138"/>
  <c r="AM137" i="138"/>
  <c r="AK137" i="138"/>
  <c r="AI137" i="138"/>
  <c r="AG137" i="138"/>
  <c r="AE137" i="138"/>
  <c r="AC137" i="138"/>
  <c r="AA137" i="138"/>
  <c r="Y137" i="138"/>
  <c r="W137" i="138"/>
  <c r="U137" i="138"/>
  <c r="S137" i="138"/>
  <c r="Q137" i="138"/>
  <c r="O137" i="138"/>
  <c r="M137" i="138"/>
  <c r="K137" i="138"/>
  <c r="I137" i="138"/>
  <c r="BI136" i="138"/>
  <c r="BG136" i="138"/>
  <c r="BE136" i="138"/>
  <c r="BC136" i="138"/>
  <c r="BA136" i="138"/>
  <c r="AY136" i="138"/>
  <c r="AW136" i="138"/>
  <c r="AU136" i="138"/>
  <c r="AS136" i="138"/>
  <c r="AQ136" i="138"/>
  <c r="AO136" i="138"/>
  <c r="AM136" i="138"/>
  <c r="AK136" i="138"/>
  <c r="AI136" i="138"/>
  <c r="AG136" i="138"/>
  <c r="AE136" i="138"/>
  <c r="AC136" i="138"/>
  <c r="AA136" i="138"/>
  <c r="Y136" i="138"/>
  <c r="W136" i="138"/>
  <c r="U136" i="138"/>
  <c r="S136" i="138"/>
  <c r="Q136" i="138"/>
  <c r="O136" i="138"/>
  <c r="M136" i="138"/>
  <c r="K136" i="138"/>
  <c r="I136" i="138"/>
  <c r="G136" i="138"/>
  <c r="E136" i="138"/>
  <c r="BI135" i="138"/>
  <c r="BG135" i="138"/>
  <c r="BE135" i="138"/>
  <c r="BC135" i="138"/>
  <c r="BA135" i="138"/>
  <c r="AY135" i="138"/>
  <c r="AW135" i="138"/>
  <c r="AU135" i="138"/>
  <c r="AS135" i="138"/>
  <c r="AQ135" i="138"/>
  <c r="AO135" i="138"/>
  <c r="AM135" i="138"/>
  <c r="AK135" i="138"/>
  <c r="AI135" i="138"/>
  <c r="AG135" i="138"/>
  <c r="AE135" i="138"/>
  <c r="AC135" i="138"/>
  <c r="AA135" i="138"/>
  <c r="Y135" i="138"/>
  <c r="W135" i="138"/>
  <c r="U135" i="138"/>
  <c r="S135" i="138"/>
  <c r="Q135" i="138"/>
  <c r="O135" i="138"/>
  <c r="M135" i="138"/>
  <c r="K135" i="138"/>
  <c r="I135" i="138"/>
  <c r="BI134" i="138"/>
  <c r="BG134" i="138"/>
  <c r="BE134" i="138"/>
  <c r="BC134" i="138"/>
  <c r="BA134" i="138"/>
  <c r="AY134" i="138"/>
  <c r="AW134" i="138"/>
  <c r="AU134" i="138"/>
  <c r="AS134" i="138"/>
  <c r="AQ134" i="138"/>
  <c r="AO134" i="138"/>
  <c r="AM134" i="138"/>
  <c r="AK134" i="138"/>
  <c r="AI134" i="138"/>
  <c r="AG134" i="138"/>
  <c r="AE134" i="138"/>
  <c r="AE138" i="138" s="1"/>
  <c r="AC134" i="138"/>
  <c r="AA134" i="138"/>
  <c r="Y134" i="138"/>
  <c r="W134" i="138"/>
  <c r="U134" i="138"/>
  <c r="S134" i="138"/>
  <c r="Q134" i="138"/>
  <c r="O134" i="138"/>
  <c r="M134" i="138"/>
  <c r="K134" i="138"/>
  <c r="I134" i="138"/>
  <c r="G134" i="138"/>
  <c r="E134" i="138"/>
  <c r="BI133" i="138"/>
  <c r="BG133" i="138"/>
  <c r="BG138" i="138" s="1"/>
  <c r="BE133" i="138"/>
  <c r="BC133" i="138"/>
  <c r="BA133" i="138"/>
  <c r="AY133" i="138"/>
  <c r="AW133" i="138"/>
  <c r="AU133" i="138"/>
  <c r="AS133" i="138"/>
  <c r="AQ133" i="138"/>
  <c r="AQ138" i="138" s="1"/>
  <c r="AO133" i="138"/>
  <c r="AO138" i="138" s="1"/>
  <c r="AM133" i="138"/>
  <c r="AM138" i="138" s="1"/>
  <c r="AK133" i="138"/>
  <c r="AI133" i="138"/>
  <c r="AG133" i="138"/>
  <c r="AE133" i="138"/>
  <c r="AC133" i="138"/>
  <c r="AA133" i="138"/>
  <c r="AA138" i="138" s="1"/>
  <c r="Y133" i="138"/>
  <c r="W133" i="138"/>
  <c r="W138" i="138" s="1"/>
  <c r="U133" i="138"/>
  <c r="S133" i="138"/>
  <c r="Q133" i="138"/>
  <c r="O133" i="138"/>
  <c r="M133" i="138"/>
  <c r="K133" i="138"/>
  <c r="K138" i="138" s="1"/>
  <c r="I133" i="138"/>
  <c r="I138" i="138" s="1"/>
  <c r="G133" i="138"/>
  <c r="G138" i="138" s="1"/>
  <c r="E133" i="138"/>
  <c r="BI132" i="138"/>
  <c r="BG132" i="138"/>
  <c r="BE132" i="138"/>
  <c r="BC132" i="138"/>
  <c r="BA132" i="138"/>
  <c r="BA138" i="138" s="1"/>
  <c r="AY132" i="138"/>
  <c r="AY138" i="138" s="1"/>
  <c r="AW132" i="138"/>
  <c r="AU132" i="138"/>
  <c r="AS132" i="138"/>
  <c r="AQ132" i="138"/>
  <c r="AO132" i="138"/>
  <c r="AM132" i="138"/>
  <c r="AK132" i="138"/>
  <c r="AK138" i="138" s="1"/>
  <c r="AI132" i="138"/>
  <c r="AI138" i="138" s="1"/>
  <c r="AG132" i="138"/>
  <c r="AG138" i="138" s="1"/>
  <c r="AE132" i="138"/>
  <c r="AC132" i="138"/>
  <c r="AA132" i="138"/>
  <c r="Y132" i="138"/>
  <c r="W132" i="138"/>
  <c r="U132" i="138"/>
  <c r="U138" i="138" s="1"/>
  <c r="S132" i="138"/>
  <c r="S138" i="138" s="1"/>
  <c r="Q132" i="138"/>
  <c r="O132" i="138"/>
  <c r="M132" i="138"/>
  <c r="K132" i="138"/>
  <c r="I132" i="138"/>
  <c r="G132" i="138"/>
  <c r="E132" i="138"/>
  <c r="E138" i="138" s="1"/>
  <c r="BH130" i="138"/>
  <c r="BF130" i="138"/>
  <c r="BD130" i="138"/>
  <c r="BB130" i="138"/>
  <c r="BA130" i="138"/>
  <c r="AZ130" i="138"/>
  <c r="AX130" i="138"/>
  <c r="AV130" i="138"/>
  <c r="AT130" i="138"/>
  <c r="AR130" i="138"/>
  <c r="AP130" i="138"/>
  <c r="AN130" i="138"/>
  <c r="AM130" i="138"/>
  <c r="AL130" i="138"/>
  <c r="AJ130" i="138"/>
  <c r="AH130" i="138"/>
  <c r="AF130" i="138"/>
  <c r="AD130" i="138"/>
  <c r="AC130" i="138"/>
  <c r="AB130" i="138"/>
  <c r="Z130" i="138"/>
  <c r="X130" i="138"/>
  <c r="V130" i="138"/>
  <c r="T130" i="138"/>
  <c r="R130" i="138"/>
  <c r="P130" i="138"/>
  <c r="N130" i="138"/>
  <c r="L130" i="138"/>
  <c r="J130" i="138"/>
  <c r="H130" i="138"/>
  <c r="F130" i="138"/>
  <c r="D130" i="138"/>
  <c r="C130" i="138"/>
  <c r="BI129" i="138"/>
  <c r="BG129" i="138"/>
  <c r="BE129" i="138"/>
  <c r="BC129" i="138"/>
  <c r="BA129" i="138"/>
  <c r="AY129" i="138"/>
  <c r="AW129" i="138"/>
  <c r="AU129" i="138"/>
  <c r="AS129" i="138"/>
  <c r="AQ129" i="138"/>
  <c r="AO129" i="138"/>
  <c r="AM129" i="138"/>
  <c r="AK129" i="138"/>
  <c r="AI129" i="138"/>
  <c r="AG129" i="138"/>
  <c r="AE129" i="138"/>
  <c r="AC129" i="138"/>
  <c r="AA129" i="138"/>
  <c r="Y129" i="138"/>
  <c r="W129" i="138"/>
  <c r="U129" i="138"/>
  <c r="S129" i="138"/>
  <c r="Q129" i="138"/>
  <c r="O129" i="138"/>
  <c r="M129" i="138"/>
  <c r="K129" i="138"/>
  <c r="I129" i="138"/>
  <c r="G129" i="138"/>
  <c r="E129" i="138"/>
  <c r="BI128" i="138"/>
  <c r="BG128" i="138"/>
  <c r="BE128" i="138"/>
  <c r="BC128" i="138"/>
  <c r="BA128" i="138"/>
  <c r="AY128" i="138"/>
  <c r="AW128" i="138"/>
  <c r="AU128" i="138"/>
  <c r="AS128" i="138"/>
  <c r="AQ128" i="138"/>
  <c r="AO128" i="138"/>
  <c r="AM128" i="138"/>
  <c r="AK128" i="138"/>
  <c r="AI128" i="138"/>
  <c r="AG128" i="138"/>
  <c r="AE128" i="138"/>
  <c r="AC128" i="138"/>
  <c r="AA128" i="138"/>
  <c r="Y128" i="138"/>
  <c r="W128" i="138"/>
  <c r="U128" i="138"/>
  <c r="S128" i="138"/>
  <c r="Q128" i="138"/>
  <c r="O128" i="138"/>
  <c r="M128" i="138"/>
  <c r="K128" i="138"/>
  <c r="I128" i="138"/>
  <c r="G128" i="138"/>
  <c r="E128" i="138"/>
  <c r="BI127" i="138"/>
  <c r="BG127" i="138"/>
  <c r="BE127" i="138"/>
  <c r="BC127" i="138"/>
  <c r="BA127" i="138"/>
  <c r="AY127" i="138"/>
  <c r="AW127" i="138"/>
  <c r="AU127" i="138"/>
  <c r="AS127" i="138"/>
  <c r="AQ127" i="138"/>
  <c r="AO127" i="138"/>
  <c r="AM127" i="138"/>
  <c r="AK127" i="138"/>
  <c r="AI127" i="138"/>
  <c r="AG127" i="138"/>
  <c r="AE127" i="138"/>
  <c r="AC127" i="138"/>
  <c r="AA127" i="138"/>
  <c r="Y127" i="138"/>
  <c r="W127" i="138"/>
  <c r="U127" i="138"/>
  <c r="S127" i="138"/>
  <c r="Q127" i="138"/>
  <c r="O127" i="138"/>
  <c r="M127" i="138"/>
  <c r="K127" i="138"/>
  <c r="I127" i="138"/>
  <c r="G127" i="138"/>
  <c r="E127" i="138"/>
  <c r="BI126" i="138"/>
  <c r="BG126" i="138"/>
  <c r="BE126" i="138"/>
  <c r="BC126" i="138"/>
  <c r="BA126" i="138"/>
  <c r="AY126" i="138"/>
  <c r="AW126" i="138"/>
  <c r="AU126" i="138"/>
  <c r="AS126" i="138"/>
  <c r="AQ126" i="138"/>
  <c r="AO126" i="138"/>
  <c r="AM126" i="138"/>
  <c r="AK126" i="138"/>
  <c r="AI126" i="138"/>
  <c r="AG126" i="138"/>
  <c r="AE126" i="138"/>
  <c r="AC126" i="138"/>
  <c r="AA126" i="138"/>
  <c r="Y126" i="138"/>
  <c r="W126" i="138"/>
  <c r="U126" i="138"/>
  <c r="S126" i="138"/>
  <c r="Q126" i="138"/>
  <c r="O126" i="138"/>
  <c r="M126" i="138"/>
  <c r="K126" i="138"/>
  <c r="I126" i="138"/>
  <c r="G126" i="138"/>
  <c r="E126" i="138"/>
  <c r="BI125" i="138"/>
  <c r="BG125" i="138"/>
  <c r="BE125" i="138"/>
  <c r="BC125" i="138"/>
  <c r="BA125" i="138"/>
  <c r="AY125" i="138"/>
  <c r="AW125" i="138"/>
  <c r="AU125" i="138"/>
  <c r="AS125" i="138"/>
  <c r="AQ125" i="138"/>
  <c r="AO125" i="138"/>
  <c r="AM125" i="138"/>
  <c r="AK125" i="138"/>
  <c r="AI125" i="138"/>
  <c r="AG125" i="138"/>
  <c r="AE125" i="138"/>
  <c r="AC125" i="138"/>
  <c r="AA125" i="138"/>
  <c r="Y125" i="138"/>
  <c r="W125" i="138"/>
  <c r="U125" i="138"/>
  <c r="S125" i="138"/>
  <c r="Q125" i="138"/>
  <c r="O125" i="138"/>
  <c r="M125" i="138"/>
  <c r="K125" i="138"/>
  <c r="I125" i="138"/>
  <c r="G125" i="138"/>
  <c r="E125" i="138"/>
  <c r="BI124" i="138"/>
  <c r="BG124" i="138"/>
  <c r="BE124" i="138"/>
  <c r="BC124" i="138"/>
  <c r="BA124" i="138"/>
  <c r="AY124" i="138"/>
  <c r="AW124" i="138"/>
  <c r="AU124" i="138"/>
  <c r="AS124" i="138"/>
  <c r="AQ124" i="138"/>
  <c r="AO124" i="138"/>
  <c r="AM124" i="138"/>
  <c r="AK124" i="138"/>
  <c r="AI124" i="138"/>
  <c r="AG124" i="138"/>
  <c r="AE124" i="138"/>
  <c r="AC124" i="138"/>
  <c r="AA124" i="138"/>
  <c r="Y124" i="138"/>
  <c r="W124" i="138"/>
  <c r="U124" i="138"/>
  <c r="S124" i="138"/>
  <c r="Q124" i="138"/>
  <c r="O124" i="138"/>
  <c r="M124" i="138"/>
  <c r="K124" i="138"/>
  <c r="I124" i="138"/>
  <c r="G124" i="138"/>
  <c r="E124" i="138"/>
  <c r="BI123" i="138"/>
  <c r="BG123" i="138"/>
  <c r="BE123" i="138"/>
  <c r="BC123" i="138"/>
  <c r="BA123" i="138"/>
  <c r="AY123" i="138"/>
  <c r="AW123" i="138"/>
  <c r="AU123" i="138"/>
  <c r="AS123" i="138"/>
  <c r="AQ123" i="138"/>
  <c r="AO123" i="138"/>
  <c r="AM123" i="138"/>
  <c r="AK123" i="138"/>
  <c r="AI123" i="138"/>
  <c r="AG123" i="138"/>
  <c r="AE123" i="138"/>
  <c r="AC123" i="138"/>
  <c r="AA123" i="138"/>
  <c r="Y123" i="138"/>
  <c r="W123" i="138"/>
  <c r="U123" i="138"/>
  <c r="S123" i="138"/>
  <c r="Q123" i="138"/>
  <c r="O123" i="138"/>
  <c r="M123" i="138"/>
  <c r="K123" i="138"/>
  <c r="I123" i="138"/>
  <c r="G123" i="138"/>
  <c r="E123" i="138"/>
  <c r="BI122" i="138"/>
  <c r="BI130" i="138" s="1"/>
  <c r="BG122" i="138"/>
  <c r="BE122" i="138"/>
  <c r="BC122" i="138"/>
  <c r="BA122" i="138"/>
  <c r="AY122" i="138"/>
  <c r="AW122" i="138"/>
  <c r="AU122" i="138"/>
  <c r="AS122" i="138"/>
  <c r="AS130" i="138" s="1"/>
  <c r="AQ122" i="138"/>
  <c r="AO122" i="138"/>
  <c r="AM122" i="138"/>
  <c r="AK122" i="138"/>
  <c r="AI122" i="138"/>
  <c r="AG122" i="138"/>
  <c r="AE122" i="138"/>
  <c r="AC122" i="138"/>
  <c r="AA122" i="138"/>
  <c r="Y122" i="138"/>
  <c r="W122" i="138"/>
  <c r="U122" i="138"/>
  <c r="S122" i="138"/>
  <c r="Q122" i="138"/>
  <c r="O122" i="138"/>
  <c r="M122" i="138"/>
  <c r="M130" i="138" s="1"/>
  <c r="K122" i="138"/>
  <c r="I122" i="138"/>
  <c r="G122" i="138"/>
  <c r="E122" i="138"/>
  <c r="BI121" i="138"/>
  <c r="BG121" i="138"/>
  <c r="BE121" i="138"/>
  <c r="BC121" i="138"/>
  <c r="BC130" i="138" s="1"/>
  <c r="BA121" i="138"/>
  <c r="AY121" i="138"/>
  <c r="AW121" i="138"/>
  <c r="AU121" i="138"/>
  <c r="AS121" i="138"/>
  <c r="AQ121" i="138"/>
  <c r="AO121" i="138"/>
  <c r="AM121" i="138"/>
  <c r="AK121" i="138"/>
  <c r="AI121" i="138"/>
  <c r="AG121" i="138"/>
  <c r="AE121" i="138"/>
  <c r="AC121" i="138"/>
  <c r="AA121" i="138"/>
  <c r="Y121" i="138"/>
  <c r="W121" i="138"/>
  <c r="W130" i="138" s="1"/>
  <c r="U121" i="138"/>
  <c r="S121" i="138"/>
  <c r="Q121" i="138"/>
  <c r="O121" i="138"/>
  <c r="M121" i="138"/>
  <c r="K121" i="138"/>
  <c r="I121" i="138"/>
  <c r="G121" i="138"/>
  <c r="G130" i="138" s="1"/>
  <c r="E121" i="138"/>
  <c r="BI120" i="138"/>
  <c r="BG120" i="138"/>
  <c r="BE120" i="138"/>
  <c r="BC120" i="138"/>
  <c r="BA120" i="138"/>
  <c r="AY120" i="138"/>
  <c r="AW120" i="138"/>
  <c r="AU120" i="138"/>
  <c r="AS120" i="138"/>
  <c r="AQ120" i="138"/>
  <c r="AO120" i="138"/>
  <c r="AM120" i="138"/>
  <c r="AK120" i="138"/>
  <c r="AI120" i="138"/>
  <c r="AG120" i="138"/>
  <c r="AE120" i="138"/>
  <c r="AC120" i="138"/>
  <c r="AA120" i="138"/>
  <c r="Y120" i="138"/>
  <c r="W120" i="138"/>
  <c r="U120" i="138"/>
  <c r="S120" i="138"/>
  <c r="Q120" i="138"/>
  <c r="O120" i="138"/>
  <c r="M120" i="138"/>
  <c r="K120" i="138"/>
  <c r="I120" i="138"/>
  <c r="G120" i="138"/>
  <c r="E120" i="138"/>
  <c r="BI119" i="138"/>
  <c r="BG119" i="138"/>
  <c r="BE119" i="138"/>
  <c r="BC119" i="138"/>
  <c r="BA119" i="138"/>
  <c r="AY119" i="138"/>
  <c r="AW119" i="138"/>
  <c r="AU119" i="138"/>
  <c r="AS119" i="138"/>
  <c r="AQ119" i="138"/>
  <c r="AO119" i="138"/>
  <c r="AM119" i="138"/>
  <c r="AK119" i="138"/>
  <c r="AI119" i="138"/>
  <c r="AG119" i="138"/>
  <c r="AE119" i="138"/>
  <c r="AC119" i="138"/>
  <c r="AA119" i="138"/>
  <c r="Y119" i="138"/>
  <c r="W119" i="138"/>
  <c r="U119" i="138"/>
  <c r="S119" i="138"/>
  <c r="Q119" i="138"/>
  <c r="O119" i="138"/>
  <c r="M119" i="138"/>
  <c r="K119" i="138"/>
  <c r="I119" i="138"/>
  <c r="G119" i="138"/>
  <c r="E119" i="138"/>
  <c r="BI118" i="138"/>
  <c r="BG118" i="138"/>
  <c r="BE118" i="138"/>
  <c r="BC118" i="138"/>
  <c r="BA118" i="138"/>
  <c r="AY118" i="138"/>
  <c r="AW118" i="138"/>
  <c r="AU118" i="138"/>
  <c r="AS118" i="138"/>
  <c r="AQ118" i="138"/>
  <c r="AO118" i="138"/>
  <c r="AM118" i="138"/>
  <c r="AK118" i="138"/>
  <c r="AI118" i="138"/>
  <c r="AG118" i="138"/>
  <c r="AE118" i="138"/>
  <c r="AC118" i="138"/>
  <c r="AA118" i="138"/>
  <c r="Y118" i="138"/>
  <c r="W118" i="138"/>
  <c r="U118" i="138"/>
  <c r="S118" i="138"/>
  <c r="Q118" i="138"/>
  <c r="O118" i="138"/>
  <c r="M118" i="138"/>
  <c r="K118" i="138"/>
  <c r="I118" i="138"/>
  <c r="G118" i="138"/>
  <c r="E118" i="138"/>
  <c r="BI117" i="138"/>
  <c r="BG117" i="138"/>
  <c r="BE117" i="138"/>
  <c r="BC117" i="138"/>
  <c r="BA117" i="138"/>
  <c r="AY117" i="138"/>
  <c r="AW117" i="138"/>
  <c r="AU117" i="138"/>
  <c r="AS117" i="138"/>
  <c r="AQ117" i="138"/>
  <c r="AO117" i="138"/>
  <c r="AM117" i="138"/>
  <c r="AK117" i="138"/>
  <c r="AI117" i="138"/>
  <c r="AG117" i="138"/>
  <c r="AE117" i="138"/>
  <c r="AE130" i="138" s="1"/>
  <c r="AC117" i="138"/>
  <c r="AA117" i="138"/>
  <c r="Y117" i="138"/>
  <c r="W117" i="138"/>
  <c r="U117" i="138"/>
  <c r="S117" i="138"/>
  <c r="Q117" i="138"/>
  <c r="O117" i="138"/>
  <c r="M117" i="138"/>
  <c r="K117" i="138"/>
  <c r="I117" i="138"/>
  <c r="G117" i="138"/>
  <c r="E117" i="138"/>
  <c r="BI116" i="138"/>
  <c r="BG116" i="138"/>
  <c r="BE116" i="138"/>
  <c r="BC116" i="138"/>
  <c r="BA116" i="138"/>
  <c r="AY116" i="138"/>
  <c r="AW116" i="138"/>
  <c r="AU116" i="138"/>
  <c r="AS116" i="138"/>
  <c r="AQ116" i="138"/>
  <c r="AO116" i="138"/>
  <c r="AM116" i="138"/>
  <c r="AK116" i="138"/>
  <c r="AI116" i="138"/>
  <c r="AG116" i="138"/>
  <c r="AE116" i="138"/>
  <c r="AC116" i="138"/>
  <c r="AA116" i="138"/>
  <c r="Y116" i="138"/>
  <c r="W116" i="138"/>
  <c r="U116" i="138"/>
  <c r="S116" i="138"/>
  <c r="Q116" i="138"/>
  <c r="O116" i="138"/>
  <c r="M116" i="138"/>
  <c r="K116" i="138"/>
  <c r="I116" i="138"/>
  <c r="G116" i="138"/>
  <c r="E116" i="138"/>
  <c r="BI115" i="138"/>
  <c r="BG115" i="138"/>
  <c r="BE115" i="138"/>
  <c r="BE130" i="138" s="1"/>
  <c r="BC115" i="138"/>
  <c r="BA115" i="138"/>
  <c r="AY115" i="138"/>
  <c r="AY130" i="138" s="1"/>
  <c r="AW115" i="138"/>
  <c r="AU115" i="138"/>
  <c r="AS115" i="138"/>
  <c r="AQ115" i="138"/>
  <c r="AO115" i="138"/>
  <c r="AO130" i="138" s="1"/>
  <c r="AM115" i="138"/>
  <c r="AK115" i="138"/>
  <c r="AI115" i="138"/>
  <c r="AI130" i="138" s="1"/>
  <c r="AG115" i="138"/>
  <c r="AE115" i="138"/>
  <c r="AC115" i="138"/>
  <c r="AA115" i="138"/>
  <c r="Y115" i="138"/>
  <c r="Y130" i="138" s="1"/>
  <c r="W115" i="138"/>
  <c r="U115" i="138"/>
  <c r="U130" i="138" s="1"/>
  <c r="S115" i="138"/>
  <c r="S130" i="138" s="1"/>
  <c r="Q115" i="138"/>
  <c r="O115" i="138"/>
  <c r="M115" i="138"/>
  <c r="K115" i="138"/>
  <c r="I115" i="138"/>
  <c r="I130" i="138" s="1"/>
  <c r="G115" i="138"/>
  <c r="E115" i="138"/>
  <c r="BH113" i="138"/>
  <c r="BF113" i="138"/>
  <c r="BD113" i="138"/>
  <c r="BB113" i="138"/>
  <c r="AZ113" i="138"/>
  <c r="AX113" i="138"/>
  <c r="AV113" i="138"/>
  <c r="AT113" i="138"/>
  <c r="AR113" i="138"/>
  <c r="AP113" i="138"/>
  <c r="AN113" i="138"/>
  <c r="AL113" i="138"/>
  <c r="AJ113" i="138"/>
  <c r="AH113" i="138"/>
  <c r="AF113" i="138"/>
  <c r="AD113" i="138"/>
  <c r="AB113" i="138"/>
  <c r="Z113" i="138"/>
  <c r="X113" i="138"/>
  <c r="V113" i="138"/>
  <c r="T113" i="138"/>
  <c r="R113" i="138"/>
  <c r="P113" i="138"/>
  <c r="N113" i="138"/>
  <c r="L113" i="138"/>
  <c r="J113" i="138"/>
  <c r="H113" i="138"/>
  <c r="F113" i="138"/>
  <c r="D113" i="138"/>
  <c r="C113" i="138"/>
  <c r="BI112" i="138"/>
  <c r="BG112" i="138"/>
  <c r="BE112" i="138"/>
  <c r="BC112" i="138"/>
  <c r="BA112" i="138"/>
  <c r="AY112" i="138"/>
  <c r="AW112" i="138"/>
  <c r="AU112" i="138"/>
  <c r="AS112" i="138"/>
  <c r="AQ112" i="138"/>
  <c r="AO112" i="138"/>
  <c r="AM112" i="138"/>
  <c r="AK112" i="138"/>
  <c r="AI112" i="138"/>
  <c r="AG112" i="138"/>
  <c r="AE112" i="138"/>
  <c r="AC112" i="138"/>
  <c r="AA112" i="138"/>
  <c r="Y112" i="138"/>
  <c r="W112" i="138"/>
  <c r="U112" i="138"/>
  <c r="S112" i="138"/>
  <c r="Q112" i="138"/>
  <c r="O112" i="138"/>
  <c r="M112" i="138"/>
  <c r="K112" i="138"/>
  <c r="I112" i="138"/>
  <c r="G112" i="138"/>
  <c r="E112" i="138"/>
  <c r="BI111" i="138"/>
  <c r="BG111" i="138"/>
  <c r="BE111" i="138"/>
  <c r="BC111" i="138"/>
  <c r="BA111" i="138"/>
  <c r="AY111" i="138"/>
  <c r="AW111" i="138"/>
  <c r="AU111" i="138"/>
  <c r="AS111" i="138"/>
  <c r="AQ111" i="138"/>
  <c r="AO111" i="138"/>
  <c r="AM111" i="138"/>
  <c r="AK111" i="138"/>
  <c r="AI111" i="138"/>
  <c r="AG111" i="138"/>
  <c r="AE111" i="138"/>
  <c r="AC111" i="138"/>
  <c r="AA111" i="138"/>
  <c r="Y111" i="138"/>
  <c r="W111" i="138"/>
  <c r="U111" i="138"/>
  <c r="S111" i="138"/>
  <c r="Q111" i="138"/>
  <c r="O111" i="138"/>
  <c r="M111" i="138"/>
  <c r="K111" i="138"/>
  <c r="I111" i="138"/>
  <c r="G111" i="138"/>
  <c r="E111" i="138"/>
  <c r="BI110" i="138"/>
  <c r="BG110" i="138"/>
  <c r="BE110" i="138"/>
  <c r="BC110" i="138"/>
  <c r="BA110" i="138"/>
  <c r="AY110" i="138"/>
  <c r="AW110" i="138"/>
  <c r="AU110" i="138"/>
  <c r="AS110" i="138"/>
  <c r="AQ110" i="138"/>
  <c r="AO110" i="138"/>
  <c r="AM110" i="138"/>
  <c r="AK110" i="138"/>
  <c r="AI110" i="138"/>
  <c r="AG110" i="138"/>
  <c r="AE110" i="138"/>
  <c r="AC110" i="138"/>
  <c r="AA110" i="138"/>
  <c r="Y110" i="138"/>
  <c r="W110" i="138"/>
  <c r="U110" i="138"/>
  <c r="S110" i="138"/>
  <c r="Q110" i="138"/>
  <c r="O110" i="138"/>
  <c r="M110" i="138"/>
  <c r="K110" i="138"/>
  <c r="I110" i="138"/>
  <c r="G110" i="138"/>
  <c r="E110" i="138"/>
  <c r="BI109" i="138"/>
  <c r="BG109" i="138"/>
  <c r="BE109" i="138"/>
  <c r="BC109" i="138"/>
  <c r="BA109" i="138"/>
  <c r="AY109" i="138"/>
  <c r="AW109" i="138"/>
  <c r="AU109" i="138"/>
  <c r="AS109" i="138"/>
  <c r="AQ109" i="138"/>
  <c r="AO109" i="138"/>
  <c r="AM109" i="138"/>
  <c r="AK109" i="138"/>
  <c r="AI109" i="138"/>
  <c r="AG109" i="138"/>
  <c r="AE109" i="138"/>
  <c r="AC109" i="138"/>
  <c r="AA109" i="138"/>
  <c r="Y109" i="138"/>
  <c r="W109" i="138"/>
  <c r="U109" i="138"/>
  <c r="S109" i="138"/>
  <c r="Q109" i="138"/>
  <c r="O109" i="138"/>
  <c r="M109" i="138"/>
  <c r="K109" i="138"/>
  <c r="I109" i="138"/>
  <c r="G109" i="138"/>
  <c r="E109" i="138"/>
  <c r="BI108" i="138"/>
  <c r="BG108" i="138"/>
  <c r="BE108" i="138"/>
  <c r="BC108" i="138"/>
  <c r="BA108" i="138"/>
  <c r="AY108" i="138"/>
  <c r="AW108" i="138"/>
  <c r="AU108" i="138"/>
  <c r="AS108" i="138"/>
  <c r="AQ108" i="138"/>
  <c r="AO108" i="138"/>
  <c r="AM108" i="138"/>
  <c r="AK108" i="138"/>
  <c r="AI108" i="138"/>
  <c r="AG108" i="138"/>
  <c r="AE108" i="138"/>
  <c r="AC108" i="138"/>
  <c r="AA108" i="138"/>
  <c r="Y108" i="138"/>
  <c r="W108" i="138"/>
  <c r="U108" i="138"/>
  <c r="S108" i="138"/>
  <c r="Q108" i="138"/>
  <c r="O108" i="138"/>
  <c r="M108" i="138"/>
  <c r="K108" i="138"/>
  <c r="I108" i="138"/>
  <c r="G108" i="138"/>
  <c r="E108" i="138"/>
  <c r="BI107" i="138"/>
  <c r="BG107" i="138"/>
  <c r="BE107" i="138"/>
  <c r="BC107" i="138"/>
  <c r="BA107" i="138"/>
  <c r="AY107" i="138"/>
  <c r="AW107" i="138"/>
  <c r="AU107" i="138"/>
  <c r="AS107" i="138"/>
  <c r="AQ107" i="138"/>
  <c r="AO107" i="138"/>
  <c r="AM107" i="138"/>
  <c r="AK107" i="138"/>
  <c r="AI107" i="138"/>
  <c r="AG107" i="138"/>
  <c r="AE107" i="138"/>
  <c r="AC107" i="138"/>
  <c r="AA107" i="138"/>
  <c r="Y107" i="138"/>
  <c r="W107" i="138"/>
  <c r="U107" i="138"/>
  <c r="S107" i="138"/>
  <c r="Q107" i="138"/>
  <c r="O107" i="138"/>
  <c r="M107" i="138"/>
  <c r="K107" i="138"/>
  <c r="I107" i="138"/>
  <c r="G107" i="138"/>
  <c r="E107" i="138"/>
  <c r="BI106" i="138"/>
  <c r="BG106" i="138"/>
  <c r="BE106" i="138"/>
  <c r="BC106" i="138"/>
  <c r="BA106" i="138"/>
  <c r="AY106" i="138"/>
  <c r="AW106" i="138"/>
  <c r="AU106" i="138"/>
  <c r="AS106" i="138"/>
  <c r="AQ106" i="138"/>
  <c r="AO106" i="138"/>
  <c r="AM106" i="138"/>
  <c r="AK106" i="138"/>
  <c r="AI106" i="138"/>
  <c r="AG106" i="138"/>
  <c r="AE106" i="138"/>
  <c r="AC106" i="138"/>
  <c r="AA106" i="138"/>
  <c r="Y106" i="138"/>
  <c r="W106" i="138"/>
  <c r="U106" i="138"/>
  <c r="S106" i="138"/>
  <c r="Q106" i="138"/>
  <c r="O106" i="138"/>
  <c r="M106" i="138"/>
  <c r="K106" i="138"/>
  <c r="I106" i="138"/>
  <c r="G106" i="138"/>
  <c r="E106" i="138"/>
  <c r="BI105" i="138"/>
  <c r="BG105" i="138"/>
  <c r="BE105" i="138"/>
  <c r="BC105" i="138"/>
  <c r="BA105" i="138"/>
  <c r="AY105" i="138"/>
  <c r="AW105" i="138"/>
  <c r="AU105" i="138"/>
  <c r="AS105" i="138"/>
  <c r="AQ105" i="138"/>
  <c r="AO105" i="138"/>
  <c r="AM105" i="138"/>
  <c r="AK105" i="138"/>
  <c r="AI105" i="138"/>
  <c r="AG105" i="138"/>
  <c r="AE105" i="138"/>
  <c r="AC105" i="138"/>
  <c r="AA105" i="138"/>
  <c r="Y105" i="138"/>
  <c r="W105" i="138"/>
  <c r="U105" i="138"/>
  <c r="S105" i="138"/>
  <c r="Q105" i="138"/>
  <c r="O105" i="138"/>
  <c r="M105" i="138"/>
  <c r="K105" i="138"/>
  <c r="I105" i="138"/>
  <c r="G105" i="138"/>
  <c r="E105" i="138"/>
  <c r="BI104" i="138"/>
  <c r="BG104" i="138"/>
  <c r="BE104" i="138"/>
  <c r="BC104" i="138"/>
  <c r="BA104" i="138"/>
  <c r="AY104" i="138"/>
  <c r="AW104" i="138"/>
  <c r="AU104" i="138"/>
  <c r="AS104" i="138"/>
  <c r="AQ104" i="138"/>
  <c r="AO104" i="138"/>
  <c r="AM104" i="138"/>
  <c r="AK104" i="138"/>
  <c r="AI104" i="138"/>
  <c r="AG104" i="138"/>
  <c r="AE104" i="138"/>
  <c r="AC104" i="138"/>
  <c r="AA104" i="138"/>
  <c r="Y104" i="138"/>
  <c r="W104" i="138"/>
  <c r="U104" i="138"/>
  <c r="S104" i="138"/>
  <c r="Q104" i="138"/>
  <c r="O104" i="138"/>
  <c r="M104" i="138"/>
  <c r="K104" i="138"/>
  <c r="I104" i="138"/>
  <c r="G104" i="138"/>
  <c r="E104" i="138"/>
  <c r="BI103" i="138"/>
  <c r="BG103" i="138"/>
  <c r="BE103" i="138"/>
  <c r="BC103" i="138"/>
  <c r="BA103" i="138"/>
  <c r="AY103" i="138"/>
  <c r="AW103" i="138"/>
  <c r="AU103" i="138"/>
  <c r="AS103" i="138"/>
  <c r="AQ103" i="138"/>
  <c r="AO103" i="138"/>
  <c r="AM103" i="138"/>
  <c r="AK103" i="138"/>
  <c r="AI103" i="138"/>
  <c r="AG103" i="138"/>
  <c r="AE103" i="138"/>
  <c r="AC103" i="138"/>
  <c r="AA103" i="138"/>
  <c r="Y103" i="138"/>
  <c r="W103" i="138"/>
  <c r="U103" i="138"/>
  <c r="S103" i="138"/>
  <c r="Q103" i="138"/>
  <c r="O103" i="138"/>
  <c r="M103" i="138"/>
  <c r="K103" i="138"/>
  <c r="I103" i="138"/>
  <c r="G103" i="138"/>
  <c r="E103" i="138"/>
  <c r="BI102" i="138"/>
  <c r="BG102" i="138"/>
  <c r="BE102" i="138"/>
  <c r="BC102" i="138"/>
  <c r="BA102" i="138"/>
  <c r="AY102" i="138"/>
  <c r="AW102" i="138"/>
  <c r="AU102" i="138"/>
  <c r="AS102" i="138"/>
  <c r="AQ102" i="138"/>
  <c r="AO102" i="138"/>
  <c r="AM102" i="138"/>
  <c r="AK102" i="138"/>
  <c r="AI102" i="138"/>
  <c r="AG102" i="138"/>
  <c r="AE102" i="138"/>
  <c r="AC102" i="138"/>
  <c r="AA102" i="138"/>
  <c r="Y102" i="138"/>
  <c r="W102" i="138"/>
  <c r="U102" i="138"/>
  <c r="S102" i="138"/>
  <c r="Q102" i="138"/>
  <c r="O102" i="138"/>
  <c r="M102" i="138"/>
  <c r="K102" i="138"/>
  <c r="I102" i="138"/>
  <c r="G102" i="138"/>
  <c r="E102" i="138"/>
  <c r="BI101" i="138"/>
  <c r="BG101" i="138"/>
  <c r="BE101" i="138"/>
  <c r="BC101" i="138"/>
  <c r="BC113" i="138" s="1"/>
  <c r="BA101" i="138"/>
  <c r="AY101" i="138"/>
  <c r="AW101" i="138"/>
  <c r="AU101" i="138"/>
  <c r="AS101" i="138"/>
  <c r="AQ101" i="138"/>
  <c r="AO101" i="138"/>
  <c r="AM101" i="138"/>
  <c r="AK101" i="138"/>
  <c r="AI101" i="138"/>
  <c r="AG101" i="138"/>
  <c r="AE101" i="138"/>
  <c r="AC101" i="138"/>
  <c r="AA101" i="138"/>
  <c r="Y101" i="138"/>
  <c r="W101" i="138"/>
  <c r="U101" i="138"/>
  <c r="S101" i="138"/>
  <c r="Q101" i="138"/>
  <c r="O101" i="138"/>
  <c r="M101" i="138"/>
  <c r="K101" i="138"/>
  <c r="I101" i="138"/>
  <c r="G101" i="138"/>
  <c r="E101" i="138"/>
  <c r="BI100" i="138"/>
  <c r="BG100" i="138"/>
  <c r="BE100" i="138"/>
  <c r="BC100" i="138"/>
  <c r="BA100" i="138"/>
  <c r="AY100" i="138"/>
  <c r="AW100" i="138"/>
  <c r="AU100" i="138"/>
  <c r="AS100" i="138"/>
  <c r="AQ100" i="138"/>
  <c r="AO100" i="138"/>
  <c r="AM100" i="138"/>
  <c r="AK100" i="138"/>
  <c r="AI100" i="138"/>
  <c r="AG100" i="138"/>
  <c r="AE100" i="138"/>
  <c r="AC100" i="138"/>
  <c r="AA100" i="138"/>
  <c r="Y100" i="138"/>
  <c r="W100" i="138"/>
  <c r="U100" i="138"/>
  <c r="S100" i="138"/>
  <c r="Q100" i="138"/>
  <c r="O100" i="138"/>
  <c r="M100" i="138"/>
  <c r="K100" i="138"/>
  <c r="I100" i="138"/>
  <c r="G100" i="138"/>
  <c r="E100" i="138"/>
  <c r="BI99" i="138"/>
  <c r="BG99" i="138"/>
  <c r="BE99" i="138"/>
  <c r="BC99" i="138"/>
  <c r="BA99" i="138"/>
  <c r="AY99" i="138"/>
  <c r="AW99" i="138"/>
  <c r="AU99" i="138"/>
  <c r="AS99" i="138"/>
  <c r="AQ99" i="138"/>
  <c r="AO99" i="138"/>
  <c r="AM99" i="138"/>
  <c r="AK99" i="138"/>
  <c r="AI99" i="138"/>
  <c r="AG99" i="138"/>
  <c r="AE99" i="138"/>
  <c r="AC99" i="138"/>
  <c r="AA99" i="138"/>
  <c r="Y99" i="138"/>
  <c r="W99" i="138"/>
  <c r="U99" i="138"/>
  <c r="S99" i="138"/>
  <c r="Q99" i="138"/>
  <c r="O99" i="138"/>
  <c r="M99" i="138"/>
  <c r="K99" i="138"/>
  <c r="I99" i="138"/>
  <c r="G99" i="138"/>
  <c r="E99" i="138"/>
  <c r="BI98" i="138"/>
  <c r="BG98" i="138"/>
  <c r="BE98" i="138"/>
  <c r="BC98" i="138"/>
  <c r="BA98" i="138"/>
  <c r="AY98" i="138"/>
  <c r="AW98" i="138"/>
  <c r="AU98" i="138"/>
  <c r="AS98" i="138"/>
  <c r="AQ98" i="138"/>
  <c r="AO98" i="138"/>
  <c r="AM98" i="138"/>
  <c r="AK98" i="138"/>
  <c r="AI98" i="138"/>
  <c r="AG98" i="138"/>
  <c r="AE98" i="138"/>
  <c r="AC98" i="138"/>
  <c r="AA98" i="138"/>
  <c r="Y98" i="138"/>
  <c r="W98" i="138"/>
  <c r="U98" i="138"/>
  <c r="U113" i="138" s="1"/>
  <c r="S98" i="138"/>
  <c r="Q98" i="138"/>
  <c r="O98" i="138"/>
  <c r="M98" i="138"/>
  <c r="K98" i="138"/>
  <c r="I98" i="138"/>
  <c r="G98" i="138"/>
  <c r="E98" i="138"/>
  <c r="BI97" i="138"/>
  <c r="BG97" i="138"/>
  <c r="BE97" i="138"/>
  <c r="BC97" i="138"/>
  <c r="BA97" i="138"/>
  <c r="AY97" i="138"/>
  <c r="AW97" i="138"/>
  <c r="AU97" i="138"/>
  <c r="AS97" i="138"/>
  <c r="AQ97" i="138"/>
  <c r="AO97" i="138"/>
  <c r="AM97" i="138"/>
  <c r="AK97" i="138"/>
  <c r="AI97" i="138"/>
  <c r="AG97" i="138"/>
  <c r="AE97" i="138"/>
  <c r="AC97" i="138"/>
  <c r="AA97" i="138"/>
  <c r="Y97" i="138"/>
  <c r="W97" i="138"/>
  <c r="U97" i="138"/>
  <c r="S97" i="138"/>
  <c r="Q97" i="138"/>
  <c r="O97" i="138"/>
  <c r="M97" i="138"/>
  <c r="K97" i="138"/>
  <c r="I97" i="138"/>
  <c r="G97" i="138"/>
  <c r="E97" i="138"/>
  <c r="BI96" i="138"/>
  <c r="BG96" i="138"/>
  <c r="BE96" i="138"/>
  <c r="BC96" i="138"/>
  <c r="BA96" i="138"/>
  <c r="AY96" i="138"/>
  <c r="AW96" i="138"/>
  <c r="AU96" i="138"/>
  <c r="AS96" i="138"/>
  <c r="AQ96" i="138"/>
  <c r="AO96" i="138"/>
  <c r="AM96" i="138"/>
  <c r="AK96" i="138"/>
  <c r="AI96" i="138"/>
  <c r="AG96" i="138"/>
  <c r="AE96" i="138"/>
  <c r="AC96" i="138"/>
  <c r="AA96" i="138"/>
  <c r="Y96" i="138"/>
  <c r="W96" i="138"/>
  <c r="U96" i="138"/>
  <c r="S96" i="138"/>
  <c r="Q96" i="138"/>
  <c r="O96" i="138"/>
  <c r="M96" i="138"/>
  <c r="K96" i="138"/>
  <c r="I96" i="138"/>
  <c r="G96" i="138"/>
  <c r="E96" i="138"/>
  <c r="BI95" i="138"/>
  <c r="BG95" i="138"/>
  <c r="BE95" i="138"/>
  <c r="BC95" i="138"/>
  <c r="BA95" i="138"/>
  <c r="AY95" i="138"/>
  <c r="AW95" i="138"/>
  <c r="AU95" i="138"/>
  <c r="AS95" i="138"/>
  <c r="AQ95" i="138"/>
  <c r="AO95" i="138"/>
  <c r="AM95" i="138"/>
  <c r="AK95" i="138"/>
  <c r="AI95" i="138"/>
  <c r="AG95" i="138"/>
  <c r="AE95" i="138"/>
  <c r="AC95" i="138"/>
  <c r="AA95" i="138"/>
  <c r="Y95" i="138"/>
  <c r="W95" i="138"/>
  <c r="U95" i="138"/>
  <c r="S95" i="138"/>
  <c r="Q95" i="138"/>
  <c r="O95" i="138"/>
  <c r="M95" i="138"/>
  <c r="K95" i="138"/>
  <c r="I95" i="138"/>
  <c r="G95" i="138"/>
  <c r="E95" i="138"/>
  <c r="BI94" i="138"/>
  <c r="BI113" i="138" s="1"/>
  <c r="BG94" i="138"/>
  <c r="BE94" i="138"/>
  <c r="BC94" i="138"/>
  <c r="BA94" i="138"/>
  <c r="BA113" i="138" s="1"/>
  <c r="AY94" i="138"/>
  <c r="AW94" i="138"/>
  <c r="AU94" i="138"/>
  <c r="AU113" i="138" s="1"/>
  <c r="AS94" i="138"/>
  <c r="AS113" i="138" s="1"/>
  <c r="AQ94" i="138"/>
  <c r="AO94" i="138"/>
  <c r="AM94" i="138"/>
  <c r="AK94" i="138"/>
  <c r="AK113" i="138" s="1"/>
  <c r="AI94" i="138"/>
  <c r="AG94" i="138"/>
  <c r="AE94" i="138"/>
  <c r="AE113" i="138" s="1"/>
  <c r="AC94" i="138"/>
  <c r="AC113" i="138" s="1"/>
  <c r="AA94" i="138"/>
  <c r="Y94" i="138"/>
  <c r="W94" i="138"/>
  <c r="W113" i="138" s="1"/>
  <c r="U94" i="138"/>
  <c r="S94" i="138"/>
  <c r="Q94" i="138"/>
  <c r="O94" i="138"/>
  <c r="O113" i="138" s="1"/>
  <c r="M94" i="138"/>
  <c r="M113" i="138" s="1"/>
  <c r="K94" i="138"/>
  <c r="I94" i="138"/>
  <c r="G94" i="138"/>
  <c r="E94" i="138"/>
  <c r="E113" i="138" s="1"/>
  <c r="BH92" i="138"/>
  <c r="BF92" i="138"/>
  <c r="BD92" i="138"/>
  <c r="BB92" i="138"/>
  <c r="AZ92" i="138"/>
  <c r="AX92" i="138"/>
  <c r="AV92" i="138"/>
  <c r="AT92" i="138"/>
  <c r="AR92" i="138"/>
  <c r="AP92" i="138"/>
  <c r="AN92" i="138"/>
  <c r="AL92" i="138"/>
  <c r="AJ92" i="138"/>
  <c r="AH92" i="138"/>
  <c r="AF92" i="138"/>
  <c r="AE92" i="138"/>
  <c r="AD92" i="138"/>
  <c r="AB92" i="138"/>
  <c r="Z92" i="138"/>
  <c r="X92" i="138"/>
  <c r="V92" i="138"/>
  <c r="T92" i="138"/>
  <c r="R92" i="138"/>
  <c r="P92" i="138"/>
  <c r="N92" i="138"/>
  <c r="L92" i="138"/>
  <c r="J92" i="138"/>
  <c r="H92" i="138"/>
  <c r="F92" i="138"/>
  <c r="D92" i="138"/>
  <c r="C92" i="138"/>
  <c r="BI91" i="138"/>
  <c r="BG91" i="138"/>
  <c r="BE91" i="138"/>
  <c r="BC91" i="138"/>
  <c r="BA91" i="138"/>
  <c r="AY91" i="138"/>
  <c r="AW91" i="138"/>
  <c r="AU91" i="138"/>
  <c r="AS91" i="138"/>
  <c r="AQ91" i="138"/>
  <c r="AO91" i="138"/>
  <c r="AM91" i="138"/>
  <c r="AK91" i="138"/>
  <c r="AI91" i="138"/>
  <c r="AG91" i="138"/>
  <c r="AE91" i="138"/>
  <c r="AC91" i="138"/>
  <c r="AA91" i="138"/>
  <c r="Y91" i="138"/>
  <c r="W91" i="138"/>
  <c r="U91" i="138"/>
  <c r="S91" i="138"/>
  <c r="Q91" i="138"/>
  <c r="O91" i="138"/>
  <c r="M91" i="138"/>
  <c r="K91" i="138"/>
  <c r="I91" i="138"/>
  <c r="BI90" i="138"/>
  <c r="BG90" i="138"/>
  <c r="BE90" i="138"/>
  <c r="BC90" i="138"/>
  <c r="BA90" i="138"/>
  <c r="AY90" i="138"/>
  <c r="AW90" i="138"/>
  <c r="AU90" i="138"/>
  <c r="AS90" i="138"/>
  <c r="AQ90" i="138"/>
  <c r="AO90" i="138"/>
  <c r="AM90" i="138"/>
  <c r="AK90" i="138"/>
  <c r="AI90" i="138"/>
  <c r="AG90" i="138"/>
  <c r="AE90" i="138"/>
  <c r="AC90" i="138"/>
  <c r="AA90" i="138"/>
  <c r="Y90" i="138"/>
  <c r="W90" i="138"/>
  <c r="U90" i="138"/>
  <c r="S90" i="138"/>
  <c r="Q90" i="138"/>
  <c r="O90" i="138"/>
  <c r="M90" i="138"/>
  <c r="K90" i="138"/>
  <c r="I90" i="138"/>
  <c r="G90" i="138"/>
  <c r="E90" i="138"/>
  <c r="BI89" i="138"/>
  <c r="BG89" i="138"/>
  <c r="BE89" i="138"/>
  <c r="BC89" i="138"/>
  <c r="BA89" i="138"/>
  <c r="AY89" i="138"/>
  <c r="AY92" i="138" s="1"/>
  <c r="AW89" i="138"/>
  <c r="AU89" i="138"/>
  <c r="AS89" i="138"/>
  <c r="AQ89" i="138"/>
  <c r="AO89" i="138"/>
  <c r="AM89" i="138"/>
  <c r="AK89" i="138"/>
  <c r="AI89" i="138"/>
  <c r="AG89" i="138"/>
  <c r="AE89" i="138"/>
  <c r="AC89" i="138"/>
  <c r="AA89" i="138"/>
  <c r="Y89" i="138"/>
  <c r="W89" i="138"/>
  <c r="U89" i="138"/>
  <c r="S89" i="138"/>
  <c r="Q89" i="138"/>
  <c r="O89" i="138"/>
  <c r="M89" i="138"/>
  <c r="K89" i="138"/>
  <c r="I89" i="138"/>
  <c r="G89" i="138"/>
  <c r="E89" i="138"/>
  <c r="BI88" i="138"/>
  <c r="BG88" i="138"/>
  <c r="BG92" i="138" s="1"/>
  <c r="BC88" i="138"/>
  <c r="BA88" i="138"/>
  <c r="AY88" i="138"/>
  <c r="AW88" i="138"/>
  <c r="AU88" i="138"/>
  <c r="AS88" i="138"/>
  <c r="AQ88" i="138"/>
  <c r="AO88" i="138"/>
  <c r="AM88" i="138"/>
  <c r="AK88" i="138"/>
  <c r="AI88" i="138"/>
  <c r="AG88" i="138"/>
  <c r="AE88" i="138"/>
  <c r="AC88" i="138"/>
  <c r="AA88" i="138"/>
  <c r="AA92" i="138" s="1"/>
  <c r="Y88" i="138"/>
  <c r="W88" i="138"/>
  <c r="U88" i="138"/>
  <c r="S88" i="138"/>
  <c r="Q88" i="138"/>
  <c r="O88" i="138"/>
  <c r="M88" i="138"/>
  <c r="K88" i="138"/>
  <c r="K92" i="138" s="1"/>
  <c r="I88" i="138"/>
  <c r="G88" i="138"/>
  <c r="E88" i="138"/>
  <c r="BI87" i="138"/>
  <c r="BG87" i="138"/>
  <c r="BC87" i="138"/>
  <c r="BA87" i="138"/>
  <c r="AY87" i="138"/>
  <c r="AW87" i="138"/>
  <c r="AU87" i="138"/>
  <c r="AS87" i="138"/>
  <c r="AQ87" i="138"/>
  <c r="AO87" i="138"/>
  <c r="AM87" i="138"/>
  <c r="AK87" i="138"/>
  <c r="AI87" i="138"/>
  <c r="AG87" i="138"/>
  <c r="AE87" i="138"/>
  <c r="AC87" i="138"/>
  <c r="AA87" i="138"/>
  <c r="Y87" i="138"/>
  <c r="W87" i="138"/>
  <c r="U87" i="138"/>
  <c r="U92" i="138" s="1"/>
  <c r="S87" i="138"/>
  <c r="S92" i="138" s="1"/>
  <c r="Q87" i="138"/>
  <c r="O87" i="138"/>
  <c r="M87" i="138"/>
  <c r="K87" i="138"/>
  <c r="BE87" i="138" s="1"/>
  <c r="I87" i="138"/>
  <c r="G87" i="138"/>
  <c r="E87" i="138"/>
  <c r="E92" i="138" s="1"/>
  <c r="BI86" i="138"/>
  <c r="BG86" i="138"/>
  <c r="BC86" i="138"/>
  <c r="BA86" i="138"/>
  <c r="BA92" i="138" s="1"/>
  <c r="AY86" i="138"/>
  <c r="AW86" i="138"/>
  <c r="AU86" i="138"/>
  <c r="AS86" i="138"/>
  <c r="AS92" i="138" s="1"/>
  <c r="AQ86" i="138"/>
  <c r="AO86" i="138"/>
  <c r="AM86" i="138"/>
  <c r="AK86" i="138"/>
  <c r="AK92" i="138" s="1"/>
  <c r="AI86" i="138"/>
  <c r="AI92" i="138" s="1"/>
  <c r="AG86" i="138"/>
  <c r="AE86" i="138"/>
  <c r="AC86" i="138"/>
  <c r="AC92" i="138" s="1"/>
  <c r="AA86" i="138"/>
  <c r="Y86" i="138"/>
  <c r="W86" i="138"/>
  <c r="U86" i="138"/>
  <c r="S86" i="138"/>
  <c r="Q86" i="138"/>
  <c r="O86" i="138"/>
  <c r="M86" i="138"/>
  <c r="M92" i="138" s="1"/>
  <c r="K86" i="138"/>
  <c r="BE86" i="138" s="1"/>
  <c r="I86" i="138"/>
  <c r="G86" i="138"/>
  <c r="E86" i="138"/>
  <c r="BI85" i="138"/>
  <c r="BI92" i="138" s="1"/>
  <c r="BG85" i="138"/>
  <c r="BE85" i="138"/>
  <c r="BC85" i="138"/>
  <c r="BC92" i="138" s="1"/>
  <c r="BA85" i="138"/>
  <c r="AY85" i="138"/>
  <c r="AW85" i="138"/>
  <c r="AU85" i="138"/>
  <c r="AU92" i="138" s="1"/>
  <c r="AS85" i="138"/>
  <c r="AQ85" i="138"/>
  <c r="AQ92" i="138" s="1"/>
  <c r="AO85" i="138"/>
  <c r="AO92" i="138" s="1"/>
  <c r="AM85" i="138"/>
  <c r="AM92" i="138" s="1"/>
  <c r="AK85" i="138"/>
  <c r="AI85" i="138"/>
  <c r="AG85" i="138"/>
  <c r="AE85" i="138"/>
  <c r="AC85" i="138"/>
  <c r="AA85" i="138"/>
  <c r="Y85" i="138"/>
  <c r="Y92" i="138" s="1"/>
  <c r="W85" i="138"/>
  <c r="W92" i="138" s="1"/>
  <c r="U85" i="138"/>
  <c r="S85" i="138"/>
  <c r="Q85" i="138"/>
  <c r="O85" i="138"/>
  <c r="O92" i="138" s="1"/>
  <c r="M85" i="138"/>
  <c r="K85" i="138"/>
  <c r="I85" i="138"/>
  <c r="I92" i="138" s="1"/>
  <c r="G85" i="138"/>
  <c r="G92" i="138" s="1"/>
  <c r="E85" i="138"/>
  <c r="BH83" i="138"/>
  <c r="BH530" i="138" s="1"/>
  <c r="BF83" i="138"/>
  <c r="BF530" i="138" s="1"/>
  <c r="BD83" i="138"/>
  <c r="BD530" i="138" s="1"/>
  <c r="BB83" i="138"/>
  <c r="BB530" i="138" s="1"/>
  <c r="AZ83" i="138"/>
  <c r="AZ530" i="138" s="1"/>
  <c r="AX83" i="138"/>
  <c r="AX530" i="138" s="1"/>
  <c r="AV83" i="138"/>
  <c r="AV530" i="138" s="1"/>
  <c r="AT83" i="138"/>
  <c r="AT530" i="138" s="1"/>
  <c r="AR83" i="138"/>
  <c r="AR530" i="138" s="1"/>
  <c r="AP83" i="138"/>
  <c r="AP530" i="138" s="1"/>
  <c r="AN83" i="138"/>
  <c r="AN530" i="138" s="1"/>
  <c r="AL83" i="138"/>
  <c r="AL530" i="138" s="1"/>
  <c r="AJ83" i="138"/>
  <c r="AJ530" i="138" s="1"/>
  <c r="AH83" i="138"/>
  <c r="AH530" i="138" s="1"/>
  <c r="AF83" i="138"/>
  <c r="AF530" i="138" s="1"/>
  <c r="AD83" i="138"/>
  <c r="AD530" i="138" s="1"/>
  <c r="AB83" i="138"/>
  <c r="AB530" i="138" s="1"/>
  <c r="Z83" i="138"/>
  <c r="Z530" i="138" s="1"/>
  <c r="X83" i="138"/>
  <c r="X530" i="138" s="1"/>
  <c r="V83" i="138"/>
  <c r="V530" i="138" s="1"/>
  <c r="T83" i="138"/>
  <c r="T530" i="138" s="1"/>
  <c r="R83" i="138"/>
  <c r="R530" i="138" s="1"/>
  <c r="P83" i="138"/>
  <c r="P530" i="138" s="1"/>
  <c r="N83" i="138"/>
  <c r="J83" i="138"/>
  <c r="J530" i="138" s="1"/>
  <c r="H83" i="138"/>
  <c r="H530" i="138" s="1"/>
  <c r="F83" i="138"/>
  <c r="F530" i="138" s="1"/>
  <c r="D83" i="138"/>
  <c r="D530" i="138" s="1"/>
  <c r="C83" i="138"/>
  <c r="BI82" i="138"/>
  <c r="BG82" i="138"/>
  <c r="BE82" i="138"/>
  <c r="BC82" i="138"/>
  <c r="BA82" i="138"/>
  <c r="AY82" i="138"/>
  <c r="AW82" i="138"/>
  <c r="AU82" i="138"/>
  <c r="AS82" i="138"/>
  <c r="AQ82" i="138"/>
  <c r="AO82" i="138"/>
  <c r="AM82" i="138"/>
  <c r="AK82" i="138"/>
  <c r="AI82" i="138"/>
  <c r="AG82" i="138"/>
  <c r="AE82" i="138"/>
  <c r="AC82" i="138"/>
  <c r="AA82" i="138"/>
  <c r="Y82" i="138"/>
  <c r="W82" i="138"/>
  <c r="U82" i="138"/>
  <c r="S82" i="138"/>
  <c r="Q82" i="138"/>
  <c r="O82" i="138"/>
  <c r="M82" i="138"/>
  <c r="K82" i="138"/>
  <c r="I82" i="138"/>
  <c r="G82" i="138"/>
  <c r="E82" i="138"/>
  <c r="BI81" i="138"/>
  <c r="BG81" i="138"/>
  <c r="BE81" i="138"/>
  <c r="BC81" i="138"/>
  <c r="BA81" i="138"/>
  <c r="AY81" i="138"/>
  <c r="AW81" i="138"/>
  <c r="AU81" i="138"/>
  <c r="AS81" i="138"/>
  <c r="AQ81" i="138"/>
  <c r="AO81" i="138"/>
  <c r="AM81" i="138"/>
  <c r="AK81" i="138"/>
  <c r="AI81" i="138"/>
  <c r="AG81" i="138"/>
  <c r="AE81" i="138"/>
  <c r="AC81" i="138"/>
  <c r="AA81" i="138"/>
  <c r="Y81" i="138"/>
  <c r="W81" i="138"/>
  <c r="U81" i="138"/>
  <c r="S81" i="138"/>
  <c r="Q81" i="138"/>
  <c r="O81" i="138"/>
  <c r="M81" i="138"/>
  <c r="K81" i="138"/>
  <c r="I81" i="138"/>
  <c r="G81" i="138"/>
  <c r="E81" i="138"/>
  <c r="BI80" i="138"/>
  <c r="BG80" i="138"/>
  <c r="BE80" i="138"/>
  <c r="BC80" i="138"/>
  <c r="BA80" i="138"/>
  <c r="AY80" i="138"/>
  <c r="AW80" i="138"/>
  <c r="AU80" i="138"/>
  <c r="AS80" i="138"/>
  <c r="AQ80" i="138"/>
  <c r="AO80" i="138"/>
  <c r="AM80" i="138"/>
  <c r="AK80" i="138"/>
  <c r="AI80" i="138"/>
  <c r="AG80" i="138"/>
  <c r="AE80" i="138"/>
  <c r="AC80" i="138"/>
  <c r="AA80" i="138"/>
  <c r="Y80" i="138"/>
  <c r="W80" i="138"/>
  <c r="U80" i="138"/>
  <c r="S80" i="138"/>
  <c r="Q80" i="138"/>
  <c r="O80" i="138"/>
  <c r="M80" i="138"/>
  <c r="K80" i="138"/>
  <c r="I80" i="138"/>
  <c r="G80" i="138"/>
  <c r="E80" i="138"/>
  <c r="BI79" i="138"/>
  <c r="BG79" i="138"/>
  <c r="BE79" i="138"/>
  <c r="BC79" i="138"/>
  <c r="BA79" i="138"/>
  <c r="AY79" i="138"/>
  <c r="AW79" i="138"/>
  <c r="AU79" i="138"/>
  <c r="AS79" i="138"/>
  <c r="AQ79" i="138"/>
  <c r="AO79" i="138"/>
  <c r="AM79" i="138"/>
  <c r="AK79" i="138"/>
  <c r="AI79" i="138"/>
  <c r="AG79" i="138"/>
  <c r="AE79" i="138"/>
  <c r="AC79" i="138"/>
  <c r="AA79" i="138"/>
  <c r="Y79" i="138"/>
  <c r="W79" i="138"/>
  <c r="U79" i="138"/>
  <c r="S79" i="138"/>
  <c r="Q79" i="138"/>
  <c r="O79" i="138"/>
  <c r="M79" i="138"/>
  <c r="K79" i="138"/>
  <c r="I79" i="138"/>
  <c r="G79" i="138"/>
  <c r="E79" i="138"/>
  <c r="BI78" i="138"/>
  <c r="BG78" i="138"/>
  <c r="BE78" i="138"/>
  <c r="BC78" i="138"/>
  <c r="BA78" i="138"/>
  <c r="AY78" i="138"/>
  <c r="AW78" i="138"/>
  <c r="AU78" i="138"/>
  <c r="AS78" i="138"/>
  <c r="AQ78" i="138"/>
  <c r="AO78" i="138"/>
  <c r="AM78" i="138"/>
  <c r="AK78" i="138"/>
  <c r="AI78" i="138"/>
  <c r="AG78" i="138"/>
  <c r="AE78" i="138"/>
  <c r="AC78" i="138"/>
  <c r="AA78" i="138"/>
  <c r="Y78" i="138"/>
  <c r="W78" i="138"/>
  <c r="U78" i="138"/>
  <c r="S78" i="138"/>
  <c r="Q78" i="138"/>
  <c r="O78" i="138"/>
  <c r="M78" i="138"/>
  <c r="K78" i="138"/>
  <c r="I78" i="138"/>
  <c r="G78" i="138"/>
  <c r="E78" i="138"/>
  <c r="BI77" i="138"/>
  <c r="BG77" i="138"/>
  <c r="BE77" i="138"/>
  <c r="BC77" i="138"/>
  <c r="BA77" i="138"/>
  <c r="AY77" i="138"/>
  <c r="AW77" i="138"/>
  <c r="AU77" i="138"/>
  <c r="AS77" i="138"/>
  <c r="AQ77" i="138"/>
  <c r="AO77" i="138"/>
  <c r="AM77" i="138"/>
  <c r="AK77" i="138"/>
  <c r="AI77" i="138"/>
  <c r="AG77" i="138"/>
  <c r="AE77" i="138"/>
  <c r="AC77" i="138"/>
  <c r="AA77" i="138"/>
  <c r="Y77" i="138"/>
  <c r="W77" i="138"/>
  <c r="U77" i="138"/>
  <c r="S77" i="138"/>
  <c r="Q77" i="138"/>
  <c r="O77" i="138"/>
  <c r="M77" i="138"/>
  <c r="K77" i="138"/>
  <c r="I77" i="138"/>
  <c r="G77" i="138"/>
  <c r="E77" i="138"/>
  <c r="BI76" i="138"/>
  <c r="BG76" i="138"/>
  <c r="BE76" i="138"/>
  <c r="BC76" i="138"/>
  <c r="BA76" i="138"/>
  <c r="AY76" i="138"/>
  <c r="AW76" i="138"/>
  <c r="AU76" i="138"/>
  <c r="AS76" i="138"/>
  <c r="AQ76" i="138"/>
  <c r="AO76" i="138"/>
  <c r="AM76" i="138"/>
  <c r="AK76" i="138"/>
  <c r="AI76" i="138"/>
  <c r="AG76" i="138"/>
  <c r="AE76" i="138"/>
  <c r="AC76" i="138"/>
  <c r="AA76" i="138"/>
  <c r="Y76" i="138"/>
  <c r="W76" i="138"/>
  <c r="U76" i="138"/>
  <c r="S76" i="138"/>
  <c r="Q76" i="138"/>
  <c r="O76" i="138"/>
  <c r="M76" i="138"/>
  <c r="L76" i="138"/>
  <c r="L83" i="138" s="1"/>
  <c r="L530" i="138" s="1"/>
  <c r="K76" i="138"/>
  <c r="I76" i="138"/>
  <c r="G76" i="138"/>
  <c r="E76" i="138"/>
  <c r="BI75" i="138"/>
  <c r="BG75" i="138"/>
  <c r="BE75" i="138"/>
  <c r="BC75" i="138"/>
  <c r="BA75" i="138"/>
  <c r="AY75" i="138"/>
  <c r="AW75" i="138"/>
  <c r="AU75" i="138"/>
  <c r="AS75" i="138"/>
  <c r="AQ75" i="138"/>
  <c r="AO75" i="138"/>
  <c r="AM75" i="138"/>
  <c r="AK75" i="138"/>
  <c r="AI75" i="138"/>
  <c r="AG75" i="138"/>
  <c r="AE75" i="138"/>
  <c r="AC75" i="138"/>
  <c r="AA75" i="138"/>
  <c r="Y75" i="138"/>
  <c r="W75" i="138"/>
  <c r="U75" i="138"/>
  <c r="S75" i="138"/>
  <c r="Q75" i="138"/>
  <c r="O75" i="138"/>
  <c r="M75" i="138"/>
  <c r="K75" i="138"/>
  <c r="I75" i="138"/>
  <c r="G75" i="138"/>
  <c r="E75" i="138"/>
  <c r="BI74" i="138"/>
  <c r="BG74" i="138"/>
  <c r="BE74" i="138"/>
  <c r="BC74" i="138"/>
  <c r="BA74" i="138"/>
  <c r="AY74" i="138"/>
  <c r="AW74" i="138"/>
  <c r="AU74" i="138"/>
  <c r="AS74" i="138"/>
  <c r="AQ74" i="138"/>
  <c r="AO74" i="138"/>
  <c r="AM74" i="138"/>
  <c r="AK74" i="138"/>
  <c r="AI74" i="138"/>
  <c r="AG74" i="138"/>
  <c r="AE74" i="138"/>
  <c r="AC74" i="138"/>
  <c r="AA74" i="138"/>
  <c r="Y74" i="138"/>
  <c r="W74" i="138"/>
  <c r="U74" i="138"/>
  <c r="S74" i="138"/>
  <c r="Q74" i="138"/>
  <c r="O74" i="138"/>
  <c r="M74" i="138"/>
  <c r="K74" i="138"/>
  <c r="I74" i="138"/>
  <c r="G74" i="138"/>
  <c r="E74" i="138"/>
  <c r="BI73" i="138"/>
  <c r="BG73" i="138"/>
  <c r="BE73" i="138"/>
  <c r="BC73" i="138"/>
  <c r="BA73" i="138"/>
  <c r="AY73" i="138"/>
  <c r="AW73" i="138"/>
  <c r="AU73" i="138"/>
  <c r="AS73" i="138"/>
  <c r="AQ73" i="138"/>
  <c r="AO73" i="138"/>
  <c r="AM73" i="138"/>
  <c r="AK73" i="138"/>
  <c r="AI73" i="138"/>
  <c r="AG73" i="138"/>
  <c r="AE73" i="138"/>
  <c r="AC73" i="138"/>
  <c r="AA73" i="138"/>
  <c r="Y73" i="138"/>
  <c r="W73" i="138"/>
  <c r="U73" i="138"/>
  <c r="S73" i="138"/>
  <c r="Q73" i="138"/>
  <c r="O73" i="138"/>
  <c r="M73" i="138"/>
  <c r="K73" i="138"/>
  <c r="I73" i="138"/>
  <c r="G73" i="138"/>
  <c r="E73" i="138"/>
  <c r="BI72" i="138"/>
  <c r="BG72" i="138"/>
  <c r="BE72" i="138"/>
  <c r="BC72" i="138"/>
  <c r="BA72" i="138"/>
  <c r="AY72" i="138"/>
  <c r="AW72" i="138"/>
  <c r="AU72" i="138"/>
  <c r="AS72" i="138"/>
  <c r="AQ72" i="138"/>
  <c r="AO72" i="138"/>
  <c r="AM72" i="138"/>
  <c r="AK72" i="138"/>
  <c r="AI72" i="138"/>
  <c r="AG72" i="138"/>
  <c r="AE72" i="138"/>
  <c r="AC72" i="138"/>
  <c r="AA72" i="138"/>
  <c r="Y72" i="138"/>
  <c r="W72" i="138"/>
  <c r="U72" i="138"/>
  <c r="S72" i="138"/>
  <c r="Q72" i="138"/>
  <c r="O72" i="138"/>
  <c r="M72" i="138"/>
  <c r="K72" i="138"/>
  <c r="I72" i="138"/>
  <c r="G72" i="138"/>
  <c r="E72" i="138"/>
  <c r="BI71" i="138"/>
  <c r="BG71" i="138"/>
  <c r="BE71" i="138"/>
  <c r="BC71" i="138"/>
  <c r="BA71" i="138"/>
  <c r="AY71" i="138"/>
  <c r="AW71" i="138"/>
  <c r="AU71" i="138"/>
  <c r="AS71" i="138"/>
  <c r="AQ71" i="138"/>
  <c r="AO71" i="138"/>
  <c r="AM71" i="138"/>
  <c r="AK71" i="138"/>
  <c r="AI71" i="138"/>
  <c r="AG71" i="138"/>
  <c r="AE71" i="138"/>
  <c r="AC71" i="138"/>
  <c r="AA71" i="138"/>
  <c r="Y71" i="138"/>
  <c r="W71" i="138"/>
  <c r="U71" i="138"/>
  <c r="S71" i="138"/>
  <c r="Q71" i="138"/>
  <c r="O71" i="138"/>
  <c r="M71" i="138"/>
  <c r="K71" i="138"/>
  <c r="I71" i="138"/>
  <c r="G71" i="138"/>
  <c r="E71" i="138"/>
  <c r="BI70" i="138"/>
  <c r="BG70" i="138"/>
  <c r="BE70" i="138"/>
  <c r="BC70" i="138"/>
  <c r="BA70" i="138"/>
  <c r="AY70" i="138"/>
  <c r="AW70" i="138"/>
  <c r="AU70" i="138"/>
  <c r="AS70" i="138"/>
  <c r="AQ70" i="138"/>
  <c r="AO70" i="138"/>
  <c r="AM70" i="138"/>
  <c r="AK70" i="138"/>
  <c r="AI70" i="138"/>
  <c r="AG70" i="138"/>
  <c r="AE70" i="138"/>
  <c r="AC70" i="138"/>
  <c r="AA70" i="138"/>
  <c r="Y70" i="138"/>
  <c r="W70" i="138"/>
  <c r="U70" i="138"/>
  <c r="S70" i="138"/>
  <c r="Q70" i="138"/>
  <c r="O70" i="138"/>
  <c r="M70" i="138"/>
  <c r="K70" i="138"/>
  <c r="I70" i="138"/>
  <c r="G70" i="138"/>
  <c r="E70" i="138"/>
  <c r="BI69" i="138"/>
  <c r="BG69" i="138"/>
  <c r="BE69" i="138"/>
  <c r="BC69" i="138"/>
  <c r="BA69" i="138"/>
  <c r="AY69" i="138"/>
  <c r="AW69" i="138"/>
  <c r="AU69" i="138"/>
  <c r="AS69" i="138"/>
  <c r="AQ69" i="138"/>
  <c r="AO69" i="138"/>
  <c r="AM69" i="138"/>
  <c r="AK69" i="138"/>
  <c r="AI69" i="138"/>
  <c r="AG69" i="138"/>
  <c r="AE69" i="138"/>
  <c r="AC69" i="138"/>
  <c r="AA69" i="138"/>
  <c r="Y69" i="138"/>
  <c r="W69" i="138"/>
  <c r="U69" i="138"/>
  <c r="S69" i="138"/>
  <c r="Q69" i="138"/>
  <c r="O69" i="138"/>
  <c r="M69" i="138"/>
  <c r="K69" i="138"/>
  <c r="I69" i="138"/>
  <c r="G69" i="138"/>
  <c r="E69" i="138"/>
  <c r="BI68" i="138"/>
  <c r="BG68" i="138"/>
  <c r="BE68" i="138"/>
  <c r="BC68" i="138"/>
  <c r="BA68" i="138"/>
  <c r="AY68" i="138"/>
  <c r="AW68" i="138"/>
  <c r="AU68" i="138"/>
  <c r="AS68" i="138"/>
  <c r="AQ68" i="138"/>
  <c r="AO68" i="138"/>
  <c r="AM68" i="138"/>
  <c r="AK68" i="138"/>
  <c r="AI68" i="138"/>
  <c r="AG68" i="138"/>
  <c r="AE68" i="138"/>
  <c r="AC68" i="138"/>
  <c r="AA68" i="138"/>
  <c r="Y68" i="138"/>
  <c r="W68" i="138"/>
  <c r="U68" i="138"/>
  <c r="S68" i="138"/>
  <c r="Q68" i="138"/>
  <c r="O68" i="138"/>
  <c r="M68" i="138"/>
  <c r="K68" i="138"/>
  <c r="I68" i="138"/>
  <c r="G68" i="138"/>
  <c r="E68" i="138"/>
  <c r="BI67" i="138"/>
  <c r="BG67" i="138"/>
  <c r="BE67" i="138"/>
  <c r="BC67" i="138"/>
  <c r="BA67" i="138"/>
  <c r="AY67" i="138"/>
  <c r="AW67" i="138"/>
  <c r="AU67" i="138"/>
  <c r="AS67" i="138"/>
  <c r="AQ67" i="138"/>
  <c r="AO67" i="138"/>
  <c r="AM67" i="138"/>
  <c r="AK67" i="138"/>
  <c r="AI67" i="138"/>
  <c r="AG67" i="138"/>
  <c r="AE67" i="138"/>
  <c r="AC67" i="138"/>
  <c r="AA67" i="138"/>
  <c r="Y67" i="138"/>
  <c r="W67" i="138"/>
  <c r="U67" i="138"/>
  <c r="S67" i="138"/>
  <c r="Q67" i="138"/>
  <c r="O67" i="138"/>
  <c r="M67" i="138"/>
  <c r="K67" i="138"/>
  <c r="I67" i="138"/>
  <c r="G67" i="138"/>
  <c r="E67" i="138"/>
  <c r="BI66" i="138"/>
  <c r="BG66" i="138"/>
  <c r="BE66" i="138"/>
  <c r="BC66" i="138"/>
  <c r="BA66" i="138"/>
  <c r="AY66" i="138"/>
  <c r="AW66" i="138"/>
  <c r="AU66" i="138"/>
  <c r="AS66" i="138"/>
  <c r="AQ66" i="138"/>
  <c r="AO66" i="138"/>
  <c r="AM66" i="138"/>
  <c r="AK66" i="138"/>
  <c r="AI66" i="138"/>
  <c r="AG66" i="138"/>
  <c r="AE66" i="138"/>
  <c r="AC66" i="138"/>
  <c r="AA66" i="138"/>
  <c r="Y66" i="138"/>
  <c r="W66" i="138"/>
  <c r="U66" i="138"/>
  <c r="S66" i="138"/>
  <c r="Q66" i="138"/>
  <c r="O66" i="138"/>
  <c r="M66" i="138"/>
  <c r="K66" i="138"/>
  <c r="I66" i="138"/>
  <c r="G66" i="138"/>
  <c r="E66" i="138"/>
  <c r="BI65" i="138"/>
  <c r="BG65" i="138"/>
  <c r="BE65" i="138"/>
  <c r="BC65" i="138"/>
  <c r="BA65" i="138"/>
  <c r="AY65" i="138"/>
  <c r="AW65" i="138"/>
  <c r="AU65" i="138"/>
  <c r="AS65" i="138"/>
  <c r="AQ65" i="138"/>
  <c r="AO65" i="138"/>
  <c r="AM65" i="138"/>
  <c r="AK65" i="138"/>
  <c r="AI65" i="138"/>
  <c r="AG65" i="138"/>
  <c r="AE65" i="138"/>
  <c r="AC65" i="138"/>
  <c r="AA65" i="138"/>
  <c r="Y65" i="138"/>
  <c r="W65" i="138"/>
  <c r="U65" i="138"/>
  <c r="S65" i="138"/>
  <c r="Q65" i="138"/>
  <c r="O65" i="138"/>
  <c r="M65" i="138"/>
  <c r="K65" i="138"/>
  <c r="I65" i="138"/>
  <c r="G65" i="138"/>
  <c r="E65" i="138"/>
  <c r="BI64" i="138"/>
  <c r="BG64" i="138"/>
  <c r="BE64" i="138"/>
  <c r="BC64" i="138"/>
  <c r="BA64" i="138"/>
  <c r="AY64" i="138"/>
  <c r="AW64" i="138"/>
  <c r="AU64" i="138"/>
  <c r="AS64" i="138"/>
  <c r="AQ64" i="138"/>
  <c r="AO64" i="138"/>
  <c r="AM64" i="138"/>
  <c r="AK64" i="138"/>
  <c r="AI64" i="138"/>
  <c r="AG64" i="138"/>
  <c r="AE64" i="138"/>
  <c r="AC64" i="138"/>
  <c r="AA64" i="138"/>
  <c r="Y64" i="138"/>
  <c r="W64" i="138"/>
  <c r="U64" i="138"/>
  <c r="S64" i="138"/>
  <c r="Q64" i="138"/>
  <c r="O64" i="138"/>
  <c r="M64" i="138"/>
  <c r="K64" i="138"/>
  <c r="I64" i="138"/>
  <c r="G64" i="138"/>
  <c r="E64" i="138"/>
  <c r="BI63" i="138"/>
  <c r="BG63" i="138"/>
  <c r="BE63" i="138"/>
  <c r="BC63" i="138"/>
  <c r="BA63" i="138"/>
  <c r="AY63" i="138"/>
  <c r="AW63" i="138"/>
  <c r="AU63" i="138"/>
  <c r="AS63" i="138"/>
  <c r="AQ63" i="138"/>
  <c r="AO63" i="138"/>
  <c r="AM63" i="138"/>
  <c r="AK63" i="138"/>
  <c r="AI63" i="138"/>
  <c r="AG63" i="138"/>
  <c r="AE63" i="138"/>
  <c r="AC63" i="138"/>
  <c r="AA63" i="138"/>
  <c r="Y63" i="138"/>
  <c r="W63" i="138"/>
  <c r="U63" i="138"/>
  <c r="S63" i="138"/>
  <c r="Q63" i="138"/>
  <c r="O63" i="138"/>
  <c r="M63" i="138"/>
  <c r="K63" i="138"/>
  <c r="I63" i="138"/>
  <c r="I83" i="138" s="1"/>
  <c r="I530" i="138" s="1"/>
  <c r="G63" i="138"/>
  <c r="E63" i="138"/>
  <c r="BI62" i="138"/>
  <c r="BG62" i="138"/>
  <c r="BE62" i="138"/>
  <c r="BC62" i="138"/>
  <c r="BA62" i="138"/>
  <c r="AY62" i="138"/>
  <c r="AW62" i="138"/>
  <c r="AU62" i="138"/>
  <c r="AS62" i="138"/>
  <c r="AQ62" i="138"/>
  <c r="AO62" i="138"/>
  <c r="AM62" i="138"/>
  <c r="AK62" i="138"/>
  <c r="AI62" i="138"/>
  <c r="AG62" i="138"/>
  <c r="AE62" i="138"/>
  <c r="AC62" i="138"/>
  <c r="AA62" i="138"/>
  <c r="Y62" i="138"/>
  <c r="W62" i="138"/>
  <c r="U62" i="138"/>
  <c r="S62" i="138"/>
  <c r="Q62" i="138"/>
  <c r="O62" i="138"/>
  <c r="M62" i="138"/>
  <c r="K62" i="138"/>
  <c r="I62" i="138"/>
  <c r="G62" i="138"/>
  <c r="E62" i="138"/>
  <c r="BI61" i="138"/>
  <c r="BG61" i="138"/>
  <c r="BE61" i="138"/>
  <c r="BC61" i="138"/>
  <c r="BA61" i="138"/>
  <c r="AY61" i="138"/>
  <c r="AW61" i="138"/>
  <c r="AU61" i="138"/>
  <c r="AS61" i="138"/>
  <c r="AS83" i="138" s="1"/>
  <c r="AS530" i="138" s="1"/>
  <c r="AQ61" i="138"/>
  <c r="AO61" i="138"/>
  <c r="AM61" i="138"/>
  <c r="AK61" i="138"/>
  <c r="AI61" i="138"/>
  <c r="AG61" i="138"/>
  <c r="AE61" i="138"/>
  <c r="AC61" i="138"/>
  <c r="AA61" i="138"/>
  <c r="Y61" i="138"/>
  <c r="W61" i="138"/>
  <c r="U61" i="138"/>
  <c r="S61" i="138"/>
  <c r="Q61" i="138"/>
  <c r="O61" i="138"/>
  <c r="M61" i="138"/>
  <c r="K61" i="138"/>
  <c r="I61" i="138"/>
  <c r="G61" i="138"/>
  <c r="E61" i="138"/>
  <c r="BI60" i="138"/>
  <c r="BG60" i="138"/>
  <c r="BE60" i="138"/>
  <c r="BC60" i="138"/>
  <c r="BA60" i="138"/>
  <c r="AY60" i="138"/>
  <c r="AW60" i="138"/>
  <c r="AU60" i="138"/>
  <c r="AS60" i="138"/>
  <c r="AQ60" i="138"/>
  <c r="AO60" i="138"/>
  <c r="AM60" i="138"/>
  <c r="AK60" i="138"/>
  <c r="AI60" i="138"/>
  <c r="AG60" i="138"/>
  <c r="AE60" i="138"/>
  <c r="AC60" i="138"/>
  <c r="AA60" i="138"/>
  <c r="Y60" i="138"/>
  <c r="W60" i="138"/>
  <c r="U60" i="138"/>
  <c r="S60" i="138"/>
  <c r="Q60" i="138"/>
  <c r="O60" i="138"/>
  <c r="M60" i="138"/>
  <c r="K60" i="138"/>
  <c r="I60" i="138"/>
  <c r="G60" i="138"/>
  <c r="E60" i="138"/>
  <c r="BI59" i="138"/>
  <c r="BG59" i="138"/>
  <c r="BE59" i="138"/>
  <c r="BC59" i="138"/>
  <c r="BA59" i="138"/>
  <c r="AY59" i="138"/>
  <c r="AW59" i="138"/>
  <c r="AU59" i="138"/>
  <c r="AS59" i="138"/>
  <c r="AQ59" i="138"/>
  <c r="AO59" i="138"/>
  <c r="AM59" i="138"/>
  <c r="AK59" i="138"/>
  <c r="AI59" i="138"/>
  <c r="AG59" i="138"/>
  <c r="AE59" i="138"/>
  <c r="AC59" i="138"/>
  <c r="AA59" i="138"/>
  <c r="Y59" i="138"/>
  <c r="W59" i="138"/>
  <c r="U59" i="138"/>
  <c r="S59" i="138"/>
  <c r="S83" i="138" s="1"/>
  <c r="S530" i="138" s="1"/>
  <c r="Q59" i="138"/>
  <c r="O59" i="138"/>
  <c r="M59" i="138"/>
  <c r="K59" i="138"/>
  <c r="I59" i="138"/>
  <c r="G59" i="138"/>
  <c r="E59" i="138"/>
  <c r="BI58" i="138"/>
  <c r="BG58" i="138"/>
  <c r="BG83" i="138" s="1"/>
  <c r="BG530" i="138" s="1"/>
  <c r="BE58" i="138"/>
  <c r="BC58" i="138"/>
  <c r="BA58" i="138"/>
  <c r="AY58" i="138"/>
  <c r="AW58" i="138"/>
  <c r="AU58" i="138"/>
  <c r="AS58" i="138"/>
  <c r="AQ58" i="138"/>
  <c r="AO58" i="138"/>
  <c r="AM58" i="138"/>
  <c r="AK58" i="138"/>
  <c r="AI58" i="138"/>
  <c r="AG58" i="138"/>
  <c r="AE58" i="138"/>
  <c r="AC58" i="138"/>
  <c r="AA58" i="138"/>
  <c r="AA83" i="138" s="1"/>
  <c r="AA530" i="138" s="1"/>
  <c r="Y58" i="138"/>
  <c r="W58" i="138"/>
  <c r="U58" i="138"/>
  <c r="S58" i="138"/>
  <c r="Q58" i="138"/>
  <c r="O58" i="138"/>
  <c r="M58" i="138"/>
  <c r="K58" i="138"/>
  <c r="I58" i="138"/>
  <c r="G58" i="138"/>
  <c r="E58" i="138"/>
  <c r="BI57" i="138"/>
  <c r="BG57" i="138"/>
  <c r="BE57" i="138"/>
  <c r="BC57" i="138"/>
  <c r="BA57" i="138"/>
  <c r="BA83" i="138" s="1"/>
  <c r="BA530" i="138" s="1"/>
  <c r="AY57" i="138"/>
  <c r="AY83" i="138" s="1"/>
  <c r="AY530" i="138" s="1"/>
  <c r="AW57" i="138"/>
  <c r="AU57" i="138"/>
  <c r="AS57" i="138"/>
  <c r="AQ57" i="138"/>
  <c r="AQ83" i="138" s="1"/>
  <c r="AQ530" i="138" s="1"/>
  <c r="AO57" i="138"/>
  <c r="AM57" i="138"/>
  <c r="AK57" i="138"/>
  <c r="AK83" i="138" s="1"/>
  <c r="AK530" i="138" s="1"/>
  <c r="AI57" i="138"/>
  <c r="AI83" i="138" s="1"/>
  <c r="AI530" i="138" s="1"/>
  <c r="AG57" i="138"/>
  <c r="AE57" i="138"/>
  <c r="AC57" i="138"/>
  <c r="AA57" i="138"/>
  <c r="Y57" i="138"/>
  <c r="W57" i="138"/>
  <c r="U57" i="138"/>
  <c r="S57" i="138"/>
  <c r="Q57" i="138"/>
  <c r="O57" i="138"/>
  <c r="M57" i="138"/>
  <c r="K57" i="138"/>
  <c r="K83" i="138" s="1"/>
  <c r="K530" i="138" s="1"/>
  <c r="I57" i="138"/>
  <c r="G57" i="138"/>
  <c r="E57" i="138"/>
  <c r="BI56" i="138"/>
  <c r="BI83" i="138" s="1"/>
  <c r="BI530" i="138" s="1"/>
  <c r="BG56" i="138"/>
  <c r="BE56" i="138"/>
  <c r="BE83" i="138" s="1"/>
  <c r="BE530" i="138" s="1"/>
  <c r="BC56" i="138"/>
  <c r="BA56" i="138"/>
  <c r="AY56" i="138"/>
  <c r="AW56" i="138"/>
  <c r="AW83" i="138" s="1"/>
  <c r="AW530" i="138" s="1"/>
  <c r="AU56" i="138"/>
  <c r="AU83" i="138" s="1"/>
  <c r="AU530" i="138" s="1"/>
  <c r="AS56" i="138"/>
  <c r="AQ56" i="138"/>
  <c r="AO56" i="138"/>
  <c r="AO83" i="138" s="1"/>
  <c r="AO530" i="138" s="1"/>
  <c r="AM56" i="138"/>
  <c r="AK56" i="138"/>
  <c r="AI56" i="138"/>
  <c r="AG56" i="138"/>
  <c r="AG83" i="138" s="1"/>
  <c r="AG530" i="138" s="1"/>
  <c r="AE56" i="138"/>
  <c r="AE83" i="138" s="1"/>
  <c r="AE530" i="138" s="1"/>
  <c r="AC56" i="138"/>
  <c r="AC83" i="138" s="1"/>
  <c r="AC530" i="138" s="1"/>
  <c r="AA56" i="138"/>
  <c r="Y56" i="138"/>
  <c r="Y83" i="138" s="1"/>
  <c r="Y530" i="138" s="1"/>
  <c r="W56" i="138"/>
  <c r="U56" i="138"/>
  <c r="U83" i="138" s="1"/>
  <c r="U530" i="138" s="1"/>
  <c r="S56" i="138"/>
  <c r="Q56" i="138"/>
  <c r="Q83" i="138" s="1"/>
  <c r="Q530" i="138" s="1"/>
  <c r="O56" i="138"/>
  <c r="O83" i="138" s="1"/>
  <c r="O530" i="138" s="1"/>
  <c r="M56" i="138"/>
  <c r="M83" i="138" s="1"/>
  <c r="M530" i="138" s="1"/>
  <c r="K56" i="138"/>
  <c r="I56" i="138"/>
  <c r="G56" i="138"/>
  <c r="E56" i="138"/>
  <c r="E83" i="138" s="1"/>
  <c r="AR54" i="138"/>
  <c r="AP54" i="138"/>
  <c r="L54" i="138"/>
  <c r="F54" i="138"/>
  <c r="D54" i="138"/>
  <c r="C54" i="138"/>
  <c r="AU53" i="138"/>
  <c r="AX53" i="138" s="1"/>
  <c r="AT53" i="138"/>
  <c r="AS53" i="138"/>
  <c r="AQ53" i="138"/>
  <c r="AC53" i="138"/>
  <c r="M53" i="138"/>
  <c r="G53" i="138"/>
  <c r="H53" i="138" s="1"/>
  <c r="E53" i="138"/>
  <c r="I53" i="138" s="1"/>
  <c r="J53" i="138" s="1"/>
  <c r="AS52" i="138"/>
  <c r="AT52" i="138" s="1"/>
  <c r="AQ52" i="138"/>
  <c r="AC52" i="138"/>
  <c r="M52" i="138"/>
  <c r="G52" i="138"/>
  <c r="E52" i="138"/>
  <c r="BI51" i="138"/>
  <c r="AS51" i="138"/>
  <c r="AT51" i="138" s="1"/>
  <c r="AQ51" i="138"/>
  <c r="M51" i="138"/>
  <c r="I51" i="138"/>
  <c r="J51" i="138" s="1"/>
  <c r="H51" i="138"/>
  <c r="G51" i="138"/>
  <c r="E51" i="138"/>
  <c r="AS50" i="138"/>
  <c r="AT50" i="138" s="1"/>
  <c r="AQ50" i="138"/>
  <c r="AC50" i="138"/>
  <c r="M50" i="138"/>
  <c r="H50" i="138"/>
  <c r="I50" i="138" s="1"/>
  <c r="J50" i="138" s="1"/>
  <c r="G50" i="138"/>
  <c r="E50" i="138"/>
  <c r="BI49" i="138"/>
  <c r="AY49" i="138"/>
  <c r="AZ49" i="138" s="1"/>
  <c r="AX49" i="138"/>
  <c r="AU49" i="138"/>
  <c r="AV49" i="138" s="1"/>
  <c r="AT49" i="138"/>
  <c r="AS49" i="138"/>
  <c r="AQ49" i="138"/>
  <c r="AC49" i="138"/>
  <c r="W49" i="138"/>
  <c r="N49" i="138"/>
  <c r="M49" i="138"/>
  <c r="J49" i="138"/>
  <c r="I49" i="138"/>
  <c r="G49" i="138"/>
  <c r="E49" i="138"/>
  <c r="BI48" i="138"/>
  <c r="BG48" i="138"/>
  <c r="BE48" i="138"/>
  <c r="BC48" i="138"/>
  <c r="BA48" i="138"/>
  <c r="AY48" i="138"/>
  <c r="AW48" i="138"/>
  <c r="AU48" i="138"/>
  <c r="AS48" i="138"/>
  <c r="AQ48" i="138"/>
  <c r="AO48" i="138"/>
  <c r="AM48" i="138"/>
  <c r="AK48" i="138"/>
  <c r="AI48" i="138"/>
  <c r="AG48" i="138"/>
  <c r="AE48" i="138"/>
  <c r="AC48" i="138"/>
  <c r="AA48" i="138"/>
  <c r="Y48" i="138"/>
  <c r="W48" i="138"/>
  <c r="U48" i="138"/>
  <c r="S48" i="138"/>
  <c r="Q48" i="138"/>
  <c r="O48" i="138"/>
  <c r="M48" i="138"/>
  <c r="K48" i="138"/>
  <c r="I48" i="138"/>
  <c r="G48" i="138"/>
  <c r="E48" i="138"/>
  <c r="BI47" i="138"/>
  <c r="BG47" i="138"/>
  <c r="BE47" i="138"/>
  <c r="BC47" i="138"/>
  <c r="BA47" i="138"/>
  <c r="AY47" i="138"/>
  <c r="AW47" i="138"/>
  <c r="AU47" i="138"/>
  <c r="AS47" i="138"/>
  <c r="AQ47" i="138"/>
  <c r="AO47" i="138"/>
  <c r="AM47" i="138"/>
  <c r="AK47" i="138"/>
  <c r="AI47" i="138"/>
  <c r="AG47" i="138"/>
  <c r="AE47" i="138"/>
  <c r="AC47" i="138"/>
  <c r="AA47" i="138"/>
  <c r="Y47" i="138"/>
  <c r="W47" i="138"/>
  <c r="U47" i="138"/>
  <c r="S47" i="138"/>
  <c r="Q47" i="138"/>
  <c r="O47" i="138"/>
  <c r="M47" i="138"/>
  <c r="K47" i="138"/>
  <c r="I47" i="138"/>
  <c r="G47" i="138"/>
  <c r="E47" i="138"/>
  <c r="BI46" i="138"/>
  <c r="BG46" i="138"/>
  <c r="BE46" i="138"/>
  <c r="BC46" i="138"/>
  <c r="BA46" i="138"/>
  <c r="AY46" i="138"/>
  <c r="AW46" i="138"/>
  <c r="AU46" i="138"/>
  <c r="AS46" i="138"/>
  <c r="AQ46" i="138"/>
  <c r="AO46" i="138"/>
  <c r="AM46" i="138"/>
  <c r="AK46" i="138"/>
  <c r="AI46" i="138"/>
  <c r="AG46" i="138"/>
  <c r="AE46" i="138"/>
  <c r="AC46" i="138"/>
  <c r="AA46" i="138"/>
  <c r="Y46" i="138"/>
  <c r="W46" i="138"/>
  <c r="U46" i="138"/>
  <c r="S46" i="138"/>
  <c r="Q46" i="138"/>
  <c r="O46" i="138"/>
  <c r="M46" i="138"/>
  <c r="K46" i="138"/>
  <c r="I46" i="138"/>
  <c r="G46" i="138"/>
  <c r="E46" i="138"/>
  <c r="BI45" i="138"/>
  <c r="BG45" i="138"/>
  <c r="BE45" i="138"/>
  <c r="BC45" i="138"/>
  <c r="BA45" i="138"/>
  <c r="AY45" i="138"/>
  <c r="AW45" i="138"/>
  <c r="AU45" i="138"/>
  <c r="AS45" i="138"/>
  <c r="AQ45" i="138"/>
  <c r="AO45" i="138"/>
  <c r="AM45" i="138"/>
  <c r="AK45" i="138"/>
  <c r="AI45" i="138"/>
  <c r="AG45" i="138"/>
  <c r="AE45" i="138"/>
  <c r="AC45" i="138"/>
  <c r="AA45" i="138"/>
  <c r="Y45" i="138"/>
  <c r="W45" i="138"/>
  <c r="U45" i="138"/>
  <c r="S45" i="138"/>
  <c r="Q45" i="138"/>
  <c r="O45" i="138"/>
  <c r="M45" i="138"/>
  <c r="K45" i="138"/>
  <c r="I45" i="138"/>
  <c r="G45" i="138"/>
  <c r="E45" i="138"/>
  <c r="BI44" i="138"/>
  <c r="BG44" i="138"/>
  <c r="BE44" i="138"/>
  <c r="BC44" i="138"/>
  <c r="BA44" i="138"/>
  <c r="AY44" i="138"/>
  <c r="AW44" i="138"/>
  <c r="AU44" i="138"/>
  <c r="AS44" i="138"/>
  <c r="AQ44" i="138"/>
  <c r="AO44" i="138"/>
  <c r="AM44" i="138"/>
  <c r="AK44" i="138"/>
  <c r="AI44" i="138"/>
  <c r="AG44" i="138"/>
  <c r="AE44" i="138"/>
  <c r="AC44" i="138"/>
  <c r="AA44" i="138"/>
  <c r="Y44" i="138"/>
  <c r="W44" i="138"/>
  <c r="U44" i="138"/>
  <c r="S44" i="138"/>
  <c r="Q44" i="138"/>
  <c r="O44" i="138"/>
  <c r="M44" i="138"/>
  <c r="K44" i="138"/>
  <c r="I44" i="138"/>
  <c r="G44" i="138"/>
  <c r="E44" i="138"/>
  <c r="BI43" i="138"/>
  <c r="BG43" i="138"/>
  <c r="BE43" i="138"/>
  <c r="BC43" i="138"/>
  <c r="BA43" i="138"/>
  <c r="AY43" i="138"/>
  <c r="AW43" i="138"/>
  <c r="AU43" i="138"/>
  <c r="AS43" i="138"/>
  <c r="AQ43" i="138"/>
  <c r="AO43" i="138"/>
  <c r="AM43" i="138"/>
  <c r="AK43" i="138"/>
  <c r="AI43" i="138"/>
  <c r="AG43" i="138"/>
  <c r="AE43" i="138"/>
  <c r="AC43" i="138"/>
  <c r="AA43" i="138"/>
  <c r="Y43" i="138"/>
  <c r="W43" i="138"/>
  <c r="U43" i="138"/>
  <c r="S43" i="138"/>
  <c r="Q43" i="138"/>
  <c r="O43" i="138"/>
  <c r="M43" i="138"/>
  <c r="K43" i="138"/>
  <c r="I43" i="138"/>
  <c r="G43" i="138"/>
  <c r="E43" i="138"/>
  <c r="BI42" i="138"/>
  <c r="BG42" i="138"/>
  <c r="BE42" i="138"/>
  <c r="BC42" i="138"/>
  <c r="BA42" i="138"/>
  <c r="AY42" i="138"/>
  <c r="AW42" i="138"/>
  <c r="AU42" i="138"/>
  <c r="AS42" i="138"/>
  <c r="AQ42" i="138"/>
  <c r="AO42" i="138"/>
  <c r="AM42" i="138"/>
  <c r="AK42" i="138"/>
  <c r="AI42" i="138"/>
  <c r="AG42" i="138"/>
  <c r="AE42" i="138"/>
  <c r="AC42" i="138"/>
  <c r="AA42" i="138"/>
  <c r="Y42" i="138"/>
  <c r="W42" i="138"/>
  <c r="U42" i="138"/>
  <c r="S42" i="138"/>
  <c r="Q42" i="138"/>
  <c r="O42" i="138"/>
  <c r="M42" i="138"/>
  <c r="K42" i="138"/>
  <c r="I42" i="138"/>
  <c r="G42" i="138"/>
  <c r="E42" i="138"/>
  <c r="BI41" i="138"/>
  <c r="BG41" i="138"/>
  <c r="BE41" i="138"/>
  <c r="BC41" i="138"/>
  <c r="BA41" i="138"/>
  <c r="AY41" i="138"/>
  <c r="AW41" i="138"/>
  <c r="AU41" i="138"/>
  <c r="AS41" i="138"/>
  <c r="AQ41" i="138"/>
  <c r="AO41" i="138"/>
  <c r="AM41" i="138"/>
  <c r="AK41" i="138"/>
  <c r="AI41" i="138"/>
  <c r="AG41" i="138"/>
  <c r="AE41" i="138"/>
  <c r="AC41" i="138"/>
  <c r="AA41" i="138"/>
  <c r="Y41" i="138"/>
  <c r="W41" i="138"/>
  <c r="U41" i="138"/>
  <c r="S41" i="138"/>
  <c r="Q41" i="138"/>
  <c r="O41" i="138"/>
  <c r="M41" i="138"/>
  <c r="K41" i="138"/>
  <c r="I41" i="138"/>
  <c r="G41" i="138"/>
  <c r="E41" i="138"/>
  <c r="BI40" i="138"/>
  <c r="BG40" i="138"/>
  <c r="BE40" i="138"/>
  <c r="BC40" i="138"/>
  <c r="BA40" i="138"/>
  <c r="AY40" i="138"/>
  <c r="AW40" i="138"/>
  <c r="AU40" i="138"/>
  <c r="AS40" i="138"/>
  <c r="AQ40" i="138"/>
  <c r="AO40" i="138"/>
  <c r="AM40" i="138"/>
  <c r="AK40" i="138"/>
  <c r="AI40" i="138"/>
  <c r="AG40" i="138"/>
  <c r="AE40" i="138"/>
  <c r="AC40" i="138"/>
  <c r="AA40" i="138"/>
  <c r="Y40" i="138"/>
  <c r="W40" i="138"/>
  <c r="U40" i="138"/>
  <c r="S40" i="138"/>
  <c r="Q40" i="138"/>
  <c r="O40" i="138"/>
  <c r="M40" i="138"/>
  <c r="K40" i="138"/>
  <c r="I40" i="138"/>
  <c r="G40" i="138"/>
  <c r="E40" i="138"/>
  <c r="BI39" i="138"/>
  <c r="BG39" i="138"/>
  <c r="BE39" i="138"/>
  <c r="BC39" i="138"/>
  <c r="BA39" i="138"/>
  <c r="AY39" i="138"/>
  <c r="AW39" i="138"/>
  <c r="AU39" i="138"/>
  <c r="AS39" i="138"/>
  <c r="AQ39" i="138"/>
  <c r="AO39" i="138"/>
  <c r="AM39" i="138"/>
  <c r="AK39" i="138"/>
  <c r="AI39" i="138"/>
  <c r="AG39" i="138"/>
  <c r="AE39" i="138"/>
  <c r="AC39" i="138"/>
  <c r="AA39" i="138"/>
  <c r="Y39" i="138"/>
  <c r="W39" i="138"/>
  <c r="U39" i="138"/>
  <c r="S39" i="138"/>
  <c r="Q39" i="138"/>
  <c r="O39" i="138"/>
  <c r="M39" i="138"/>
  <c r="K39" i="138"/>
  <c r="I39" i="138"/>
  <c r="G39" i="138"/>
  <c r="E39" i="138"/>
  <c r="BI38" i="138"/>
  <c r="BG38" i="138"/>
  <c r="BE38" i="138"/>
  <c r="BC38" i="138"/>
  <c r="BA38" i="138"/>
  <c r="AY38" i="138"/>
  <c r="AW38" i="138"/>
  <c r="AU38" i="138"/>
  <c r="AS38" i="138"/>
  <c r="AQ38" i="138"/>
  <c r="AO38" i="138"/>
  <c r="AM38" i="138"/>
  <c r="AK38" i="138"/>
  <c r="AI38" i="138"/>
  <c r="AG38" i="138"/>
  <c r="AE38" i="138"/>
  <c r="AC38" i="138"/>
  <c r="AA38" i="138"/>
  <c r="Y38" i="138"/>
  <c r="W38" i="138"/>
  <c r="U38" i="138"/>
  <c r="S38" i="138"/>
  <c r="Q38" i="138"/>
  <c r="O38" i="138"/>
  <c r="M38" i="138"/>
  <c r="K38" i="138"/>
  <c r="I38" i="138"/>
  <c r="G38" i="138"/>
  <c r="E38" i="138"/>
  <c r="BI37" i="138"/>
  <c r="BG37" i="138"/>
  <c r="BE37" i="138"/>
  <c r="BC37" i="138"/>
  <c r="BA37" i="138"/>
  <c r="AY37" i="138"/>
  <c r="AW37" i="138"/>
  <c r="AU37" i="138"/>
  <c r="AS37" i="138"/>
  <c r="AQ37" i="138"/>
  <c r="AO37" i="138"/>
  <c r="AM37" i="138"/>
  <c r="AK37" i="138"/>
  <c r="AI37" i="138"/>
  <c r="AG37" i="138"/>
  <c r="AE37" i="138"/>
  <c r="AC37" i="138"/>
  <c r="AA37" i="138"/>
  <c r="Y37" i="138"/>
  <c r="W37" i="138"/>
  <c r="U37" i="138"/>
  <c r="S37" i="138"/>
  <c r="Q37" i="138"/>
  <c r="O37" i="138"/>
  <c r="M37" i="138"/>
  <c r="K37" i="138"/>
  <c r="I37" i="138"/>
  <c r="G37" i="138"/>
  <c r="E37" i="138"/>
  <c r="BI36" i="138"/>
  <c r="BG36" i="138"/>
  <c r="BE36" i="138"/>
  <c r="BC36" i="138"/>
  <c r="BA36" i="138"/>
  <c r="AY36" i="138"/>
  <c r="AW36" i="138"/>
  <c r="AU36" i="138"/>
  <c r="AS36" i="138"/>
  <c r="AQ36" i="138"/>
  <c r="AO36" i="138"/>
  <c r="AM36" i="138"/>
  <c r="AK36" i="138"/>
  <c r="AI36" i="138"/>
  <c r="AG36" i="138"/>
  <c r="AE36" i="138"/>
  <c r="AC36" i="138"/>
  <c r="AA36" i="138"/>
  <c r="Y36" i="138"/>
  <c r="W36" i="138"/>
  <c r="U36" i="138"/>
  <c r="S36" i="138"/>
  <c r="Q36" i="138"/>
  <c r="O36" i="138"/>
  <c r="M36" i="138"/>
  <c r="K36" i="138"/>
  <c r="I36" i="138"/>
  <c r="G36" i="138"/>
  <c r="E36" i="138"/>
  <c r="BI35" i="138"/>
  <c r="BG35" i="138"/>
  <c r="BE35" i="138"/>
  <c r="BC35" i="138"/>
  <c r="BA35" i="138"/>
  <c r="AY35" i="138"/>
  <c r="AW35" i="138"/>
  <c r="AU35" i="138"/>
  <c r="AS35" i="138"/>
  <c r="AQ35" i="138"/>
  <c r="AO35" i="138"/>
  <c r="AM35" i="138"/>
  <c r="AK35" i="138"/>
  <c r="AI35" i="138"/>
  <c r="AG35" i="138"/>
  <c r="AE35" i="138"/>
  <c r="AC35" i="138"/>
  <c r="AA35" i="138"/>
  <c r="Y35" i="138"/>
  <c r="W35" i="138"/>
  <c r="U35" i="138"/>
  <c r="S35" i="138"/>
  <c r="Q35" i="138"/>
  <c r="O35" i="138"/>
  <c r="M35" i="138"/>
  <c r="K35" i="138"/>
  <c r="I35" i="138"/>
  <c r="G35" i="138"/>
  <c r="E35" i="138"/>
  <c r="BI34" i="138"/>
  <c r="BG34" i="138"/>
  <c r="BE34" i="138"/>
  <c r="BC34" i="138"/>
  <c r="BA34" i="138"/>
  <c r="AY34" i="138"/>
  <c r="AW34" i="138"/>
  <c r="AU34" i="138"/>
  <c r="AS34" i="138"/>
  <c r="AQ34" i="138"/>
  <c r="AO34" i="138"/>
  <c r="AM34" i="138"/>
  <c r="AK34" i="138"/>
  <c r="AI34" i="138"/>
  <c r="AG34" i="138"/>
  <c r="AE34" i="138"/>
  <c r="AC34" i="138"/>
  <c r="AA34" i="138"/>
  <c r="Y34" i="138"/>
  <c r="W34" i="138"/>
  <c r="U34" i="138"/>
  <c r="S34" i="138"/>
  <c r="Q34" i="138"/>
  <c r="O34" i="138"/>
  <c r="M34" i="138"/>
  <c r="K34" i="138"/>
  <c r="I34" i="138"/>
  <c r="G34" i="138"/>
  <c r="E34" i="138"/>
  <c r="BI33" i="138"/>
  <c r="BG33" i="138"/>
  <c r="BE33" i="138"/>
  <c r="BC33" i="138"/>
  <c r="BA33" i="138"/>
  <c r="AY33" i="138"/>
  <c r="AW33" i="138"/>
  <c r="AU33" i="138"/>
  <c r="AS33" i="138"/>
  <c r="AQ33" i="138"/>
  <c r="AO33" i="138"/>
  <c r="AM33" i="138"/>
  <c r="AK33" i="138"/>
  <c r="AI33" i="138"/>
  <c r="AG33" i="138"/>
  <c r="AE33" i="138"/>
  <c r="AC33" i="138"/>
  <c r="AA33" i="138"/>
  <c r="Y33" i="138"/>
  <c r="W33" i="138"/>
  <c r="U33" i="138"/>
  <c r="S33" i="138"/>
  <c r="Q33" i="138"/>
  <c r="O33" i="138"/>
  <c r="M33" i="138"/>
  <c r="K33" i="138"/>
  <c r="I33" i="138"/>
  <c r="G33" i="138"/>
  <c r="E33" i="138"/>
  <c r="BI32" i="138"/>
  <c r="BG32" i="138"/>
  <c r="BE32" i="138"/>
  <c r="BC32" i="138"/>
  <c r="BA32" i="138"/>
  <c r="AY32" i="138"/>
  <c r="AW32" i="138"/>
  <c r="AU32" i="138"/>
  <c r="AS32" i="138"/>
  <c r="AQ32" i="138"/>
  <c r="AO32" i="138"/>
  <c r="AM32" i="138"/>
  <c r="AK32" i="138"/>
  <c r="AI32" i="138"/>
  <c r="AG32" i="138"/>
  <c r="AE32" i="138"/>
  <c r="AC32" i="138"/>
  <c r="AA32" i="138"/>
  <c r="Y32" i="138"/>
  <c r="W32" i="138"/>
  <c r="U32" i="138"/>
  <c r="S32" i="138"/>
  <c r="Q32" i="138"/>
  <c r="O32" i="138"/>
  <c r="M32" i="138"/>
  <c r="K32" i="138"/>
  <c r="I32" i="138"/>
  <c r="G32" i="138"/>
  <c r="E32" i="138"/>
  <c r="BI31" i="138"/>
  <c r="BG31" i="138"/>
  <c r="BE31" i="138"/>
  <c r="BC31" i="138"/>
  <c r="BA31" i="138"/>
  <c r="AY31" i="138"/>
  <c r="AW31" i="138"/>
  <c r="AU31" i="138"/>
  <c r="AS31" i="138"/>
  <c r="AQ31" i="138"/>
  <c r="AO31" i="138"/>
  <c r="AM31" i="138"/>
  <c r="AK31" i="138"/>
  <c r="AI31" i="138"/>
  <c r="AG31" i="138"/>
  <c r="AE31" i="138"/>
  <c r="AC31" i="138"/>
  <c r="AA31" i="138"/>
  <c r="Y31" i="138"/>
  <c r="W31" i="138"/>
  <c r="U31" i="138"/>
  <c r="S31" i="138"/>
  <c r="Q31" i="138"/>
  <c r="O31" i="138"/>
  <c r="M31" i="138"/>
  <c r="K31" i="138"/>
  <c r="I31" i="138"/>
  <c r="G31" i="138"/>
  <c r="E31" i="138"/>
  <c r="BI30" i="138"/>
  <c r="BG30" i="138"/>
  <c r="BE30" i="138"/>
  <c r="BC30" i="138"/>
  <c r="BA30" i="138"/>
  <c r="AY30" i="138"/>
  <c r="AW30" i="138"/>
  <c r="AU30" i="138"/>
  <c r="AS30" i="138"/>
  <c r="AQ30" i="138"/>
  <c r="AO30" i="138"/>
  <c r="AM30" i="138"/>
  <c r="AK30" i="138"/>
  <c r="AI30" i="138"/>
  <c r="AG30" i="138"/>
  <c r="AE30" i="138"/>
  <c r="AC30" i="138"/>
  <c r="AA30" i="138"/>
  <c r="Y30" i="138"/>
  <c r="W30" i="138"/>
  <c r="U30" i="138"/>
  <c r="S30" i="138"/>
  <c r="Q30" i="138"/>
  <c r="O30" i="138"/>
  <c r="M30" i="138"/>
  <c r="K30" i="138"/>
  <c r="I30" i="138"/>
  <c r="G30" i="138"/>
  <c r="E30" i="138"/>
  <c r="BI29" i="138"/>
  <c r="BG29" i="138"/>
  <c r="BE29" i="138"/>
  <c r="BC29" i="138"/>
  <c r="BA29" i="138"/>
  <c r="AY29" i="138"/>
  <c r="AW29" i="138"/>
  <c r="AU29" i="138"/>
  <c r="AS29" i="138"/>
  <c r="AQ29" i="138"/>
  <c r="AO29" i="138"/>
  <c r="AM29" i="138"/>
  <c r="AK29" i="138"/>
  <c r="AI29" i="138"/>
  <c r="AG29" i="138"/>
  <c r="AE29" i="138"/>
  <c r="AC29" i="138"/>
  <c r="AA29" i="138"/>
  <c r="Y29" i="138"/>
  <c r="W29" i="138"/>
  <c r="U29" i="138"/>
  <c r="S29" i="138"/>
  <c r="Q29" i="138"/>
  <c r="O29" i="138"/>
  <c r="M29" i="138"/>
  <c r="K29" i="138"/>
  <c r="I29" i="138"/>
  <c r="G29" i="138"/>
  <c r="E29" i="138"/>
  <c r="BI28" i="138"/>
  <c r="BG28" i="138"/>
  <c r="BE28" i="138"/>
  <c r="BC28" i="138"/>
  <c r="BA28" i="138"/>
  <c r="AY28" i="138"/>
  <c r="AW28" i="138"/>
  <c r="AU28" i="138"/>
  <c r="AS28" i="138"/>
  <c r="AQ28" i="138"/>
  <c r="AO28" i="138"/>
  <c r="AM28" i="138"/>
  <c r="AK28" i="138"/>
  <c r="AI28" i="138"/>
  <c r="AG28" i="138"/>
  <c r="AE28" i="138"/>
  <c r="AC28" i="138"/>
  <c r="AA28" i="138"/>
  <c r="Y28" i="138"/>
  <c r="W28" i="138"/>
  <c r="U28" i="138"/>
  <c r="S28" i="138"/>
  <c r="Q28" i="138"/>
  <c r="O28" i="138"/>
  <c r="M28" i="138"/>
  <c r="K28" i="138"/>
  <c r="I28" i="138"/>
  <c r="G28" i="138"/>
  <c r="E28" i="138"/>
  <c r="BI27" i="138"/>
  <c r="BG27" i="138"/>
  <c r="BE27" i="138"/>
  <c r="BC27" i="138"/>
  <c r="BA27" i="138"/>
  <c r="AY27" i="138"/>
  <c r="AW27" i="138"/>
  <c r="AU27" i="138"/>
  <c r="AS27" i="138"/>
  <c r="AQ27" i="138"/>
  <c r="AO27" i="138"/>
  <c r="AM27" i="138"/>
  <c r="AK27" i="138"/>
  <c r="AI27" i="138"/>
  <c r="AG27" i="138"/>
  <c r="AE27" i="138"/>
  <c r="AC27" i="138"/>
  <c r="AA27" i="138"/>
  <c r="Y27" i="138"/>
  <c r="W27" i="138"/>
  <c r="U27" i="138"/>
  <c r="S27" i="138"/>
  <c r="Q27" i="138"/>
  <c r="O27" i="138"/>
  <c r="M27" i="138"/>
  <c r="K27" i="138"/>
  <c r="I27" i="138"/>
  <c r="G27" i="138"/>
  <c r="E27" i="138"/>
  <c r="BI26" i="138"/>
  <c r="BG26" i="138"/>
  <c r="BE26" i="138"/>
  <c r="BC26" i="138"/>
  <c r="BA26" i="138"/>
  <c r="AY26" i="138"/>
  <c r="AW26" i="138"/>
  <c r="AU26" i="138"/>
  <c r="AS26" i="138"/>
  <c r="AQ26" i="138"/>
  <c r="AO26" i="138"/>
  <c r="AM26" i="138"/>
  <c r="AK26" i="138"/>
  <c r="AI26" i="138"/>
  <c r="AG26" i="138"/>
  <c r="AE26" i="138"/>
  <c r="AC26" i="138"/>
  <c r="AA26" i="138"/>
  <c r="Y26" i="138"/>
  <c r="W26" i="138"/>
  <c r="U26" i="138"/>
  <c r="S26" i="138"/>
  <c r="Q26" i="138"/>
  <c r="O26" i="138"/>
  <c r="M26" i="138"/>
  <c r="K26" i="138"/>
  <c r="I26" i="138"/>
  <c r="G26" i="138"/>
  <c r="E26" i="138"/>
  <c r="BI25" i="138"/>
  <c r="BG25" i="138"/>
  <c r="BE25" i="138"/>
  <c r="BC25" i="138"/>
  <c r="BA25" i="138"/>
  <c r="AY25" i="138"/>
  <c r="AW25" i="138"/>
  <c r="AU25" i="138"/>
  <c r="AS25" i="138"/>
  <c r="AQ25" i="138"/>
  <c r="AO25" i="138"/>
  <c r="AM25" i="138"/>
  <c r="AK25" i="138"/>
  <c r="AI25" i="138"/>
  <c r="AG25" i="138"/>
  <c r="AE25" i="138"/>
  <c r="AC25" i="138"/>
  <c r="AA25" i="138"/>
  <c r="Y25" i="138"/>
  <c r="W25" i="138"/>
  <c r="U25" i="138"/>
  <c r="S25" i="138"/>
  <c r="Q25" i="138"/>
  <c r="O25" i="138"/>
  <c r="M25" i="138"/>
  <c r="K25" i="138"/>
  <c r="I25" i="138"/>
  <c r="G25" i="138"/>
  <c r="E25" i="138"/>
  <c r="BI24" i="138"/>
  <c r="BG24" i="138"/>
  <c r="BE24" i="138"/>
  <c r="BC24" i="138"/>
  <c r="BA24" i="138"/>
  <c r="AY24" i="138"/>
  <c r="AW24" i="138"/>
  <c r="AU24" i="138"/>
  <c r="AS24" i="138"/>
  <c r="AQ24" i="138"/>
  <c r="AO24" i="138"/>
  <c r="AM24" i="138"/>
  <c r="AK24" i="138"/>
  <c r="AI24" i="138"/>
  <c r="AG24" i="138"/>
  <c r="AE24" i="138"/>
  <c r="AC24" i="138"/>
  <c r="AA24" i="138"/>
  <c r="Y24" i="138"/>
  <c r="W24" i="138"/>
  <c r="U24" i="138"/>
  <c r="S24" i="138"/>
  <c r="Q24" i="138"/>
  <c r="O24" i="138"/>
  <c r="M24" i="138"/>
  <c r="K24" i="138"/>
  <c r="I24" i="138"/>
  <c r="G24" i="138"/>
  <c r="E24" i="138"/>
  <c r="BI23" i="138"/>
  <c r="BG23" i="138"/>
  <c r="BE23" i="138"/>
  <c r="BC23" i="138"/>
  <c r="BA23" i="138"/>
  <c r="AY23" i="138"/>
  <c r="AW23" i="138"/>
  <c r="AU23" i="138"/>
  <c r="AS23" i="138"/>
  <c r="AQ23" i="138"/>
  <c r="AO23" i="138"/>
  <c r="AM23" i="138"/>
  <c r="AK23" i="138"/>
  <c r="AI23" i="138"/>
  <c r="AG23" i="138"/>
  <c r="AE23" i="138"/>
  <c r="AC23" i="138"/>
  <c r="AA23" i="138"/>
  <c r="Y23" i="138"/>
  <c r="W23" i="138"/>
  <c r="U23" i="138"/>
  <c r="S23" i="138"/>
  <c r="Q23" i="138"/>
  <c r="O23" i="138"/>
  <c r="M23" i="138"/>
  <c r="K23" i="138"/>
  <c r="I23" i="138"/>
  <c r="G23" i="138"/>
  <c r="G54" i="138" s="1"/>
  <c r="E23" i="138"/>
  <c r="BI22" i="138"/>
  <c r="BG22" i="138"/>
  <c r="BE22" i="138"/>
  <c r="BC22" i="138"/>
  <c r="BA22" i="138"/>
  <c r="AY22" i="138"/>
  <c r="AW22" i="138"/>
  <c r="AU22" i="138"/>
  <c r="AS22" i="138"/>
  <c r="AQ22" i="138"/>
  <c r="AO22" i="138"/>
  <c r="AM22" i="138"/>
  <c r="AK22" i="138"/>
  <c r="AI22" i="138"/>
  <c r="AG22" i="138"/>
  <c r="AE22" i="138"/>
  <c r="AC22" i="138"/>
  <c r="AA22" i="138"/>
  <c r="Y22" i="138"/>
  <c r="W22" i="138"/>
  <c r="U22" i="138"/>
  <c r="S22" i="138"/>
  <c r="Q22" i="138"/>
  <c r="O22" i="138"/>
  <c r="M22" i="138"/>
  <c r="K22" i="138"/>
  <c r="I22" i="138"/>
  <c r="G22" i="138"/>
  <c r="E22" i="138"/>
  <c r="BI21" i="138"/>
  <c r="BG21" i="138"/>
  <c r="BE21" i="138"/>
  <c r="BC21" i="138"/>
  <c r="BA21" i="138"/>
  <c r="AY21" i="138"/>
  <c r="AW21" i="138"/>
  <c r="AU21" i="138"/>
  <c r="AS21" i="138"/>
  <c r="AS54" i="138" s="1"/>
  <c r="AQ21" i="138"/>
  <c r="AQ54" i="138" s="1"/>
  <c r="AO21" i="138"/>
  <c r="AM21" i="138"/>
  <c r="AK21" i="138"/>
  <c r="AI21" i="138"/>
  <c r="AG21" i="138"/>
  <c r="AE21" i="138"/>
  <c r="AC21" i="138"/>
  <c r="AA21" i="138"/>
  <c r="Y21" i="138"/>
  <c r="W21" i="138"/>
  <c r="U21" i="138"/>
  <c r="S21" i="138"/>
  <c r="Q21" i="138"/>
  <c r="O21" i="138"/>
  <c r="M21" i="138"/>
  <c r="M54" i="138" s="1"/>
  <c r="K21" i="138"/>
  <c r="I21" i="138"/>
  <c r="G21" i="138"/>
  <c r="E21" i="138"/>
  <c r="E54" i="138" s="1"/>
  <c r="BH19" i="138"/>
  <c r="BF19" i="138"/>
  <c r="BD19" i="138"/>
  <c r="BB19" i="138"/>
  <c r="AZ19" i="138"/>
  <c r="AX19" i="138"/>
  <c r="AV19" i="138"/>
  <c r="AT19" i="138"/>
  <c r="AR19" i="138"/>
  <c r="AP19" i="138"/>
  <c r="AN19" i="138"/>
  <c r="AL19" i="138"/>
  <c r="AJ19" i="138"/>
  <c r="AH19" i="138"/>
  <c r="AF19" i="138"/>
  <c r="AD19" i="138"/>
  <c r="AB19" i="138"/>
  <c r="Z19" i="138"/>
  <c r="X19" i="138"/>
  <c r="V19" i="138"/>
  <c r="T19" i="138"/>
  <c r="R19" i="138"/>
  <c r="P19" i="138"/>
  <c r="N19" i="138"/>
  <c r="L19" i="138"/>
  <c r="J19" i="138"/>
  <c r="H19" i="138"/>
  <c r="F19" i="138"/>
  <c r="D19" i="138"/>
  <c r="C19" i="138"/>
  <c r="BI18" i="138"/>
  <c r="BG18" i="138"/>
  <c r="BE18" i="138"/>
  <c r="BC18" i="138"/>
  <c r="BA18" i="138"/>
  <c r="AY18" i="138"/>
  <c r="AW18" i="138"/>
  <c r="AU18" i="138"/>
  <c r="AS18" i="138"/>
  <c r="AQ18" i="138"/>
  <c r="AO18" i="138"/>
  <c r="AM18" i="138"/>
  <c r="AK18" i="138"/>
  <c r="AI18" i="138"/>
  <c r="AG18" i="138"/>
  <c r="AE18" i="138"/>
  <c r="AC18" i="138"/>
  <c r="AA18" i="138"/>
  <c r="Y18" i="138"/>
  <c r="W18" i="138"/>
  <c r="U18" i="138"/>
  <c r="S18" i="138"/>
  <c r="Q18" i="138"/>
  <c r="O18" i="138"/>
  <c r="M18" i="138"/>
  <c r="K18" i="138"/>
  <c r="I18" i="138"/>
  <c r="G18" i="138"/>
  <c r="E18" i="138"/>
  <c r="BI17" i="138"/>
  <c r="BG17" i="138"/>
  <c r="BE17" i="138"/>
  <c r="BC17" i="138"/>
  <c r="BA17" i="138"/>
  <c r="AY17" i="138"/>
  <c r="AW17" i="138"/>
  <c r="AU17" i="138"/>
  <c r="AS17" i="138"/>
  <c r="AQ17" i="138"/>
  <c r="AO17" i="138"/>
  <c r="AM17" i="138"/>
  <c r="AK17" i="138"/>
  <c r="AI17" i="138"/>
  <c r="AG17" i="138"/>
  <c r="AE17" i="138"/>
  <c r="AC17" i="138"/>
  <c r="AA17" i="138"/>
  <c r="Y17" i="138"/>
  <c r="W17" i="138"/>
  <c r="U17" i="138"/>
  <c r="S17" i="138"/>
  <c r="Q17" i="138"/>
  <c r="O17" i="138"/>
  <c r="M17" i="138"/>
  <c r="K17" i="138"/>
  <c r="I17" i="138"/>
  <c r="G17" i="138"/>
  <c r="E17" i="138"/>
  <c r="BI16" i="138"/>
  <c r="BG16" i="138"/>
  <c r="BE16" i="138"/>
  <c r="BC16" i="138"/>
  <c r="BA16" i="138"/>
  <c r="AY16" i="138"/>
  <c r="AW16" i="138"/>
  <c r="AU16" i="138"/>
  <c r="AS16" i="138"/>
  <c r="AQ16" i="138"/>
  <c r="AO16" i="138"/>
  <c r="AM16" i="138"/>
  <c r="AK16" i="138"/>
  <c r="AI16" i="138"/>
  <c r="AG16" i="138"/>
  <c r="AE16" i="138"/>
  <c r="AC16" i="138"/>
  <c r="AA16" i="138"/>
  <c r="Y16" i="138"/>
  <c r="W16" i="138"/>
  <c r="U16" i="138"/>
  <c r="S16" i="138"/>
  <c r="Q16" i="138"/>
  <c r="O16" i="138"/>
  <c r="M16" i="138"/>
  <c r="K16" i="138"/>
  <c r="I16" i="138"/>
  <c r="G16" i="138"/>
  <c r="E16" i="138"/>
  <c r="BI15" i="138"/>
  <c r="BG15" i="138"/>
  <c r="BE15" i="138"/>
  <c r="BC15" i="138"/>
  <c r="BA15" i="138"/>
  <c r="AY15" i="138"/>
  <c r="AW15" i="138"/>
  <c r="AU15" i="138"/>
  <c r="AS15" i="138"/>
  <c r="AQ15" i="138"/>
  <c r="AO15" i="138"/>
  <c r="AM15" i="138"/>
  <c r="AK15" i="138"/>
  <c r="AI15" i="138"/>
  <c r="AG15" i="138"/>
  <c r="AE15" i="138"/>
  <c r="AC15" i="138"/>
  <c r="AA15" i="138"/>
  <c r="Y15" i="138"/>
  <c r="W15" i="138"/>
  <c r="U15" i="138"/>
  <c r="S15" i="138"/>
  <c r="Q15" i="138"/>
  <c r="O15" i="138"/>
  <c r="M15" i="138"/>
  <c r="K15" i="138"/>
  <c r="I15" i="138"/>
  <c r="G15" i="138"/>
  <c r="E15" i="138"/>
  <c r="BI14" i="138"/>
  <c r="BG14" i="138"/>
  <c r="BE14" i="138"/>
  <c r="BC14" i="138"/>
  <c r="BA14" i="138"/>
  <c r="AY14" i="138"/>
  <c r="AW14" i="138"/>
  <c r="AU14" i="138"/>
  <c r="AS14" i="138"/>
  <c r="AQ14" i="138"/>
  <c r="AO14" i="138"/>
  <c r="AM14" i="138"/>
  <c r="AK14" i="138"/>
  <c r="AI14" i="138"/>
  <c r="AG14" i="138"/>
  <c r="AE14" i="138"/>
  <c r="AC14" i="138"/>
  <c r="AA14" i="138"/>
  <c r="Y14" i="138"/>
  <c r="W14" i="138"/>
  <c r="U14" i="138"/>
  <c r="S14" i="138"/>
  <c r="Q14" i="138"/>
  <c r="O14" i="138"/>
  <c r="M14" i="138"/>
  <c r="K14" i="138"/>
  <c r="I14" i="138"/>
  <c r="G14" i="138"/>
  <c r="E14" i="138"/>
  <c r="BI13" i="138"/>
  <c r="BG13" i="138"/>
  <c r="BE13" i="138"/>
  <c r="BC13" i="138"/>
  <c r="BA13" i="138"/>
  <c r="AY13" i="138"/>
  <c r="AW13" i="138"/>
  <c r="AU13" i="138"/>
  <c r="AS13" i="138"/>
  <c r="AQ13" i="138"/>
  <c r="AO13" i="138"/>
  <c r="AM13" i="138"/>
  <c r="AK13" i="138"/>
  <c r="AI13" i="138"/>
  <c r="AG13" i="138"/>
  <c r="AE13" i="138"/>
  <c r="AC13" i="138"/>
  <c r="AA13" i="138"/>
  <c r="Y13" i="138"/>
  <c r="W13" i="138"/>
  <c r="U13" i="138"/>
  <c r="S13" i="138"/>
  <c r="Q13" i="138"/>
  <c r="O13" i="138"/>
  <c r="M13" i="138"/>
  <c r="K13" i="138"/>
  <c r="I13" i="138"/>
  <c r="G13" i="138"/>
  <c r="E13" i="138"/>
  <c r="BI12" i="138"/>
  <c r="BG12" i="138"/>
  <c r="BE12" i="138"/>
  <c r="BC12" i="138"/>
  <c r="BA12" i="138"/>
  <c r="AY12" i="138"/>
  <c r="AW12" i="138"/>
  <c r="AU12" i="138"/>
  <c r="AS12" i="138"/>
  <c r="AQ12" i="138"/>
  <c r="AO12" i="138"/>
  <c r="AM12" i="138"/>
  <c r="AK12" i="138"/>
  <c r="AI12" i="138"/>
  <c r="AG12" i="138"/>
  <c r="AE12" i="138"/>
  <c r="AC12" i="138"/>
  <c r="AA12" i="138"/>
  <c r="Y12" i="138"/>
  <c r="W12" i="138"/>
  <c r="U12" i="138"/>
  <c r="S12" i="138"/>
  <c r="Q12" i="138"/>
  <c r="O12" i="138"/>
  <c r="M12" i="138"/>
  <c r="K12" i="138"/>
  <c r="I12" i="138"/>
  <c r="G12" i="138"/>
  <c r="E12" i="138"/>
  <c r="BI11" i="138"/>
  <c r="BG11" i="138"/>
  <c r="BE11" i="138"/>
  <c r="BC11" i="138"/>
  <c r="BA11" i="138"/>
  <c r="AY11" i="138"/>
  <c r="AW11" i="138"/>
  <c r="AW19" i="138" s="1"/>
  <c r="K24" i="140" s="1"/>
  <c r="AU11" i="138"/>
  <c r="AS11" i="138"/>
  <c r="AQ11" i="138"/>
  <c r="AO11" i="138"/>
  <c r="AM11" i="138"/>
  <c r="AK11" i="138"/>
  <c r="AI11" i="138"/>
  <c r="AG11" i="138"/>
  <c r="AG19" i="138" s="1"/>
  <c r="AE11" i="138"/>
  <c r="AC11" i="138"/>
  <c r="AA11" i="138"/>
  <c r="Y11" i="138"/>
  <c r="W11" i="138"/>
  <c r="U11" i="138"/>
  <c r="S11" i="138"/>
  <c r="Q11" i="138"/>
  <c r="Q19" i="138" s="1"/>
  <c r="K13" i="140" s="1"/>
  <c r="O11" i="138"/>
  <c r="M11" i="138"/>
  <c r="K11" i="138"/>
  <c r="I11" i="138"/>
  <c r="G11" i="138"/>
  <c r="E11" i="138"/>
  <c r="BI10" i="138"/>
  <c r="BG10" i="138"/>
  <c r="BE10" i="138"/>
  <c r="BC10" i="138"/>
  <c r="BA10" i="138"/>
  <c r="AY10" i="138"/>
  <c r="AW10" i="138"/>
  <c r="AU10" i="138"/>
  <c r="AS10" i="138"/>
  <c r="AQ10" i="138"/>
  <c r="AO10" i="138"/>
  <c r="AM10" i="138"/>
  <c r="AK10" i="138"/>
  <c r="AI10" i="138"/>
  <c r="AG10" i="138"/>
  <c r="AE10" i="138"/>
  <c r="AC10" i="138"/>
  <c r="AA10" i="138"/>
  <c r="Y10" i="138"/>
  <c r="W10" i="138"/>
  <c r="U10" i="138"/>
  <c r="S10" i="138"/>
  <c r="Q10" i="138"/>
  <c r="O10" i="138"/>
  <c r="M10" i="138"/>
  <c r="K10" i="138"/>
  <c r="I10" i="138"/>
  <c r="G10" i="138"/>
  <c r="E10" i="138"/>
  <c r="BI9" i="138"/>
  <c r="BG9" i="138"/>
  <c r="BE9" i="138"/>
  <c r="BC9" i="138"/>
  <c r="BC19" i="138" s="1"/>
  <c r="K26" i="140" s="1"/>
  <c r="BA9" i="138"/>
  <c r="AY9" i="138"/>
  <c r="AW9" i="138"/>
  <c r="AU9" i="138"/>
  <c r="AS9" i="138"/>
  <c r="AQ9" i="138"/>
  <c r="AO9" i="138"/>
  <c r="AM9" i="138"/>
  <c r="AM19" i="138" s="1"/>
  <c r="K19" i="140" s="1"/>
  <c r="AK9" i="138"/>
  <c r="AI9" i="138"/>
  <c r="AG9" i="138"/>
  <c r="AE9" i="138"/>
  <c r="AC9" i="138"/>
  <c r="AA9" i="138"/>
  <c r="Y9" i="138"/>
  <c r="W9" i="138"/>
  <c r="W19" i="138" s="1"/>
  <c r="U9" i="138"/>
  <c r="S9" i="138"/>
  <c r="Q9" i="138"/>
  <c r="O9" i="138"/>
  <c r="M9" i="138"/>
  <c r="K9" i="138"/>
  <c r="I9" i="138"/>
  <c r="G9" i="138"/>
  <c r="G19" i="138" s="1"/>
  <c r="K8" i="140" s="1"/>
  <c r="E9" i="138"/>
  <c r="BI8" i="138"/>
  <c r="BG8" i="138"/>
  <c r="BE8" i="138"/>
  <c r="BC8" i="138"/>
  <c r="BA8" i="138"/>
  <c r="AY8" i="138"/>
  <c r="AY19" i="138" s="1"/>
  <c r="K25" i="140" s="1"/>
  <c r="AW8" i="138"/>
  <c r="AU8" i="138"/>
  <c r="AU19" i="138" s="1"/>
  <c r="AS8" i="138"/>
  <c r="AQ8" i="138"/>
  <c r="AO8" i="138"/>
  <c r="AM8" i="138"/>
  <c r="AK8" i="138"/>
  <c r="AI8" i="138"/>
  <c r="AI19" i="138" s="1"/>
  <c r="AG8" i="138"/>
  <c r="AE8" i="138"/>
  <c r="AE19" i="138" s="1"/>
  <c r="K17" i="140" s="1"/>
  <c r="AC8" i="138"/>
  <c r="AA8" i="138"/>
  <c r="Y8" i="138"/>
  <c r="W8" i="138"/>
  <c r="U8" i="138"/>
  <c r="S8" i="138"/>
  <c r="S19" i="138" s="1"/>
  <c r="K14" i="140" s="1"/>
  <c r="Q8" i="138"/>
  <c r="O8" i="138"/>
  <c r="O19" i="138" s="1"/>
  <c r="K12" i="140" s="1"/>
  <c r="M8" i="138"/>
  <c r="K8" i="138"/>
  <c r="I8" i="138"/>
  <c r="G8" i="138"/>
  <c r="E8" i="138"/>
  <c r="BI7" i="138"/>
  <c r="BI19" i="138" s="1"/>
  <c r="BG7" i="138"/>
  <c r="BG19" i="138" s="1"/>
  <c r="BE7" i="138"/>
  <c r="BE19" i="138" s="1"/>
  <c r="BC7" i="138"/>
  <c r="BA7" i="138"/>
  <c r="BA19" i="138" s="1"/>
  <c r="AY7" i="138"/>
  <c r="AW7" i="138"/>
  <c r="AU7" i="138"/>
  <c r="AS7" i="138"/>
  <c r="AS19" i="138" s="1"/>
  <c r="K22" i="140" s="1"/>
  <c r="AQ7" i="138"/>
  <c r="AQ19" i="138" s="1"/>
  <c r="K21" i="140" s="1"/>
  <c r="AO7" i="138"/>
  <c r="AO19" i="138" s="1"/>
  <c r="K20" i="140" s="1"/>
  <c r="AM7" i="138"/>
  <c r="AK7" i="138"/>
  <c r="AK19" i="138" s="1"/>
  <c r="K18" i="140" s="1"/>
  <c r="AI7" i="138"/>
  <c r="AG7" i="138"/>
  <c r="AE7" i="138"/>
  <c r="AC7" i="138"/>
  <c r="AC19" i="138" s="1"/>
  <c r="AA7" i="138"/>
  <c r="AA19" i="138" s="1"/>
  <c r="Y7" i="138"/>
  <c r="Y19" i="138" s="1"/>
  <c r="W7" i="138"/>
  <c r="U7" i="138"/>
  <c r="U19" i="138" s="1"/>
  <c r="K15" i="140" s="1"/>
  <c r="S7" i="138"/>
  <c r="Q7" i="138"/>
  <c r="O7" i="138"/>
  <c r="M7" i="138"/>
  <c r="M19" i="138" s="1"/>
  <c r="K7" i="138"/>
  <c r="K19" i="138" s="1"/>
  <c r="K10" i="140" s="1"/>
  <c r="I7" i="138"/>
  <c r="I19" i="138" s="1"/>
  <c r="K9" i="140" s="1"/>
  <c r="G7" i="138"/>
  <c r="E7" i="138"/>
  <c r="E19" i="138" s="1"/>
  <c r="AA6" i="138"/>
  <c r="Y6" i="138"/>
  <c r="W6" i="138"/>
  <c r="Q6" i="138"/>
  <c r="O6" i="138"/>
  <c r="M6" i="138"/>
  <c r="K6" i="138"/>
  <c r="I6" i="138"/>
  <c r="G6" i="138"/>
  <c r="E6" i="138"/>
  <c r="N51" i="138" l="1"/>
  <c r="K51" i="138"/>
  <c r="O51" i="138" s="1"/>
  <c r="K7" i="140"/>
  <c r="BJ19" i="138"/>
  <c r="E530" i="138"/>
  <c r="AU54" i="138"/>
  <c r="AW49" i="138"/>
  <c r="AU52" i="138"/>
  <c r="AY53" i="138"/>
  <c r="AZ53" i="138" s="1"/>
  <c r="N50" i="138"/>
  <c r="K50" i="138"/>
  <c r="K16" i="140"/>
  <c r="K23" i="140"/>
  <c r="AU51" i="138"/>
  <c r="BA49" i="138"/>
  <c r="AT54" i="138"/>
  <c r="AU50" i="138"/>
  <c r="K11" i="140"/>
  <c r="N54" i="138"/>
  <c r="N517" i="138" s="1"/>
  <c r="N518" i="138" s="1"/>
  <c r="BE88" i="138"/>
  <c r="BJ258" i="138"/>
  <c r="BJ512" i="138"/>
  <c r="N3" i="139"/>
  <c r="AV53" i="138"/>
  <c r="AW53" i="138" s="1"/>
  <c r="D517" i="138"/>
  <c r="D518" i="138" s="1"/>
  <c r="Q113" i="138"/>
  <c r="AG113" i="138"/>
  <c r="AW113" i="138"/>
  <c r="O130" i="138"/>
  <c r="AU130" i="138"/>
  <c r="AR517" i="138"/>
  <c r="O232" i="138"/>
  <c r="O531" i="138" s="1"/>
  <c r="AE232" i="138"/>
  <c r="AE531" i="138" s="1"/>
  <c r="AU232" i="138"/>
  <c r="AU531" i="138" s="1"/>
  <c r="BE92" i="138"/>
  <c r="AP517" i="138"/>
  <c r="BB49" i="138"/>
  <c r="S113" i="138"/>
  <c r="AI113" i="138"/>
  <c r="AY113" i="138"/>
  <c r="AT517" i="138"/>
  <c r="K53" i="138"/>
  <c r="O53" i="138" s="1"/>
  <c r="G83" i="138"/>
  <c r="G530" i="138" s="1"/>
  <c r="W83" i="138"/>
  <c r="W530" i="138" s="1"/>
  <c r="AM83" i="138"/>
  <c r="AM530" i="138" s="1"/>
  <c r="BC83" i="138"/>
  <c r="BC530" i="138" s="1"/>
  <c r="Q138" i="138"/>
  <c r="AW138" i="138"/>
  <c r="E533" i="138"/>
  <c r="K49" i="138"/>
  <c r="O49" i="138" s="1"/>
  <c r="H52" i="138"/>
  <c r="I52" i="138" s="1"/>
  <c r="Q92" i="138"/>
  <c r="AG92" i="138"/>
  <c r="BJ92" i="138" s="1"/>
  <c r="AW92" i="138"/>
  <c r="G113" i="138"/>
  <c r="AM113" i="138"/>
  <c r="E130" i="138"/>
  <c r="AK130" i="138"/>
  <c r="E232" i="138"/>
  <c r="U232" i="138"/>
  <c r="U531" i="138" s="1"/>
  <c r="AK232" i="138"/>
  <c r="AK531" i="138" s="1"/>
  <c r="BA232" i="138"/>
  <c r="BA531" i="138" s="1"/>
  <c r="K232" i="138"/>
  <c r="K531" i="138" s="1"/>
  <c r="AA232" i="138"/>
  <c r="AA531" i="138" s="1"/>
  <c r="AQ232" i="138"/>
  <c r="AQ531" i="138" s="1"/>
  <c r="Q232" i="138"/>
  <c r="Q531" i="138" s="1"/>
  <c r="AG232" i="138"/>
  <c r="AG531" i="138" s="1"/>
  <c r="AW232" i="138"/>
  <c r="AW531" i="138" s="1"/>
  <c r="E534" i="138"/>
  <c r="L517" i="138"/>
  <c r="S232" i="138"/>
  <c r="S531" i="138" s="1"/>
  <c r="AI232" i="138"/>
  <c r="AI531" i="138" s="1"/>
  <c r="AY232" i="138"/>
  <c r="AY531" i="138" s="1"/>
  <c r="K130" i="138"/>
  <c r="AA130" i="138"/>
  <c r="AQ130" i="138"/>
  <c r="BG130" i="138"/>
  <c r="M232" i="138"/>
  <c r="M531" i="138" s="1"/>
  <c r="AC232" i="138"/>
  <c r="AC531" i="138" s="1"/>
  <c r="AS232" i="138"/>
  <c r="AS531" i="138" s="1"/>
  <c r="BI232" i="138"/>
  <c r="BI531" i="138" s="1"/>
  <c r="BJ265" i="138"/>
  <c r="O377" i="138"/>
  <c r="O533" i="138" s="1"/>
  <c r="AE377" i="138"/>
  <c r="AE533" i="138" s="1"/>
  <c r="AU377" i="138"/>
  <c r="AU533" i="138" s="1"/>
  <c r="I436" i="138"/>
  <c r="Y436" i="138"/>
  <c r="AO436" i="138"/>
  <c r="BE436" i="138"/>
  <c r="N530" i="138"/>
  <c r="I113" i="138"/>
  <c r="Y113" i="138"/>
  <c r="AO113" i="138"/>
  <c r="BE113" i="138"/>
  <c r="M138" i="138"/>
  <c r="AC138" i="138"/>
  <c r="AS138" i="138"/>
  <c r="BI138" i="138"/>
  <c r="K258" i="138"/>
  <c r="AA258" i="138"/>
  <c r="AQ258" i="138"/>
  <c r="BG258" i="138"/>
  <c r="G270" i="138"/>
  <c r="W270" i="138"/>
  <c r="AM270" i="138"/>
  <c r="BC270" i="138"/>
  <c r="S377" i="138"/>
  <c r="S533" i="138" s="1"/>
  <c r="AI377" i="138"/>
  <c r="AI533" i="138" s="1"/>
  <c r="AY377" i="138"/>
  <c r="AY533" i="138" s="1"/>
  <c r="G405" i="138"/>
  <c r="G534" i="138" s="1"/>
  <c r="W405" i="138"/>
  <c r="W534" i="138" s="1"/>
  <c r="AM405" i="138"/>
  <c r="AM534" i="138" s="1"/>
  <c r="BC405" i="138"/>
  <c r="BC534" i="138" s="1"/>
  <c r="S418" i="138"/>
  <c r="AI418" i="138"/>
  <c r="AY418" i="138"/>
  <c r="O418" i="138"/>
  <c r="AE418" i="138"/>
  <c r="AU418" i="138"/>
  <c r="S436" i="138"/>
  <c r="AI436" i="138"/>
  <c r="AY436" i="138"/>
  <c r="K113" i="138"/>
  <c r="AA113" i="138"/>
  <c r="AQ113" i="138"/>
  <c r="BG113" i="138"/>
  <c r="Q130" i="138"/>
  <c r="AG130" i="138"/>
  <c r="AW130" i="138"/>
  <c r="F517" i="138"/>
  <c r="I250" i="138"/>
  <c r="I532" i="138" s="1"/>
  <c r="Y250" i="138"/>
  <c r="Y532" i="138" s="1"/>
  <c r="AO250" i="138"/>
  <c r="AO532" i="138" s="1"/>
  <c r="BE250" i="138"/>
  <c r="BE532" i="138" s="1"/>
  <c r="E250" i="138"/>
  <c r="U250" i="138"/>
  <c r="U532" i="138" s="1"/>
  <c r="AK250" i="138"/>
  <c r="AK532" i="138" s="1"/>
  <c r="BA250" i="138"/>
  <c r="BA532" i="138" s="1"/>
  <c r="I405" i="138"/>
  <c r="I534" i="138" s="1"/>
  <c r="Y405" i="138"/>
  <c r="Y534" i="138" s="1"/>
  <c r="AO405" i="138"/>
  <c r="AO534" i="138" s="1"/>
  <c r="BE405" i="138"/>
  <c r="BE534" i="138" s="1"/>
  <c r="E418" i="138"/>
  <c r="U418" i="138"/>
  <c r="AK418" i="138"/>
  <c r="BA418" i="138"/>
  <c r="O436" i="138"/>
  <c r="AE436" i="138"/>
  <c r="AU436" i="138"/>
  <c r="AE3" i="139"/>
  <c r="BE270" i="138"/>
  <c r="G377" i="138"/>
  <c r="G533" i="138" s="1"/>
  <c r="W377" i="138"/>
  <c r="W533" i="138" s="1"/>
  <c r="AM377" i="138"/>
  <c r="AM533" i="138" s="1"/>
  <c r="K405" i="138"/>
  <c r="K534" i="138" s="1"/>
  <c r="AA405" i="138"/>
  <c r="AA534" i="138" s="1"/>
  <c r="AQ405" i="138"/>
  <c r="AQ534" i="138" s="1"/>
  <c r="BG405" i="138"/>
  <c r="BG534" i="138" s="1"/>
  <c r="Q436" i="138"/>
  <c r="AG436" i="138"/>
  <c r="AW436" i="138"/>
  <c r="AM492" i="138"/>
  <c r="G232" i="138"/>
  <c r="G531" i="138" s="1"/>
  <c r="W232" i="138"/>
  <c r="W531" i="138" s="1"/>
  <c r="AM232" i="138"/>
  <c r="AM531" i="138" s="1"/>
  <c r="BC232" i="138"/>
  <c r="BC531" i="138" s="1"/>
  <c r="M250" i="138"/>
  <c r="M532" i="138" s="1"/>
  <c r="AC250" i="138"/>
  <c r="AC532" i="138" s="1"/>
  <c r="AS250" i="138"/>
  <c r="AS532" i="138" s="1"/>
  <c r="BI250" i="138"/>
  <c r="BI532" i="138" s="1"/>
  <c r="G258" i="138"/>
  <c r="W258" i="138"/>
  <c r="AM258" i="138"/>
  <c r="BC258" i="138"/>
  <c r="M270" i="138"/>
  <c r="AC270" i="138"/>
  <c r="AS270" i="138"/>
  <c r="I377" i="138"/>
  <c r="I533" i="138" s="1"/>
  <c r="Y377" i="138"/>
  <c r="Y533" i="138" s="1"/>
  <c r="AO377" i="138"/>
  <c r="AO533" i="138" s="1"/>
  <c r="BE377" i="138"/>
  <c r="BE533" i="138" s="1"/>
  <c r="E492" i="138"/>
  <c r="U492" i="138"/>
  <c r="AK492" i="138"/>
  <c r="BA492" i="138"/>
  <c r="O270" i="138"/>
  <c r="AE270" i="138"/>
  <c r="AU270" i="138"/>
  <c r="K377" i="138"/>
  <c r="K533" i="138" s="1"/>
  <c r="AA377" i="138"/>
  <c r="AA533" i="138" s="1"/>
  <c r="AQ377" i="138"/>
  <c r="AQ533" i="138" s="1"/>
  <c r="BG377" i="138"/>
  <c r="BG533" i="138" s="1"/>
  <c r="BC377" i="138"/>
  <c r="BC533" i="138" s="1"/>
  <c r="O405" i="138"/>
  <c r="O534" i="138" s="1"/>
  <c r="AE405" i="138"/>
  <c r="AE534" i="138" s="1"/>
  <c r="AU405" i="138"/>
  <c r="AU534" i="138" s="1"/>
  <c r="K418" i="138"/>
  <c r="AA418" i="138"/>
  <c r="AQ418" i="138"/>
  <c r="BG418" i="138"/>
  <c r="Q405" i="138"/>
  <c r="Q534" i="138" s="1"/>
  <c r="AG405" i="138"/>
  <c r="AG534" i="138" s="1"/>
  <c r="AW405" i="138"/>
  <c r="AW534" i="138" s="1"/>
  <c r="M418" i="138"/>
  <c r="AC418" i="138"/>
  <c r="AS418" i="138"/>
  <c r="BI418" i="138"/>
  <c r="G436" i="138"/>
  <c r="W436" i="138"/>
  <c r="AM436" i="138"/>
  <c r="BC436" i="138"/>
  <c r="AL512" i="138"/>
  <c r="AN492" i="138"/>
  <c r="B6" i="139"/>
  <c r="I4" i="139"/>
  <c r="I3" i="139" s="1"/>
  <c r="Q4" i="139"/>
  <c r="Q3" i="139" s="1"/>
  <c r="Y4" i="139"/>
  <c r="Y3" i="139" s="1"/>
  <c r="AG4" i="139"/>
  <c r="AG3" i="139" s="1"/>
  <c r="AO4" i="139"/>
  <c r="AO3" i="139" s="1"/>
  <c r="AX4" i="139"/>
  <c r="BF4" i="139"/>
  <c r="BN4" i="139"/>
  <c r="BV4" i="139"/>
  <c r="AS4" i="139"/>
  <c r="AS3" i="139" s="1"/>
  <c r="BA4" i="139"/>
  <c r="BA3" i="139" s="1"/>
  <c r="BI4" i="139"/>
  <c r="BI3" i="139" s="1"/>
  <c r="BQ4" i="139"/>
  <c r="BQ3" i="139" s="1"/>
  <c r="BY4" i="139"/>
  <c r="F161" i="139"/>
  <c r="J4" i="139"/>
  <c r="J3" i="139" s="1"/>
  <c r="R4" i="139"/>
  <c r="R3" i="139" s="1"/>
  <c r="Z4" i="139"/>
  <c r="Z3" i="139" s="1"/>
  <c r="AH4" i="139"/>
  <c r="AH3" i="139" s="1"/>
  <c r="AP4" i="139"/>
  <c r="AP3" i="139" s="1"/>
  <c r="AY4" i="139"/>
  <c r="AY3" i="139" s="1"/>
  <c r="BG4" i="139"/>
  <c r="BG3" i="139" s="1"/>
  <c r="BO4" i="139"/>
  <c r="BO3" i="139" s="1"/>
  <c r="BW4" i="139"/>
  <c r="BW3" i="139" s="1"/>
  <c r="F94" i="139"/>
  <c r="F62" i="139"/>
  <c r="K3" i="139"/>
  <c r="S3" i="139"/>
  <c r="AA3" i="139"/>
  <c r="AI3" i="139"/>
  <c r="F101" i="139"/>
  <c r="O283" i="139"/>
  <c r="O4" i="139" s="1"/>
  <c r="O3" i="139" s="1"/>
  <c r="F276" i="139"/>
  <c r="F293" i="139"/>
  <c r="F401" i="139"/>
  <c r="CR401" i="139"/>
  <c r="CZ401" i="139"/>
  <c r="DH401" i="139"/>
  <c r="CG361" i="139"/>
  <c r="CO361" i="139"/>
  <c r="CW361" i="139"/>
  <c r="DE361" i="139"/>
  <c r="CG382" i="139"/>
  <c r="CO382" i="139"/>
  <c r="CW382" i="139"/>
  <c r="DE382" i="139"/>
  <c r="CD351" i="139"/>
  <c r="CL351" i="139"/>
  <c r="CT351" i="139"/>
  <c r="DB351" i="139"/>
  <c r="DJ351" i="139"/>
  <c r="CC373" i="139"/>
  <c r="CK373" i="139"/>
  <c r="CS373" i="139"/>
  <c r="DA373" i="139"/>
  <c r="DI373" i="139"/>
  <c r="CI433" i="139"/>
  <c r="CQ433" i="139"/>
  <c r="CY433" i="139"/>
  <c r="DG433" i="139"/>
  <c r="F335" i="139"/>
  <c r="CI361" i="139"/>
  <c r="CQ361" i="139"/>
  <c r="CY361" i="139"/>
  <c r="DG361" i="139"/>
  <c r="F365" i="139"/>
  <c r="CJ365" i="139"/>
  <c r="CR365" i="139"/>
  <c r="CZ365" i="139"/>
  <c r="DH365" i="139"/>
  <c r="CI382" i="139"/>
  <c r="CQ382" i="139"/>
  <c r="CY382" i="139"/>
  <c r="DG382" i="139"/>
  <c r="CF351" i="139"/>
  <c r="CN351" i="139"/>
  <c r="CV351" i="139"/>
  <c r="DD351" i="139"/>
  <c r="DL351" i="139"/>
  <c r="CE373" i="139"/>
  <c r="CM373" i="139"/>
  <c r="CU373" i="139"/>
  <c r="DC373" i="139"/>
  <c r="DK373" i="139"/>
  <c r="CE391" i="139"/>
  <c r="CM391" i="139"/>
  <c r="DC391" i="139"/>
  <c r="DK391" i="139"/>
  <c r="F283" i="139"/>
  <c r="CD365" i="139"/>
  <c r="CL365" i="139"/>
  <c r="CT365" i="139"/>
  <c r="DB365" i="139"/>
  <c r="DJ365" i="139"/>
  <c r="CD401" i="139"/>
  <c r="CL401" i="139"/>
  <c r="CT401" i="139"/>
  <c r="DB401" i="139"/>
  <c r="DJ401" i="139"/>
  <c r="F411" i="139"/>
  <c r="CJ411" i="139"/>
  <c r="CR411" i="139"/>
  <c r="CZ411" i="139"/>
  <c r="DH411" i="139"/>
  <c r="CK382" i="139"/>
  <c r="CS382" i="139"/>
  <c r="DA382" i="139"/>
  <c r="DI382" i="139"/>
  <c r="CG433" i="139"/>
  <c r="CO433" i="139"/>
  <c r="CW433" i="139"/>
  <c r="DE433" i="139"/>
  <c r="CC391" i="139"/>
  <c r="CK391" i="139"/>
  <c r="CS391" i="139"/>
  <c r="DA391" i="139"/>
  <c r="DI391" i="139"/>
  <c r="CH401" i="139"/>
  <c r="CP401" i="139"/>
  <c r="CX401" i="139"/>
  <c r="DF401" i="139"/>
  <c r="CH442" i="139"/>
  <c r="CP442" i="139"/>
  <c r="CX442" i="139"/>
  <c r="DF442" i="139"/>
  <c r="J52" i="138" l="1"/>
  <c r="I54" i="138"/>
  <c r="BA53" i="138"/>
  <c r="BB53" i="138" s="1"/>
  <c r="E517" i="138"/>
  <c r="BJ130" i="138"/>
  <c r="BY3" i="139"/>
  <c r="AN3" i="139"/>
  <c r="AX3" i="139"/>
  <c r="M3" i="139"/>
  <c r="BJ436" i="138"/>
  <c r="E531" i="138"/>
  <c r="BJ232" i="138"/>
  <c r="AF3" i="139"/>
  <c r="BJ377" i="138"/>
  <c r="BJ270" i="138"/>
  <c r="AV52" i="138"/>
  <c r="AW52" i="138" s="1"/>
  <c r="AX52" i="138"/>
  <c r="L28" i="140"/>
  <c r="BF3" i="139"/>
  <c r="U3" i="139"/>
  <c r="X3" i="139"/>
  <c r="BJ418" i="138"/>
  <c r="E532" i="138"/>
  <c r="BJ250" i="138"/>
  <c r="BJ138" i="138"/>
  <c r="AX51" i="138"/>
  <c r="AV51" i="138"/>
  <c r="AW51" i="138" s="1"/>
  <c r="BJ83" i="138"/>
  <c r="P3" i="139"/>
  <c r="BJ492" i="138"/>
  <c r="AS517" i="138"/>
  <c r="H3" i="139"/>
  <c r="F518" i="138" s="1"/>
  <c r="BJ405" i="138"/>
  <c r="P53" i="138"/>
  <c r="H54" i="138"/>
  <c r="H517" i="138" s="1"/>
  <c r="H518" i="138" s="1"/>
  <c r="AL3" i="139"/>
  <c r="G517" i="138"/>
  <c r="O50" i="138"/>
  <c r="P51" i="138"/>
  <c r="AU517" i="138"/>
  <c r="BV3" i="139"/>
  <c r="AK3" i="139"/>
  <c r="AQ517" i="138"/>
  <c r="L518" i="138"/>
  <c r="M517" i="138"/>
  <c r="AD3" i="139"/>
  <c r="I517" i="138"/>
  <c r="BN3" i="139"/>
  <c r="AC3" i="139"/>
  <c r="P49" i="138"/>
  <c r="BC49" i="138"/>
  <c r="V3" i="139"/>
  <c r="AX50" i="138"/>
  <c r="AV50" i="138"/>
  <c r="BJ113" i="138"/>
  <c r="P50" i="138" l="1"/>
  <c r="AY50" i="138"/>
  <c r="AX54" i="138"/>
  <c r="AX517" i="138" s="1"/>
  <c r="AX518" i="138" s="1"/>
  <c r="BD49" i="138"/>
  <c r="Q49" i="138"/>
  <c r="AY51" i="138"/>
  <c r="AZ51" i="138" s="1"/>
  <c r="BC53" i="138"/>
  <c r="BD53" i="138" s="1"/>
  <c r="AW50" i="138"/>
  <c r="AW54" i="138" s="1"/>
  <c r="AV54" i="138"/>
  <c r="AV517" i="138" s="1"/>
  <c r="AV518" i="138" s="1"/>
  <c r="AY52" i="138"/>
  <c r="AZ52" i="138" s="1"/>
  <c r="Q53" i="138"/>
  <c r="Q51" i="138"/>
  <c r="J54" i="138"/>
  <c r="J517" i="138" s="1"/>
  <c r="K52" i="138"/>
  <c r="R53" i="138" l="1"/>
  <c r="AW517" i="138"/>
  <c r="BE53" i="138"/>
  <c r="BF53" i="138" s="1"/>
  <c r="BG53" i="138" s="1"/>
  <c r="BH53" i="138"/>
  <c r="BI53" i="138" s="1"/>
  <c r="R49" i="138"/>
  <c r="BE49" i="138"/>
  <c r="Q50" i="138"/>
  <c r="BA51" i="138"/>
  <c r="BB51" i="138" s="1"/>
  <c r="O52" i="138"/>
  <c r="K54" i="138"/>
  <c r="R51" i="138"/>
  <c r="BA52" i="138"/>
  <c r="BB52" i="138" s="1"/>
  <c r="AZ50" i="138"/>
  <c r="AY54" i="138"/>
  <c r="BA50" i="138" l="1"/>
  <c r="AZ54" i="138"/>
  <c r="AZ517" i="138" s="1"/>
  <c r="P52" i="138"/>
  <c r="O54" i="138"/>
  <c r="S49" i="138"/>
  <c r="S53" i="138"/>
  <c r="T53" i="138" s="1"/>
  <c r="BC52" i="138"/>
  <c r="BD52" i="138" s="1"/>
  <c r="BF49" i="138"/>
  <c r="BC51" i="138"/>
  <c r="BD51" i="138" s="1"/>
  <c r="BE51" i="138" s="1"/>
  <c r="BF51" i="138" s="1"/>
  <c r="BG51" i="138" s="1"/>
  <c r="AY517" i="138"/>
  <c r="R50" i="138"/>
  <c r="K517" i="138"/>
  <c r="S51" i="138"/>
  <c r="T51" i="138" s="1"/>
  <c r="T49" i="138" l="1"/>
  <c r="BG49" i="138"/>
  <c r="O517" i="138"/>
  <c r="S50" i="138"/>
  <c r="T50" i="138" s="1"/>
  <c r="Q52" i="138"/>
  <c r="P54" i="138"/>
  <c r="P517" i="138" s="1"/>
  <c r="P518" i="138" s="1"/>
  <c r="BE52" i="138"/>
  <c r="BF52" i="138" s="1"/>
  <c r="BG52" i="138" s="1"/>
  <c r="BH52" i="138" s="1"/>
  <c r="BI52" i="138" s="1"/>
  <c r="U51" i="138"/>
  <c r="U53" i="138"/>
  <c r="BA54" i="138"/>
  <c r="BB50" i="138"/>
  <c r="BA517" i="138" l="1"/>
  <c r="R52" i="138"/>
  <c r="Q54" i="138"/>
  <c r="V53" i="138"/>
  <c r="BC50" i="138"/>
  <c r="BB54" i="138"/>
  <c r="BB517" i="138" s="1"/>
  <c r="U50" i="138"/>
  <c r="V51" i="138"/>
  <c r="X49" i="138"/>
  <c r="U49" i="138"/>
  <c r="Y49" i="138" l="1"/>
  <c r="Q517" i="138"/>
  <c r="S52" i="138"/>
  <c r="R54" i="138"/>
  <c r="R517" i="138" s="1"/>
  <c r="R518" i="138" s="1"/>
  <c r="V50" i="138"/>
  <c r="BC54" i="138"/>
  <c r="BD50" i="138"/>
  <c r="W51" i="138"/>
  <c r="W53" i="138"/>
  <c r="X53" i="138" l="1"/>
  <c r="Y53" i="138" s="1"/>
  <c r="Z53" i="138" s="1"/>
  <c r="AD53" i="138" s="1"/>
  <c r="T52" i="138"/>
  <c r="S54" i="138"/>
  <c r="X51" i="138"/>
  <c r="BE50" i="138"/>
  <c r="BD54" i="138"/>
  <c r="BD517" i="138" s="1"/>
  <c r="BC517" i="138"/>
  <c r="W50" i="138"/>
  <c r="Z49" i="138"/>
  <c r="X50" i="138" l="1"/>
  <c r="S517" i="138"/>
  <c r="BE54" i="138"/>
  <c r="BF50" i="138"/>
  <c r="T54" i="138"/>
  <c r="T517" i="138" s="1"/>
  <c r="T518" i="138" s="1"/>
  <c r="U52" i="138"/>
  <c r="AD49" i="138"/>
  <c r="AA49" i="138"/>
  <c r="Y51" i="138"/>
  <c r="Z51" i="138" s="1"/>
  <c r="AA53" i="138"/>
  <c r="AE53" i="138" s="1"/>
  <c r="AE49" i="138" l="1"/>
  <c r="AA51" i="138"/>
  <c r="AF53" i="138"/>
  <c r="BG50" i="138"/>
  <c r="BF54" i="138"/>
  <c r="BF517" i="138" s="1"/>
  <c r="BE517" i="138"/>
  <c r="Y50" i="138"/>
  <c r="U54" i="138"/>
  <c r="V52" i="138"/>
  <c r="U517" i="138" l="1"/>
  <c r="BG54" i="138"/>
  <c r="BH50" i="138"/>
  <c r="Z50" i="138"/>
  <c r="AG53" i="138"/>
  <c r="AB51" i="138"/>
  <c r="W52" i="138"/>
  <c r="V54" i="138"/>
  <c r="V517" i="138" s="1"/>
  <c r="AF49" i="138"/>
  <c r="AH53" i="138" l="1"/>
  <c r="AG49" i="138"/>
  <c r="AD50" i="138"/>
  <c r="AA50" i="138"/>
  <c r="BI50" i="138"/>
  <c r="BI54" i="138" s="1"/>
  <c r="BH54" i="138"/>
  <c r="BH517" i="138" s="1"/>
  <c r="W54" i="138"/>
  <c r="W517" i="138" s="1"/>
  <c r="X52" i="138"/>
  <c r="BG517" i="138"/>
  <c r="AC51" i="138"/>
  <c r="AB54" i="138"/>
  <c r="AB517" i="138" s="1"/>
  <c r="AB518" i="138" s="1"/>
  <c r="AE50" i="138" l="1"/>
  <c r="X54" i="138"/>
  <c r="X517" i="138" s="1"/>
  <c r="Y52" i="138"/>
  <c r="AH49" i="138"/>
  <c r="AI53" i="138"/>
  <c r="AJ53" i="138" s="1"/>
  <c r="AC54" i="138"/>
  <c r="AC517" i="138" s="1"/>
  <c r="AD51" i="138"/>
  <c r="BI517" i="138"/>
  <c r="AE51" i="138" l="1"/>
  <c r="Z52" i="138"/>
  <c r="Y54" i="138"/>
  <c r="AK53" i="138"/>
  <c r="AL53" i="138" s="1"/>
  <c r="AM53" i="138" s="1"/>
  <c r="AN53" i="138" s="1"/>
  <c r="AO53" i="138" s="1"/>
  <c r="AI49" i="138"/>
  <c r="AF50" i="138"/>
  <c r="Y517" i="138" l="1"/>
  <c r="AF51" i="138"/>
  <c r="AG50" i="138"/>
  <c r="AD52" i="138"/>
  <c r="AA52" i="138"/>
  <c r="Z54" i="138"/>
  <c r="Z517" i="138" s="1"/>
  <c r="AJ49" i="138"/>
  <c r="AH50" i="138" l="1"/>
  <c r="AK49" i="138"/>
  <c r="AG51" i="138"/>
  <c r="AE52" i="138"/>
  <c r="AA54" i="138"/>
  <c r="AD54" i="138"/>
  <c r="AD517" i="138" s="1"/>
  <c r="AD518" i="138" s="1"/>
  <c r="AL49" i="138" l="1"/>
  <c r="AI50" i="138"/>
  <c r="AH51" i="138"/>
  <c r="AA517" i="138"/>
  <c r="AF52" i="138"/>
  <c r="AE54" i="138"/>
  <c r="AI51" i="138" l="1"/>
  <c r="AJ51" i="138" s="1"/>
  <c r="AJ50" i="138"/>
  <c r="AE517" i="138"/>
  <c r="AG52" i="138"/>
  <c r="AF54" i="138"/>
  <c r="AF517" i="138" s="1"/>
  <c r="AM49" i="138"/>
  <c r="AK50" i="138" l="1"/>
  <c r="AN49" i="138"/>
  <c r="AK51" i="138"/>
  <c r="AL51" i="138" s="1"/>
  <c r="AM51" i="138" s="1"/>
  <c r="AN51" i="138" s="1"/>
  <c r="AO51" i="138" s="1"/>
  <c r="AH52" i="138"/>
  <c r="AG54" i="138"/>
  <c r="AG517" i="138" s="1"/>
  <c r="AO49" i="138" l="1"/>
  <c r="AL50" i="138"/>
  <c r="AI52" i="138"/>
  <c r="AH54" i="138"/>
  <c r="AH517" i="138" s="1"/>
  <c r="AM50" i="138" l="1"/>
  <c r="AI54" i="138"/>
  <c r="AJ52" i="138"/>
  <c r="AJ54" i="138" l="1"/>
  <c r="AJ517" i="138" s="1"/>
  <c r="AJ518" i="138" s="1"/>
  <c r="AK52" i="138"/>
  <c r="AI517" i="138"/>
  <c r="AN50" i="138"/>
  <c r="AO50" i="138" l="1"/>
  <c r="AK54" i="138"/>
  <c r="AL52" i="138"/>
  <c r="AK517" i="138" l="1"/>
  <c r="AM52" i="138"/>
  <c r="AL54" i="138"/>
  <c r="AL517" i="138" s="1"/>
  <c r="AL518" i="138" s="1"/>
  <c r="AN52" i="138" l="1"/>
  <c r="AM54" i="138"/>
  <c r="AM517" i="138" l="1"/>
  <c r="AO52" i="138"/>
  <c r="AO54" i="138" s="1"/>
  <c r="BJ54" i="138" s="1"/>
  <c r="BK517" i="138" s="1"/>
  <c r="AN54" i="138"/>
  <c r="AN517" i="138" s="1"/>
  <c r="AN518" i="138" s="1"/>
  <c r="K283" i="140" l="1"/>
  <c r="AO517" i="138"/>
  <c r="BJ517" i="138" s="1"/>
  <c r="BJ528" i="138" s="1"/>
  <c r="L285" i="140" l="1"/>
  <c r="L283" i="140"/>
  <c r="L286" i="140" l="1"/>
  <c r="C47" i="1" l="1"/>
  <c r="AQ7" i="1" l="1"/>
  <c r="AO7" i="1"/>
  <c r="AN7" i="1"/>
  <c r="T8" i="1"/>
  <c r="AD8" i="1" s="1"/>
  <c r="T9" i="1"/>
  <c r="AD9" i="1" s="1"/>
  <c r="T10" i="1"/>
  <c r="AD10" i="1" s="1"/>
  <c r="T11" i="1"/>
  <c r="AL11" i="1" s="1"/>
  <c r="T12" i="1"/>
  <c r="AL12" i="1" s="1"/>
  <c r="T13" i="1"/>
  <c r="AD13" i="1" s="1"/>
  <c r="T14" i="1"/>
  <c r="AD14" i="1" s="1"/>
  <c r="T15" i="1"/>
  <c r="AD15" i="1" s="1"/>
  <c r="T16" i="1"/>
  <c r="AD16" i="1" s="1"/>
  <c r="T17" i="1"/>
  <c r="AD17" i="1" s="1"/>
  <c r="T18" i="1"/>
  <c r="AD18" i="1" s="1"/>
  <c r="T19" i="1"/>
  <c r="AL19" i="1" s="1"/>
  <c r="T20" i="1"/>
  <c r="AD20" i="1" s="1"/>
  <c r="T21" i="1"/>
  <c r="AD21" i="1" s="1"/>
  <c r="T22" i="1"/>
  <c r="AD22" i="1" s="1"/>
  <c r="T23" i="1"/>
  <c r="AD23" i="1" s="1"/>
  <c r="T24" i="1"/>
  <c r="AL24" i="1" s="1"/>
  <c r="T25" i="1"/>
  <c r="AD25" i="1" s="1"/>
  <c r="T26" i="1"/>
  <c r="AD26" i="1" s="1"/>
  <c r="T27" i="1"/>
  <c r="AD27" i="1" s="1"/>
  <c r="T28" i="1"/>
  <c r="AL28" i="1" s="1"/>
  <c r="T29" i="1"/>
  <c r="AL29" i="1" s="1"/>
  <c r="T30" i="1"/>
  <c r="AD30" i="1" s="1"/>
  <c r="T31" i="1"/>
  <c r="AD31" i="1" s="1"/>
  <c r="T32" i="1"/>
  <c r="AD32" i="1" s="1"/>
  <c r="T33" i="1"/>
  <c r="AD33" i="1" s="1"/>
  <c r="T34" i="1"/>
  <c r="AD34" i="1" s="1"/>
  <c r="T35" i="1"/>
  <c r="AD35" i="1" s="1"/>
  <c r="T36" i="1"/>
  <c r="AD36" i="1" s="1"/>
  <c r="T37" i="1"/>
  <c r="AD37" i="1" s="1"/>
  <c r="T38" i="1"/>
  <c r="AD38" i="1" s="1"/>
  <c r="T39" i="1"/>
  <c r="AL39" i="1" s="1"/>
  <c r="T7" i="1"/>
  <c r="T41" i="1" l="1"/>
  <c r="AD7" i="1"/>
  <c r="AL34" i="1"/>
  <c r="AD39" i="1"/>
  <c r="AL27" i="1"/>
  <c r="AL23" i="1"/>
  <c r="AD28" i="1"/>
  <c r="AL18" i="1"/>
  <c r="AD24" i="1"/>
  <c r="AD19" i="1"/>
  <c r="AD11" i="1"/>
  <c r="AL38" i="1"/>
  <c r="AD29" i="1"/>
  <c r="AD12" i="1"/>
  <c r="AL37" i="1"/>
  <c r="AL33" i="1"/>
  <c r="AL26" i="1"/>
  <c r="AL22" i="1"/>
  <c r="AL17" i="1"/>
  <c r="AL10" i="1"/>
  <c r="AL36" i="1"/>
  <c r="AL32" i="1"/>
  <c r="AL16" i="1"/>
  <c r="AL9" i="1"/>
  <c r="AL35" i="1"/>
  <c r="AL31" i="1"/>
  <c r="AL21" i="1"/>
  <c r="AL15" i="1"/>
  <c r="AL8" i="1"/>
  <c r="AL25" i="1"/>
  <c r="AL20" i="1"/>
  <c r="AL14" i="1"/>
  <c r="AL7" i="1"/>
  <c r="AL30" i="1"/>
  <c r="AL13" i="1"/>
  <c r="DD39" i="1" l="1"/>
  <c r="DD38" i="1"/>
  <c r="DD37" i="1"/>
  <c r="DD36" i="1"/>
  <c r="DD35" i="1"/>
  <c r="DD34" i="1"/>
  <c r="DD33" i="1"/>
  <c r="DD32" i="1"/>
  <c r="DD31" i="1"/>
  <c r="DD30" i="1"/>
  <c r="DD29" i="1"/>
  <c r="DD28" i="1"/>
  <c r="DD27" i="1"/>
  <c r="DD26" i="1"/>
  <c r="DD25" i="1"/>
  <c r="DD24" i="1"/>
  <c r="DD23" i="1"/>
  <c r="DD22" i="1"/>
  <c r="DD21" i="1"/>
  <c r="DD20" i="1"/>
  <c r="DD19" i="1"/>
  <c r="DD18" i="1"/>
  <c r="DD17" i="1"/>
  <c r="DD16" i="1"/>
  <c r="DD15" i="1"/>
  <c r="DD14" i="1"/>
  <c r="DD13" i="1"/>
  <c r="DD12" i="1"/>
  <c r="DD11" i="1"/>
  <c r="DD10" i="1"/>
  <c r="DD9" i="1"/>
  <c r="DD8" i="1"/>
  <c r="DD7" i="1"/>
  <c r="DC39" i="1"/>
  <c r="DE39" i="1" s="1"/>
  <c r="DC38" i="1"/>
  <c r="DE38" i="1" s="1"/>
  <c r="DC37" i="1"/>
  <c r="DE37" i="1" s="1"/>
  <c r="DC36" i="1"/>
  <c r="DC35" i="1"/>
  <c r="DC34" i="1"/>
  <c r="DC33" i="1"/>
  <c r="DC32" i="1"/>
  <c r="DE32" i="1" s="1"/>
  <c r="DC31" i="1"/>
  <c r="DE31" i="1" s="1"/>
  <c r="DC30" i="1"/>
  <c r="DC29" i="1"/>
  <c r="DC28" i="1"/>
  <c r="DC27" i="1"/>
  <c r="DE27" i="1" s="1"/>
  <c r="DC26" i="1"/>
  <c r="DE26" i="1" s="1"/>
  <c r="DC25" i="1"/>
  <c r="DC24" i="1"/>
  <c r="DC23" i="1"/>
  <c r="DC22" i="1"/>
  <c r="DC21" i="1"/>
  <c r="DC20" i="1"/>
  <c r="DC19" i="1"/>
  <c r="DE19" i="1" s="1"/>
  <c r="DC18" i="1"/>
  <c r="DC17" i="1"/>
  <c r="DC16" i="1"/>
  <c r="DC15" i="1"/>
  <c r="DE15" i="1" s="1"/>
  <c r="DC14" i="1"/>
  <c r="DE14" i="1" s="1"/>
  <c r="DC13" i="1"/>
  <c r="DE13" i="1" s="1"/>
  <c r="DC12" i="1"/>
  <c r="DC11" i="1"/>
  <c r="DC10" i="1"/>
  <c r="DC9" i="1"/>
  <c r="DE9" i="1" s="1"/>
  <c r="DC8" i="1"/>
  <c r="DE8" i="1" s="1"/>
  <c r="DC7" i="1"/>
  <c r="DE22" i="1" l="1"/>
  <c r="DE24" i="1"/>
  <c r="DE23" i="1"/>
  <c r="DE30" i="1"/>
  <c r="DC41" i="1"/>
  <c r="DE16" i="1"/>
  <c r="DE20" i="1"/>
  <c r="DE17" i="1"/>
  <c r="DE28" i="1"/>
  <c r="DE33" i="1"/>
  <c r="DE35" i="1"/>
  <c r="DE10" i="1"/>
  <c r="DE11" i="1"/>
  <c r="DE21" i="1"/>
  <c r="DE12" i="1"/>
  <c r="DE18" i="1"/>
  <c r="DE25" i="1"/>
  <c r="DE29" i="1"/>
  <c r="DE34" i="1"/>
  <c r="DE36" i="1"/>
  <c r="DD41" i="1"/>
  <c r="DE7" i="1"/>
  <c r="C50" i="1"/>
  <c r="AZ29" i="1"/>
  <c r="DE41" i="1" l="1"/>
  <c r="CZ41" i="1"/>
  <c r="CY41" i="1"/>
  <c r="DA41" i="1"/>
  <c r="CL41" i="1" l="1"/>
  <c r="CU39" i="1" l="1"/>
  <c r="CW39" i="1" s="1"/>
  <c r="CU38" i="1"/>
  <c r="CW38" i="1" s="1"/>
  <c r="CU37" i="1"/>
  <c r="CW37" i="1" s="1"/>
  <c r="CU36" i="1"/>
  <c r="CW36" i="1" s="1"/>
  <c r="CU35" i="1"/>
  <c r="CW35" i="1" s="1"/>
  <c r="CU34" i="1"/>
  <c r="CW34" i="1" s="1"/>
  <c r="CU33" i="1"/>
  <c r="CW33" i="1" s="1"/>
  <c r="CU32" i="1"/>
  <c r="CW32" i="1" s="1"/>
  <c r="CU31" i="1"/>
  <c r="CW31" i="1" s="1"/>
  <c r="CU30" i="1"/>
  <c r="CW30" i="1" s="1"/>
  <c r="CU29" i="1"/>
  <c r="CW29" i="1" s="1"/>
  <c r="CU28" i="1"/>
  <c r="CW28" i="1" s="1"/>
  <c r="CU27" i="1"/>
  <c r="CW27" i="1" s="1"/>
  <c r="CU26" i="1"/>
  <c r="CW26" i="1" s="1"/>
  <c r="CU25" i="1"/>
  <c r="CW25" i="1" s="1"/>
  <c r="CU24" i="1"/>
  <c r="CW24" i="1" s="1"/>
  <c r="CU23" i="1"/>
  <c r="CW23" i="1" s="1"/>
  <c r="CU22" i="1"/>
  <c r="CW22" i="1" s="1"/>
  <c r="CU21" i="1"/>
  <c r="CW21" i="1" s="1"/>
  <c r="CU20" i="1"/>
  <c r="CW20" i="1" s="1"/>
  <c r="CU19" i="1"/>
  <c r="CW19" i="1" s="1"/>
  <c r="CU18" i="1"/>
  <c r="CW18" i="1" s="1"/>
  <c r="CU17" i="1"/>
  <c r="CW17" i="1" s="1"/>
  <c r="CU16" i="1"/>
  <c r="CW16" i="1" s="1"/>
  <c r="CU15" i="1"/>
  <c r="CW15" i="1" s="1"/>
  <c r="CU14" i="1"/>
  <c r="CW14" i="1" s="1"/>
  <c r="CU13" i="1"/>
  <c r="CW13" i="1" s="1"/>
  <c r="CU12" i="1"/>
  <c r="CW12" i="1" s="1"/>
  <c r="CU11" i="1"/>
  <c r="CW11" i="1" s="1"/>
  <c r="CU10" i="1"/>
  <c r="CW10" i="1" s="1"/>
  <c r="CU9" i="1"/>
  <c r="CW9" i="1" s="1"/>
  <c r="CU8" i="1"/>
  <c r="CW8" i="1" s="1"/>
  <c r="CU7" i="1"/>
  <c r="CS41" i="1"/>
  <c r="CR41" i="1"/>
  <c r="CQ41" i="1"/>
  <c r="CO41" i="1"/>
  <c r="CU41" i="1" l="1"/>
  <c r="CW7" i="1"/>
  <c r="CW41" i="1" s="1"/>
  <c r="C79" i="1" l="1"/>
  <c r="CH39" i="1" l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M41" i="1"/>
  <c r="CK41" i="1"/>
  <c r="CJ41" i="1"/>
  <c r="CH41" i="1" l="1"/>
  <c r="K220" i="94" l="1"/>
  <c r="K221" i="94"/>
  <c r="K222" i="94"/>
  <c r="K223" i="94"/>
  <c r="K224" i="94"/>
  <c r="K225" i="94"/>
  <c r="K226" i="94"/>
  <c r="K227" i="94"/>
  <c r="K228" i="94"/>
  <c r="K229" i="94"/>
  <c r="K230" i="94"/>
  <c r="K231" i="94"/>
  <c r="K232" i="94"/>
  <c r="K233" i="94"/>
  <c r="K234" i="94"/>
  <c r="K235" i="94"/>
  <c r="K236" i="94"/>
  <c r="K237" i="94"/>
  <c r="K238" i="94"/>
  <c r="K239" i="94"/>
  <c r="K240" i="94"/>
  <c r="K241" i="94"/>
  <c r="K242" i="94"/>
  <c r="K243" i="94"/>
  <c r="K244" i="94"/>
  <c r="K245" i="94"/>
  <c r="K246" i="94"/>
  <c r="K247" i="94"/>
  <c r="K248" i="94"/>
  <c r="K249" i="94"/>
  <c r="K250" i="94"/>
  <c r="K251" i="94"/>
  <c r="K252" i="94"/>
  <c r="K255" i="94"/>
  <c r="K256" i="94"/>
  <c r="K257" i="94"/>
  <c r="K258" i="94"/>
  <c r="K259" i="94"/>
  <c r="K260" i="94"/>
  <c r="K261" i="94"/>
  <c r="K262" i="94"/>
  <c r="K263" i="94"/>
  <c r="K264" i="94"/>
  <c r="K265" i="94"/>
  <c r="K266" i="94"/>
  <c r="K267" i="94"/>
  <c r="K268" i="94"/>
  <c r="K269" i="94"/>
  <c r="K270" i="94"/>
  <c r="K271" i="94"/>
  <c r="K272" i="94"/>
  <c r="K273" i="94"/>
  <c r="K274" i="94"/>
  <c r="K275" i="94"/>
  <c r="K276" i="94"/>
  <c r="K277" i="94"/>
  <c r="K278" i="94"/>
  <c r="K279" i="94"/>
  <c r="K280" i="94"/>
  <c r="K281" i="94"/>
  <c r="K282" i="94"/>
  <c r="K283" i="94"/>
  <c r="K284" i="94"/>
  <c r="K285" i="94"/>
  <c r="K286" i="94"/>
  <c r="K287" i="94"/>
  <c r="CD41" i="1" l="1"/>
  <c r="BZ41" i="1"/>
  <c r="BY41" i="1"/>
  <c r="CC39" i="1"/>
  <c r="CF39" i="1" s="1"/>
  <c r="CC38" i="1"/>
  <c r="CF38" i="1" s="1"/>
  <c r="CC37" i="1"/>
  <c r="CF37" i="1" s="1"/>
  <c r="CC36" i="1"/>
  <c r="CF36" i="1" s="1"/>
  <c r="CC35" i="1"/>
  <c r="CF35" i="1" s="1"/>
  <c r="CC34" i="1"/>
  <c r="CF34" i="1" s="1"/>
  <c r="CC33" i="1"/>
  <c r="CF33" i="1" s="1"/>
  <c r="CC32" i="1"/>
  <c r="CF32" i="1" s="1"/>
  <c r="CC31" i="1"/>
  <c r="CF31" i="1" s="1"/>
  <c r="CC30" i="1"/>
  <c r="CF30" i="1" s="1"/>
  <c r="CC29" i="1"/>
  <c r="CF29" i="1" s="1"/>
  <c r="CC28" i="1"/>
  <c r="CF28" i="1" s="1"/>
  <c r="CC27" i="1"/>
  <c r="CF27" i="1" s="1"/>
  <c r="CC26" i="1"/>
  <c r="CF26" i="1" s="1"/>
  <c r="CC25" i="1"/>
  <c r="CF25" i="1" s="1"/>
  <c r="CC24" i="1"/>
  <c r="CF24" i="1" s="1"/>
  <c r="CC23" i="1"/>
  <c r="CF23" i="1" s="1"/>
  <c r="CC22" i="1"/>
  <c r="CF22" i="1" s="1"/>
  <c r="CC21" i="1"/>
  <c r="CF21" i="1" s="1"/>
  <c r="CC20" i="1"/>
  <c r="CF20" i="1" s="1"/>
  <c r="CC19" i="1"/>
  <c r="CF19" i="1" s="1"/>
  <c r="CC18" i="1"/>
  <c r="CF18" i="1" s="1"/>
  <c r="CC17" i="1"/>
  <c r="CF17" i="1" s="1"/>
  <c r="CC16" i="1"/>
  <c r="CF16" i="1" s="1"/>
  <c r="CA15" i="1"/>
  <c r="CC15" i="1" s="1"/>
  <c r="CF15" i="1" s="1"/>
  <c r="CC14" i="1"/>
  <c r="CF14" i="1" s="1"/>
  <c r="CC13" i="1"/>
  <c r="CF13" i="1" s="1"/>
  <c r="CC12" i="1"/>
  <c r="CF12" i="1" s="1"/>
  <c r="CC11" i="1"/>
  <c r="CF11" i="1" s="1"/>
  <c r="CC10" i="1"/>
  <c r="CF10" i="1" s="1"/>
  <c r="CC9" i="1"/>
  <c r="CF9" i="1" s="1"/>
  <c r="CC8" i="1"/>
  <c r="CF8" i="1" s="1"/>
  <c r="CC7" i="1"/>
  <c r="CF7" i="1" s="1"/>
  <c r="CF41" i="1" l="1"/>
  <c r="CA41" i="1"/>
  <c r="CC41" i="1"/>
  <c r="K42" i="94" l="1"/>
  <c r="K43" i="94"/>
  <c r="K44" i="94"/>
  <c r="K45" i="94"/>
  <c r="K46" i="94"/>
  <c r="K47" i="94"/>
  <c r="K48" i="94"/>
  <c r="K49" i="94"/>
  <c r="K50" i="94"/>
  <c r="K51" i="94"/>
  <c r="K52" i="94"/>
  <c r="K53" i="94"/>
  <c r="K54" i="94"/>
  <c r="K55" i="94"/>
  <c r="K56" i="94"/>
  <c r="K57" i="94"/>
  <c r="K58" i="94"/>
  <c r="K59" i="94"/>
  <c r="K60" i="94"/>
  <c r="K61" i="94"/>
  <c r="K62" i="94"/>
  <c r="K63" i="94"/>
  <c r="K64" i="94"/>
  <c r="K65" i="94"/>
  <c r="K66" i="94"/>
  <c r="K67" i="94"/>
  <c r="K68" i="94"/>
  <c r="K69" i="94"/>
  <c r="K70" i="94"/>
  <c r="K71" i="94"/>
  <c r="K72" i="94"/>
  <c r="K73" i="94"/>
  <c r="K74" i="94"/>
  <c r="H67" i="1" l="1"/>
  <c r="H51" i="1" s="1"/>
  <c r="H59" i="1" s="1"/>
  <c r="I59" i="1" s="1"/>
  <c r="K177" i="94" l="1"/>
  <c r="K602" i="94" l="1"/>
  <c r="K601" i="94"/>
  <c r="K600" i="94"/>
  <c r="K599" i="94"/>
  <c r="K598" i="94"/>
  <c r="K597" i="94"/>
  <c r="K596" i="94"/>
  <c r="K595" i="94"/>
  <c r="K594" i="94"/>
  <c r="K593" i="94"/>
  <c r="K592" i="94"/>
  <c r="K591" i="94"/>
  <c r="K590" i="94"/>
  <c r="K589" i="94"/>
  <c r="K588" i="94"/>
  <c r="K587" i="94"/>
  <c r="K586" i="94"/>
  <c r="K585" i="94"/>
  <c r="K584" i="94"/>
  <c r="K583" i="94"/>
  <c r="K582" i="94"/>
  <c r="K581" i="94"/>
  <c r="K580" i="94"/>
  <c r="K579" i="94"/>
  <c r="K578" i="94"/>
  <c r="K577" i="94"/>
  <c r="K576" i="94"/>
  <c r="K575" i="94"/>
  <c r="K574" i="94"/>
  <c r="K573" i="94"/>
  <c r="K572" i="94"/>
  <c r="K571" i="94"/>
  <c r="K567" i="94"/>
  <c r="K566" i="94"/>
  <c r="K565" i="94"/>
  <c r="K564" i="94"/>
  <c r="K563" i="94"/>
  <c r="K557" i="94"/>
  <c r="K556" i="94"/>
  <c r="K553" i="94"/>
  <c r="K552" i="94"/>
  <c r="K497" i="94"/>
  <c r="K496" i="94"/>
  <c r="K495" i="94"/>
  <c r="K494" i="94"/>
  <c r="K493" i="94"/>
  <c r="K492" i="94"/>
  <c r="K491" i="94"/>
  <c r="K490" i="94"/>
  <c r="K489" i="94"/>
  <c r="K488" i="94"/>
  <c r="K487" i="94"/>
  <c r="K486" i="94"/>
  <c r="K485" i="94"/>
  <c r="K484" i="94"/>
  <c r="K483" i="94"/>
  <c r="K482" i="94"/>
  <c r="K481" i="94"/>
  <c r="K480" i="94"/>
  <c r="K479" i="94"/>
  <c r="K478" i="94"/>
  <c r="K477" i="94"/>
  <c r="K476" i="94"/>
  <c r="K475" i="94"/>
  <c r="K474" i="94"/>
  <c r="K473" i="94"/>
  <c r="K472" i="94"/>
  <c r="K471" i="94"/>
  <c r="K470" i="94"/>
  <c r="K469" i="94"/>
  <c r="K468" i="94"/>
  <c r="K467" i="94"/>
  <c r="K466" i="94"/>
  <c r="K465" i="94"/>
  <c r="K462" i="94"/>
  <c r="K461" i="94"/>
  <c r="K460" i="94"/>
  <c r="K459" i="94"/>
  <c r="K458" i="94"/>
  <c r="K452" i="94"/>
  <c r="K451" i="94"/>
  <c r="K448" i="94"/>
  <c r="K447" i="94"/>
  <c r="K427" i="94"/>
  <c r="K426" i="94"/>
  <c r="K425" i="94"/>
  <c r="K424" i="94"/>
  <c r="K423" i="94"/>
  <c r="K422" i="94"/>
  <c r="K421" i="94"/>
  <c r="K420" i="94"/>
  <c r="K419" i="94"/>
  <c r="K418" i="94"/>
  <c r="K417" i="94"/>
  <c r="K416" i="94"/>
  <c r="K415" i="94"/>
  <c r="K414" i="94"/>
  <c r="K413" i="94"/>
  <c r="K412" i="94"/>
  <c r="K411" i="94"/>
  <c r="K410" i="94"/>
  <c r="K409" i="94"/>
  <c r="K408" i="94"/>
  <c r="K407" i="94"/>
  <c r="K406" i="94"/>
  <c r="K405" i="94"/>
  <c r="K404" i="94"/>
  <c r="K402" i="94"/>
  <c r="K401" i="94"/>
  <c r="K400" i="94"/>
  <c r="K399" i="94"/>
  <c r="K398" i="94"/>
  <c r="K397" i="94"/>
  <c r="K396" i="94"/>
  <c r="K395" i="94"/>
  <c r="K392" i="94"/>
  <c r="K391" i="94"/>
  <c r="K390" i="94"/>
  <c r="K389" i="94"/>
  <c r="K388" i="94"/>
  <c r="K387" i="94"/>
  <c r="K386" i="94"/>
  <c r="K385" i="94"/>
  <c r="K384" i="94"/>
  <c r="K383" i="94"/>
  <c r="K382" i="94"/>
  <c r="K381" i="94"/>
  <c r="K380" i="94"/>
  <c r="K379" i="94"/>
  <c r="K378" i="94"/>
  <c r="K377" i="94"/>
  <c r="K376" i="94"/>
  <c r="K375" i="94"/>
  <c r="K374" i="94"/>
  <c r="K373" i="94"/>
  <c r="K372" i="94"/>
  <c r="K371" i="94"/>
  <c r="K370" i="94"/>
  <c r="K369" i="94"/>
  <c r="K368" i="94"/>
  <c r="K367" i="94"/>
  <c r="K366" i="94"/>
  <c r="K365" i="94"/>
  <c r="K364" i="94"/>
  <c r="K363" i="94"/>
  <c r="K362" i="94"/>
  <c r="K361" i="94"/>
  <c r="K360" i="94"/>
  <c r="K357" i="94"/>
  <c r="K356" i="94"/>
  <c r="K355" i="94"/>
  <c r="K354" i="94"/>
  <c r="K353" i="94"/>
  <c r="K352" i="94"/>
  <c r="K351" i="94"/>
  <c r="K350" i="94"/>
  <c r="K349" i="94"/>
  <c r="K348" i="94"/>
  <c r="K347" i="94"/>
  <c r="K346" i="94"/>
  <c r="K345" i="94"/>
  <c r="K344" i="94"/>
  <c r="K343" i="94"/>
  <c r="K342" i="94"/>
  <c r="K341" i="94"/>
  <c r="K340" i="94"/>
  <c r="K339" i="94"/>
  <c r="K338" i="94"/>
  <c r="K337" i="94"/>
  <c r="K336" i="94"/>
  <c r="K335" i="94"/>
  <c r="K334" i="94"/>
  <c r="K333" i="94"/>
  <c r="K332" i="94"/>
  <c r="K331" i="94"/>
  <c r="K330" i="94"/>
  <c r="K329" i="94"/>
  <c r="K328" i="94"/>
  <c r="K327" i="94"/>
  <c r="K326" i="94"/>
  <c r="K325" i="94"/>
  <c r="K322" i="94"/>
  <c r="K321" i="94"/>
  <c r="K320" i="94"/>
  <c r="K319" i="94"/>
  <c r="K318" i="94"/>
  <c r="K317" i="94"/>
  <c r="K316" i="94"/>
  <c r="K315" i="94"/>
  <c r="K314" i="94"/>
  <c r="K313" i="94"/>
  <c r="K312" i="94"/>
  <c r="K311" i="94"/>
  <c r="K310" i="94"/>
  <c r="K309" i="94"/>
  <c r="K308" i="94"/>
  <c r="K307" i="94"/>
  <c r="K306" i="94"/>
  <c r="K305" i="94"/>
  <c r="K304" i="94"/>
  <c r="K303" i="94"/>
  <c r="K302" i="94"/>
  <c r="K301" i="94"/>
  <c r="K300" i="94"/>
  <c r="K299" i="94"/>
  <c r="K297" i="94"/>
  <c r="K296" i="94"/>
  <c r="K295" i="94"/>
  <c r="K294" i="94"/>
  <c r="K293" i="94"/>
  <c r="K292" i="94"/>
  <c r="K291" i="94"/>
  <c r="K290" i="94"/>
  <c r="K170" i="94" l="1"/>
  <c r="K179" i="94" l="1"/>
  <c r="K178" i="94"/>
  <c r="K176" i="94"/>
  <c r="K175" i="94"/>
  <c r="K174" i="94"/>
  <c r="K173" i="94"/>
  <c r="K172" i="94"/>
  <c r="K171" i="94"/>
  <c r="K169" i="94"/>
  <c r="K168" i="94"/>
  <c r="K167" i="94"/>
  <c r="K166" i="94"/>
  <c r="K165" i="94"/>
  <c r="K164" i="94"/>
  <c r="K163" i="94"/>
  <c r="K162" i="94"/>
  <c r="K161" i="94"/>
  <c r="K160" i="94"/>
  <c r="K159" i="94"/>
  <c r="K158" i="94"/>
  <c r="K157" i="94"/>
  <c r="K156" i="94"/>
  <c r="K154" i="94"/>
  <c r="K153" i="94"/>
  <c r="K152" i="94"/>
  <c r="K151" i="94"/>
  <c r="K150" i="94"/>
  <c r="K149" i="94"/>
  <c r="K148" i="94"/>
  <c r="K147" i="94"/>
  <c r="K298" i="94" l="1"/>
  <c r="K155" i="94"/>
  <c r="K403" i="94" l="1"/>
  <c r="K430" i="94" l="1"/>
  <c r="AP7" i="1"/>
  <c r="AR7" i="1"/>
  <c r="AS7" i="1"/>
  <c r="AT7" i="1"/>
  <c r="AV7" i="1"/>
  <c r="AW7" i="1"/>
  <c r="AX7" i="1"/>
  <c r="AY7" i="1"/>
  <c r="AZ7" i="1"/>
  <c r="K431" i="94"/>
  <c r="AN8" i="1"/>
  <c r="AO8" i="1"/>
  <c r="AP8" i="1"/>
  <c r="K8" i="94" s="1"/>
  <c r="AQ8" i="1"/>
  <c r="AR8" i="1"/>
  <c r="AS8" i="1"/>
  <c r="AT8" i="1"/>
  <c r="AV8" i="1"/>
  <c r="AW8" i="1"/>
  <c r="AX8" i="1"/>
  <c r="AY8" i="1"/>
  <c r="AZ8" i="1"/>
  <c r="K432" i="94"/>
  <c r="AN9" i="1"/>
  <c r="AO9" i="1"/>
  <c r="AP9" i="1"/>
  <c r="K9" i="94" s="1"/>
  <c r="AQ9" i="1"/>
  <c r="AR9" i="1"/>
  <c r="AS9" i="1"/>
  <c r="AT9" i="1"/>
  <c r="AV9" i="1"/>
  <c r="AW9" i="1"/>
  <c r="AX9" i="1"/>
  <c r="AY9" i="1"/>
  <c r="AZ9" i="1"/>
  <c r="AN10" i="1"/>
  <c r="AO10" i="1"/>
  <c r="AP10" i="1"/>
  <c r="AQ10" i="1"/>
  <c r="AR10" i="1"/>
  <c r="AS10" i="1"/>
  <c r="AT10" i="1"/>
  <c r="AV10" i="1"/>
  <c r="AW10" i="1"/>
  <c r="AX10" i="1"/>
  <c r="AY10" i="1"/>
  <c r="AZ10" i="1"/>
  <c r="K434" i="94"/>
  <c r="AN11" i="1"/>
  <c r="AO11" i="1"/>
  <c r="AP11" i="1"/>
  <c r="AQ11" i="1"/>
  <c r="AR11" i="1"/>
  <c r="AS11" i="1"/>
  <c r="AT11" i="1"/>
  <c r="AV11" i="1"/>
  <c r="AW11" i="1"/>
  <c r="AX11" i="1"/>
  <c r="AY11" i="1"/>
  <c r="AZ11" i="1"/>
  <c r="K435" i="94"/>
  <c r="AN12" i="1"/>
  <c r="AO12" i="1"/>
  <c r="AP12" i="1"/>
  <c r="AQ12" i="1"/>
  <c r="AR12" i="1"/>
  <c r="AS12" i="1"/>
  <c r="AT12" i="1"/>
  <c r="AV12" i="1"/>
  <c r="AW12" i="1"/>
  <c r="AY12" i="1"/>
  <c r="AZ12" i="1"/>
  <c r="K436" i="94"/>
  <c r="AN13" i="1"/>
  <c r="AO13" i="1"/>
  <c r="AP13" i="1"/>
  <c r="AQ13" i="1"/>
  <c r="AR13" i="1"/>
  <c r="AS13" i="1"/>
  <c r="AT13" i="1"/>
  <c r="AV13" i="1"/>
  <c r="AW13" i="1"/>
  <c r="AX13" i="1"/>
  <c r="AY13" i="1"/>
  <c r="AZ13" i="1"/>
  <c r="K437" i="94"/>
  <c r="AN14" i="1"/>
  <c r="AO14" i="1"/>
  <c r="AP14" i="1"/>
  <c r="K14" i="94" s="1"/>
  <c r="AQ14" i="1"/>
  <c r="AR14" i="1"/>
  <c r="AS14" i="1"/>
  <c r="AT14" i="1"/>
  <c r="AV14" i="1"/>
  <c r="AW14" i="1"/>
  <c r="AX14" i="1"/>
  <c r="AY14" i="1"/>
  <c r="AZ14" i="1"/>
  <c r="AN15" i="1"/>
  <c r="AO15" i="1"/>
  <c r="BG15" i="1" s="1"/>
  <c r="AP15" i="1"/>
  <c r="K15" i="94" s="1"/>
  <c r="AQ15" i="1"/>
  <c r="AR15" i="1"/>
  <c r="AS15" i="1"/>
  <c r="AV15" i="1"/>
  <c r="AW15" i="1"/>
  <c r="AX15" i="1"/>
  <c r="AY15" i="1"/>
  <c r="AZ15" i="1"/>
  <c r="AN16" i="1"/>
  <c r="AO16" i="1"/>
  <c r="AP16" i="1"/>
  <c r="K16" i="94" s="1"/>
  <c r="AQ16" i="1"/>
  <c r="AR16" i="1"/>
  <c r="AS16" i="1"/>
  <c r="AT16" i="1"/>
  <c r="AV16" i="1"/>
  <c r="AW16" i="1"/>
  <c r="AX16" i="1"/>
  <c r="AY16" i="1"/>
  <c r="AZ16" i="1"/>
  <c r="K440" i="94"/>
  <c r="AN17" i="1"/>
  <c r="AO17" i="1"/>
  <c r="AP17" i="1"/>
  <c r="K17" i="94" s="1"/>
  <c r="AQ17" i="1"/>
  <c r="AR17" i="1"/>
  <c r="AS17" i="1"/>
  <c r="AT17" i="1"/>
  <c r="AV17" i="1"/>
  <c r="AW17" i="1"/>
  <c r="AX17" i="1"/>
  <c r="AY17" i="1"/>
  <c r="AZ17" i="1"/>
  <c r="K7" i="94" l="1"/>
  <c r="L85" i="94"/>
  <c r="K85" i="94"/>
  <c r="K11" i="94"/>
  <c r="K10" i="94"/>
  <c r="K13" i="94"/>
  <c r="K12" i="94"/>
  <c r="K433" i="94"/>
  <c r="AU10" i="1"/>
  <c r="BA10" i="1" s="1"/>
  <c r="AU7" i="1"/>
  <c r="BA7" i="1" s="1"/>
  <c r="K500" i="94"/>
  <c r="K438" i="94"/>
  <c r="AT15" i="1"/>
  <c r="AU15" i="1" s="1"/>
  <c r="BA15" i="1" s="1"/>
  <c r="K439" i="94"/>
  <c r="AU13" i="1"/>
  <c r="BA13" i="1" s="1"/>
  <c r="AU12" i="1"/>
  <c r="BA12" i="1" s="1"/>
  <c r="AU16" i="1"/>
  <c r="BA16" i="1" s="1"/>
  <c r="AU11" i="1"/>
  <c r="BA11" i="1" s="1"/>
  <c r="AU14" i="1"/>
  <c r="BA14" i="1" s="1"/>
  <c r="AU9" i="1"/>
  <c r="BA9" i="1" s="1"/>
  <c r="AU8" i="1"/>
  <c r="BA8" i="1" s="1"/>
  <c r="AU17" i="1"/>
  <c r="BA17" i="1" s="1"/>
  <c r="AC41" i="1" l="1"/>
  <c r="L323" i="94" s="1"/>
  <c r="C53" i="1" l="1"/>
  <c r="AV30" i="1" l="1"/>
  <c r="BC41" i="1" l="1"/>
  <c r="BD41" i="1"/>
  <c r="BD42" i="1" s="1"/>
  <c r="AJ41" i="1" l="1"/>
  <c r="AG41" i="1" l="1"/>
  <c r="AK41" i="1"/>
  <c r="AI41" i="1"/>
  <c r="AH41" i="1"/>
  <c r="AF41" i="1"/>
  <c r="AB41" i="1"/>
  <c r="AA41" i="1"/>
  <c r="Z41" i="1"/>
  <c r="Y41" i="1"/>
  <c r="X41" i="1"/>
  <c r="W41" i="1"/>
  <c r="V41" i="1"/>
  <c r="R41" i="1"/>
  <c r="Q41" i="1"/>
  <c r="O41" i="1"/>
  <c r="M41" i="1"/>
  <c r="L41" i="1"/>
  <c r="K41" i="1"/>
  <c r="J41" i="1"/>
  <c r="I41" i="1"/>
  <c r="H41" i="1"/>
  <c r="F41" i="1"/>
  <c r="E41" i="1"/>
  <c r="S41" i="1"/>
  <c r="P41" i="1"/>
  <c r="N41" i="1"/>
  <c r="K455" i="94"/>
  <c r="K454" i="94"/>
  <c r="K453" i="94"/>
  <c r="K449" i="94"/>
  <c r="K445" i="94"/>
  <c r="K444" i="94"/>
  <c r="K442" i="94"/>
  <c r="C56" i="1" l="1"/>
  <c r="M51" i="1"/>
  <c r="M54" i="1" s="1"/>
  <c r="M57" i="1" s="1"/>
  <c r="L253" i="94"/>
  <c r="L358" i="94"/>
  <c r="L393" i="94"/>
  <c r="L498" i="94"/>
  <c r="U41" i="1"/>
  <c r="C57" i="1"/>
  <c r="L75" i="94"/>
  <c r="L180" i="94"/>
  <c r="L182" i="94"/>
  <c r="L428" i="94"/>
  <c r="L183" i="94"/>
  <c r="L288" i="94"/>
  <c r="L181" i="94"/>
  <c r="C62" i="1"/>
  <c r="C58" i="1"/>
  <c r="C63" i="1"/>
  <c r="C65" i="1"/>
  <c r="C64" i="1"/>
  <c r="K443" i="94"/>
  <c r="K450" i="94"/>
  <c r="K446" i="94"/>
  <c r="K457" i="94"/>
  <c r="K456" i="94"/>
  <c r="C71" i="1" l="1"/>
  <c r="L110" i="94"/>
  <c r="C61" i="1"/>
  <c r="C72" i="1" s="1"/>
  <c r="K441" i="94"/>
  <c r="AE41" i="1"/>
  <c r="AD41" i="1"/>
  <c r="AL41" i="1"/>
  <c r="N51" i="1" l="1"/>
  <c r="L463" i="94"/>
  <c r="C73" i="1"/>
  <c r="C74" i="1" s="1"/>
  <c r="C80" i="1" s="1"/>
  <c r="N54" i="1" l="1"/>
  <c r="N57" i="1" s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L119" i="94" s="1"/>
  <c r="BE13" i="1"/>
  <c r="L118" i="94" s="1"/>
  <c r="BE12" i="1"/>
  <c r="L117" i="94" s="1"/>
  <c r="BE11" i="1"/>
  <c r="L116" i="94" s="1"/>
  <c r="BE10" i="1"/>
  <c r="L115" i="94" s="1"/>
  <c r="BE9" i="1"/>
  <c r="L114" i="94" s="1"/>
  <c r="BE8" i="1"/>
  <c r="L113" i="94" s="1"/>
  <c r="L112" i="94"/>
  <c r="L216" i="94" l="1"/>
  <c r="K216" i="94"/>
  <c r="L121" i="94"/>
  <c r="K121" i="94"/>
  <c r="K137" i="94"/>
  <c r="L137" i="94"/>
  <c r="L195" i="94"/>
  <c r="K195" i="94"/>
  <c r="K211" i="94"/>
  <c r="L211" i="94"/>
  <c r="K116" i="94"/>
  <c r="L126" i="94"/>
  <c r="K126" i="94"/>
  <c r="L133" i="94"/>
  <c r="K133" i="94"/>
  <c r="K140" i="94"/>
  <c r="L140" i="94"/>
  <c r="K190" i="94"/>
  <c r="L190" i="94"/>
  <c r="L207" i="94"/>
  <c r="K207" i="94"/>
  <c r="K214" i="94"/>
  <c r="L214" i="94"/>
  <c r="K117" i="94"/>
  <c r="K134" i="94"/>
  <c r="L134" i="94"/>
  <c r="K141" i="94"/>
  <c r="L141" i="94"/>
  <c r="K191" i="94"/>
  <c r="L191" i="94"/>
  <c r="K200" i="94"/>
  <c r="L200" i="94"/>
  <c r="L208" i="94"/>
  <c r="K208" i="94"/>
  <c r="L215" i="94"/>
  <c r="K215" i="94"/>
  <c r="K118" i="94"/>
  <c r="L127" i="94"/>
  <c r="K127" i="94"/>
  <c r="K135" i="94"/>
  <c r="L135" i="94"/>
  <c r="L142" i="94"/>
  <c r="K142" i="94"/>
  <c r="L192" i="94"/>
  <c r="K192" i="94"/>
  <c r="L201" i="94"/>
  <c r="K201" i="94"/>
  <c r="K188" i="94"/>
  <c r="L188" i="94"/>
  <c r="L204" i="94"/>
  <c r="K204" i="94"/>
  <c r="K217" i="94"/>
  <c r="L217" i="94"/>
  <c r="L125" i="94"/>
  <c r="K125" i="94"/>
  <c r="K132" i="94"/>
  <c r="L132" i="94"/>
  <c r="L189" i="94"/>
  <c r="K189" i="94"/>
  <c r="L199" i="94"/>
  <c r="K199" i="94"/>
  <c r="L206" i="94"/>
  <c r="K206" i="94"/>
  <c r="L213" i="94"/>
  <c r="K213" i="94"/>
  <c r="K122" i="94"/>
  <c r="L122" i="94"/>
  <c r="L138" i="94"/>
  <c r="K138" i="94"/>
  <c r="K185" i="94"/>
  <c r="L185" i="94"/>
  <c r="K196" i="94"/>
  <c r="L196" i="94"/>
  <c r="K203" i="94"/>
  <c r="L203" i="94"/>
  <c r="K212" i="94"/>
  <c r="L212" i="94"/>
  <c r="K112" i="94"/>
  <c r="K123" i="94"/>
  <c r="L123" i="94"/>
  <c r="L130" i="94"/>
  <c r="K130" i="94"/>
  <c r="L139" i="94"/>
  <c r="K139" i="94"/>
  <c r="K186" i="94"/>
  <c r="L186" i="94"/>
  <c r="L197" i="94"/>
  <c r="K197" i="94"/>
  <c r="K113" i="94"/>
  <c r="L124" i="94"/>
  <c r="K124" i="94"/>
  <c r="L187" i="94"/>
  <c r="K187" i="94"/>
  <c r="K114" i="94"/>
  <c r="K119" i="94"/>
  <c r="K128" i="94"/>
  <c r="L128" i="94"/>
  <c r="K143" i="94"/>
  <c r="L143" i="94"/>
  <c r="K193" i="94"/>
  <c r="L193" i="94"/>
  <c r="K202" i="94"/>
  <c r="L202" i="94"/>
  <c r="K209" i="94"/>
  <c r="L209" i="94"/>
  <c r="K115" i="94"/>
  <c r="L120" i="94"/>
  <c r="K120" i="94"/>
  <c r="L129" i="94"/>
  <c r="K129" i="94"/>
  <c r="K131" i="94"/>
  <c r="L131" i="94"/>
  <c r="L136" i="94"/>
  <c r="K136" i="94"/>
  <c r="K144" i="94"/>
  <c r="L144" i="94"/>
  <c r="K194" i="94"/>
  <c r="L194" i="94"/>
  <c r="K198" i="94"/>
  <c r="L198" i="94"/>
  <c r="K205" i="94"/>
  <c r="L205" i="94"/>
  <c r="L210" i="94"/>
  <c r="K210" i="94"/>
  <c r="BF41" i="1" l="1"/>
  <c r="BI41" i="1"/>
  <c r="L603" i="94" s="1"/>
  <c r="K218" i="94" l="1"/>
  <c r="L218" i="94"/>
  <c r="AZ39" i="1" l="1"/>
  <c r="AY39" i="1"/>
  <c r="AX39" i="1"/>
  <c r="AW39" i="1"/>
  <c r="AV39" i="1"/>
  <c r="AT39" i="1"/>
  <c r="AS39" i="1"/>
  <c r="AR39" i="1"/>
  <c r="AQ39" i="1"/>
  <c r="AP39" i="1"/>
  <c r="K39" i="94" s="1"/>
  <c r="AO39" i="1"/>
  <c r="K532" i="94" s="1"/>
  <c r="AN39" i="1"/>
  <c r="AZ38" i="1"/>
  <c r="AY38" i="1"/>
  <c r="AX38" i="1"/>
  <c r="AW38" i="1"/>
  <c r="AV38" i="1"/>
  <c r="AT38" i="1"/>
  <c r="AS38" i="1"/>
  <c r="AR38" i="1"/>
  <c r="AQ38" i="1"/>
  <c r="AP38" i="1"/>
  <c r="K38" i="94" s="1"/>
  <c r="AO38" i="1"/>
  <c r="K531" i="94" s="1"/>
  <c r="AN38" i="1"/>
  <c r="AZ37" i="1"/>
  <c r="AY37" i="1"/>
  <c r="AX37" i="1"/>
  <c r="AW37" i="1"/>
  <c r="AV37" i="1"/>
  <c r="AT37" i="1"/>
  <c r="AS37" i="1"/>
  <c r="AR37" i="1"/>
  <c r="AQ37" i="1"/>
  <c r="AP37" i="1"/>
  <c r="K37" i="94" s="1"/>
  <c r="AO37" i="1"/>
  <c r="K530" i="94" s="1"/>
  <c r="AN37" i="1"/>
  <c r="AZ36" i="1"/>
  <c r="AY36" i="1"/>
  <c r="AX36" i="1"/>
  <c r="AW36" i="1"/>
  <c r="AV36" i="1"/>
  <c r="AT36" i="1"/>
  <c r="AS36" i="1"/>
  <c r="AR36" i="1"/>
  <c r="AQ36" i="1"/>
  <c r="AP36" i="1"/>
  <c r="K36" i="94" s="1"/>
  <c r="AO36" i="1"/>
  <c r="K529" i="94" s="1"/>
  <c r="AN36" i="1"/>
  <c r="AZ35" i="1"/>
  <c r="AY35" i="1"/>
  <c r="AX35" i="1"/>
  <c r="AW35" i="1"/>
  <c r="AV35" i="1"/>
  <c r="AT35" i="1"/>
  <c r="AS35" i="1"/>
  <c r="AR35" i="1"/>
  <c r="AQ35" i="1"/>
  <c r="AP35" i="1"/>
  <c r="K35" i="94" s="1"/>
  <c r="AO35" i="1"/>
  <c r="K528" i="94" s="1"/>
  <c r="AN35" i="1"/>
  <c r="AZ34" i="1"/>
  <c r="AY34" i="1"/>
  <c r="AX34" i="1"/>
  <c r="AW34" i="1"/>
  <c r="AV34" i="1"/>
  <c r="AT34" i="1"/>
  <c r="AS34" i="1"/>
  <c r="AR34" i="1"/>
  <c r="AQ34" i="1"/>
  <c r="AP34" i="1"/>
  <c r="AO34" i="1"/>
  <c r="K527" i="94" s="1"/>
  <c r="AN34" i="1"/>
  <c r="AZ33" i="1"/>
  <c r="AY33" i="1"/>
  <c r="AX33" i="1"/>
  <c r="AW33" i="1"/>
  <c r="AV33" i="1"/>
  <c r="AT33" i="1"/>
  <c r="AS33" i="1"/>
  <c r="AR33" i="1"/>
  <c r="AQ33" i="1"/>
  <c r="AP33" i="1"/>
  <c r="AO33" i="1"/>
  <c r="K526" i="94" s="1"/>
  <c r="AN33" i="1"/>
  <c r="AZ32" i="1"/>
  <c r="AY32" i="1"/>
  <c r="AX32" i="1"/>
  <c r="AW32" i="1"/>
  <c r="AV32" i="1"/>
  <c r="AT32" i="1"/>
  <c r="AS32" i="1"/>
  <c r="AR32" i="1"/>
  <c r="AQ32" i="1"/>
  <c r="AP32" i="1"/>
  <c r="AO32" i="1"/>
  <c r="K525" i="94" s="1"/>
  <c r="AN32" i="1"/>
  <c r="AZ31" i="1"/>
  <c r="AY31" i="1"/>
  <c r="AX31" i="1"/>
  <c r="AW31" i="1"/>
  <c r="AV31" i="1"/>
  <c r="AT31" i="1"/>
  <c r="AS31" i="1"/>
  <c r="AR31" i="1"/>
  <c r="AQ31" i="1"/>
  <c r="AP31" i="1"/>
  <c r="AO31" i="1"/>
  <c r="K524" i="94" s="1"/>
  <c r="AN31" i="1"/>
  <c r="AZ30" i="1"/>
  <c r="AY30" i="1"/>
  <c r="AX30" i="1"/>
  <c r="AW30" i="1"/>
  <c r="AT30" i="1"/>
  <c r="AS30" i="1"/>
  <c r="AR30" i="1"/>
  <c r="AQ30" i="1"/>
  <c r="AP30" i="1"/>
  <c r="K30" i="94" s="1"/>
  <c r="AO30" i="1"/>
  <c r="K523" i="94" s="1"/>
  <c r="AN30" i="1"/>
  <c r="AY29" i="1"/>
  <c r="AX29" i="1"/>
  <c r="AW29" i="1"/>
  <c r="AV29" i="1"/>
  <c r="AT29" i="1"/>
  <c r="AS29" i="1"/>
  <c r="AR29" i="1"/>
  <c r="AQ29" i="1"/>
  <c r="AP29" i="1"/>
  <c r="K29" i="94" s="1"/>
  <c r="AO29" i="1"/>
  <c r="K522" i="94" s="1"/>
  <c r="AN29" i="1"/>
  <c r="AZ28" i="1"/>
  <c r="AY28" i="1"/>
  <c r="AX28" i="1"/>
  <c r="AW28" i="1"/>
  <c r="AV28" i="1"/>
  <c r="AT28" i="1"/>
  <c r="AS28" i="1"/>
  <c r="AR28" i="1"/>
  <c r="AQ28" i="1"/>
  <c r="AP28" i="1"/>
  <c r="K28" i="94" s="1"/>
  <c r="AO28" i="1"/>
  <c r="K521" i="94" s="1"/>
  <c r="AN28" i="1"/>
  <c r="AZ27" i="1"/>
  <c r="AY27" i="1"/>
  <c r="AX27" i="1"/>
  <c r="AW27" i="1"/>
  <c r="AV27" i="1"/>
  <c r="AT27" i="1"/>
  <c r="AS27" i="1"/>
  <c r="AR27" i="1"/>
  <c r="AQ27" i="1"/>
  <c r="AP27" i="1"/>
  <c r="AO27" i="1"/>
  <c r="K520" i="94" s="1"/>
  <c r="AN27" i="1"/>
  <c r="AZ26" i="1"/>
  <c r="AY26" i="1"/>
  <c r="AX26" i="1"/>
  <c r="AW26" i="1"/>
  <c r="AV26" i="1"/>
  <c r="AT26" i="1"/>
  <c r="AS26" i="1"/>
  <c r="AR26" i="1"/>
  <c r="AQ26" i="1"/>
  <c r="AP26" i="1"/>
  <c r="AO26" i="1"/>
  <c r="K519" i="94" s="1"/>
  <c r="AN26" i="1"/>
  <c r="AZ25" i="1"/>
  <c r="AY25" i="1"/>
  <c r="AX25" i="1"/>
  <c r="AW25" i="1"/>
  <c r="AV25" i="1"/>
  <c r="AT25" i="1"/>
  <c r="AS25" i="1"/>
  <c r="AR25" i="1"/>
  <c r="AQ25" i="1"/>
  <c r="AP25" i="1"/>
  <c r="K25" i="94" s="1"/>
  <c r="AO25" i="1"/>
  <c r="K518" i="94" s="1"/>
  <c r="AN25" i="1"/>
  <c r="AZ24" i="1"/>
  <c r="AY24" i="1"/>
  <c r="AX24" i="1"/>
  <c r="AW24" i="1"/>
  <c r="AV24" i="1"/>
  <c r="AT24" i="1"/>
  <c r="AS24" i="1"/>
  <c r="AR24" i="1"/>
  <c r="AQ24" i="1"/>
  <c r="AP24" i="1"/>
  <c r="AO24" i="1"/>
  <c r="AN24" i="1"/>
  <c r="AZ23" i="1"/>
  <c r="AY23" i="1"/>
  <c r="AX23" i="1"/>
  <c r="AW23" i="1"/>
  <c r="AV23" i="1"/>
  <c r="AT23" i="1"/>
  <c r="AS23" i="1"/>
  <c r="AR23" i="1"/>
  <c r="AQ23" i="1"/>
  <c r="AP23" i="1"/>
  <c r="AO23" i="1"/>
  <c r="K516" i="94" s="1"/>
  <c r="AN23" i="1"/>
  <c r="AZ22" i="1"/>
  <c r="AY22" i="1"/>
  <c r="AX22" i="1"/>
  <c r="AW22" i="1"/>
  <c r="AV22" i="1"/>
  <c r="AT22" i="1"/>
  <c r="AS22" i="1"/>
  <c r="AR22" i="1"/>
  <c r="AQ22" i="1"/>
  <c r="AP22" i="1"/>
  <c r="AO22" i="1"/>
  <c r="K515" i="94" s="1"/>
  <c r="AN22" i="1"/>
  <c r="AZ21" i="1"/>
  <c r="AY21" i="1"/>
  <c r="AX21" i="1"/>
  <c r="AW21" i="1"/>
  <c r="AV21" i="1"/>
  <c r="AT21" i="1"/>
  <c r="AS21" i="1"/>
  <c r="AR21" i="1"/>
  <c r="AQ21" i="1"/>
  <c r="AP21" i="1"/>
  <c r="AO21" i="1"/>
  <c r="K514" i="94" s="1"/>
  <c r="AN21" i="1"/>
  <c r="AZ20" i="1"/>
  <c r="AY20" i="1"/>
  <c r="AX20" i="1"/>
  <c r="AW20" i="1"/>
  <c r="AV20" i="1"/>
  <c r="AT20" i="1"/>
  <c r="AS20" i="1"/>
  <c r="AR20" i="1"/>
  <c r="AQ20" i="1"/>
  <c r="AP20" i="1"/>
  <c r="AO20" i="1"/>
  <c r="K513" i="94" s="1"/>
  <c r="AN20" i="1"/>
  <c r="AZ19" i="1"/>
  <c r="AY19" i="1"/>
  <c r="AX19" i="1"/>
  <c r="AW19" i="1"/>
  <c r="AV19" i="1"/>
  <c r="AT19" i="1"/>
  <c r="AS19" i="1"/>
  <c r="AR19" i="1"/>
  <c r="AQ19" i="1"/>
  <c r="AP19" i="1"/>
  <c r="AO19" i="1"/>
  <c r="K512" i="94" s="1"/>
  <c r="AN19" i="1"/>
  <c r="AZ18" i="1"/>
  <c r="AY18" i="1"/>
  <c r="AX18" i="1"/>
  <c r="AW18" i="1"/>
  <c r="AV18" i="1"/>
  <c r="AT18" i="1"/>
  <c r="AS18" i="1"/>
  <c r="AR18" i="1"/>
  <c r="AQ18" i="1"/>
  <c r="AP18" i="1"/>
  <c r="AO18" i="1"/>
  <c r="K511" i="94" s="1"/>
  <c r="AN18" i="1"/>
  <c r="K510" i="94"/>
  <c r="K509" i="94"/>
  <c r="K508" i="94"/>
  <c r="K507" i="94"/>
  <c r="K506" i="94"/>
  <c r="K505" i="94"/>
  <c r="K504" i="94"/>
  <c r="K503" i="94"/>
  <c r="K502" i="94"/>
  <c r="K501" i="94"/>
  <c r="AP41" i="1" l="1"/>
  <c r="K24" i="94"/>
  <c r="K517" i="94"/>
  <c r="K31" i="94"/>
  <c r="K32" i="94"/>
  <c r="K33" i="94"/>
  <c r="K34" i="94"/>
  <c r="K18" i="94"/>
  <c r="K20" i="94"/>
  <c r="K23" i="94"/>
  <c r="K26" i="94"/>
  <c r="K27" i="94"/>
  <c r="K19" i="94"/>
  <c r="K22" i="94"/>
  <c r="K21" i="94"/>
  <c r="AR41" i="1"/>
  <c r="AU38" i="1"/>
  <c r="BA38" i="1" s="1"/>
  <c r="AU25" i="1"/>
  <c r="BA25" i="1" s="1"/>
  <c r="AU19" i="1"/>
  <c r="BA19" i="1" s="1"/>
  <c r="AU28" i="1"/>
  <c r="BA28" i="1" s="1"/>
  <c r="AU30" i="1"/>
  <c r="BA30" i="1" s="1"/>
  <c r="AO41" i="1"/>
  <c r="AY41" i="1"/>
  <c r="AZ41" i="1"/>
  <c r="AQ41" i="1"/>
  <c r="L40" i="94"/>
  <c r="AU23" i="1"/>
  <c r="BA23" i="1" s="1"/>
  <c r="AU34" i="1"/>
  <c r="BA34" i="1" s="1"/>
  <c r="AS41" i="1"/>
  <c r="AU18" i="1"/>
  <c r="BA18" i="1" s="1"/>
  <c r="AU21" i="1"/>
  <c r="BA21" i="1" s="1"/>
  <c r="AU22" i="1"/>
  <c r="BA22" i="1" s="1"/>
  <c r="AU27" i="1"/>
  <c r="BA27" i="1" s="1"/>
  <c r="AU29" i="1"/>
  <c r="BA29" i="1" s="1"/>
  <c r="AU31" i="1"/>
  <c r="BA31" i="1" s="1"/>
  <c r="AU33" i="1"/>
  <c r="BA33" i="1" s="1"/>
  <c r="AU20" i="1"/>
  <c r="BA20" i="1" s="1"/>
  <c r="AU24" i="1"/>
  <c r="BA24" i="1" s="1"/>
  <c r="AU32" i="1"/>
  <c r="BA32" i="1" s="1"/>
  <c r="AU35" i="1"/>
  <c r="BA35" i="1" s="1"/>
  <c r="AU37" i="1"/>
  <c r="BA37" i="1" s="1"/>
  <c r="AT41" i="1"/>
  <c r="AU26" i="1"/>
  <c r="BA26" i="1" s="1"/>
  <c r="AU36" i="1"/>
  <c r="BA36" i="1" s="1"/>
  <c r="AU39" i="1"/>
  <c r="BA39" i="1" s="1"/>
  <c r="AX41" i="1"/>
  <c r="AW41" i="1"/>
  <c r="AN41" i="1"/>
  <c r="AV41" i="1" l="1"/>
  <c r="BB41" i="1"/>
  <c r="BA41" i="1"/>
  <c r="BA42" i="1" s="1"/>
  <c r="AU41" i="1"/>
  <c r="BG7" i="1" l="1"/>
  <c r="BG18" i="1"/>
  <c r="BG20" i="1"/>
  <c r="BG23" i="1"/>
  <c r="BG25" i="1"/>
  <c r="BG27" i="1"/>
  <c r="BG38" i="1"/>
  <c r="BG8" i="1"/>
  <c r="K543" i="94"/>
  <c r="BG24" i="1"/>
  <c r="BG31" i="1"/>
  <c r="BG9" i="1"/>
  <c r="BG12" i="1"/>
  <c r="BG16" i="1"/>
  <c r="BG29" i="1"/>
  <c r="BG32" i="1"/>
  <c r="BG36" i="1"/>
  <c r="BG14" i="1"/>
  <c r="BG11" i="1"/>
  <c r="BG19" i="1"/>
  <c r="BG21" i="1"/>
  <c r="BG28" i="1"/>
  <c r="BG39" i="1"/>
  <c r="BG10" i="1"/>
  <c r="BG13" i="1"/>
  <c r="BG17" i="1"/>
  <c r="BG22" i="1"/>
  <c r="BG26" i="1"/>
  <c r="BG30" i="1"/>
  <c r="BG33" i="1"/>
  <c r="BG37" i="1"/>
  <c r="BG35" i="1"/>
  <c r="BG34" i="1"/>
  <c r="K547" i="94" l="1"/>
  <c r="K89" i="94"/>
  <c r="L89" i="94"/>
  <c r="L94" i="94"/>
  <c r="K94" i="94"/>
  <c r="K95" i="94"/>
  <c r="L95" i="94"/>
  <c r="K541" i="94"/>
  <c r="K83" i="94"/>
  <c r="L83" i="94"/>
  <c r="K538" i="94"/>
  <c r="K80" i="94"/>
  <c r="L80" i="94"/>
  <c r="K548" i="94"/>
  <c r="L90" i="94"/>
  <c r="K90" i="94"/>
  <c r="K539" i="94"/>
  <c r="L81" i="94"/>
  <c r="K81" i="94"/>
  <c r="K99" i="94"/>
  <c r="L99" i="94"/>
  <c r="K542" i="94"/>
  <c r="L84" i="94"/>
  <c r="K84" i="94"/>
  <c r="L108" i="94"/>
  <c r="K108" i="94"/>
  <c r="K546" i="94"/>
  <c r="L88" i="94"/>
  <c r="K88" i="94"/>
  <c r="K562" i="94"/>
  <c r="K104" i="94"/>
  <c r="L104" i="94"/>
  <c r="K544" i="94"/>
  <c r="K86" i="94"/>
  <c r="L86" i="94"/>
  <c r="L105" i="94"/>
  <c r="K105" i="94"/>
  <c r="K536" i="94"/>
  <c r="L78" i="94"/>
  <c r="K78" i="94"/>
  <c r="K550" i="94"/>
  <c r="K92" i="94"/>
  <c r="L92" i="94"/>
  <c r="K98" i="94"/>
  <c r="L98" i="94"/>
  <c r="K559" i="94"/>
  <c r="K101" i="94"/>
  <c r="L101" i="94"/>
  <c r="K558" i="94"/>
  <c r="K100" i="94"/>
  <c r="L100" i="94"/>
  <c r="K554" i="94"/>
  <c r="L96" i="94"/>
  <c r="K96" i="94"/>
  <c r="K560" i="94"/>
  <c r="L102" i="94"/>
  <c r="K102" i="94"/>
  <c r="K551" i="94"/>
  <c r="L93" i="94"/>
  <c r="K93" i="94"/>
  <c r="L109" i="94"/>
  <c r="K109" i="94"/>
  <c r="K540" i="94"/>
  <c r="K82" i="94"/>
  <c r="L82" i="94"/>
  <c r="K107" i="94"/>
  <c r="L107" i="94"/>
  <c r="K537" i="94"/>
  <c r="L79" i="94"/>
  <c r="K79" i="94"/>
  <c r="K561" i="94"/>
  <c r="L103" i="94"/>
  <c r="K103" i="94"/>
  <c r="K545" i="94"/>
  <c r="L87" i="94"/>
  <c r="K87" i="94"/>
  <c r="K549" i="94"/>
  <c r="K91" i="94"/>
  <c r="L91" i="94"/>
  <c r="L106" i="94"/>
  <c r="K106" i="94"/>
  <c r="K555" i="94"/>
  <c r="L97" i="94"/>
  <c r="K97" i="94"/>
  <c r="K535" i="94"/>
  <c r="K77" i="94"/>
  <c r="L77" i="94"/>
  <c r="BH41" i="1"/>
  <c r="BH44" i="1" s="1"/>
  <c r="BG41" i="1"/>
  <c r="BE41" i="1"/>
  <c r="BJ41" i="1"/>
  <c r="L533" i="94" s="1"/>
  <c r="K606" i="94" l="1"/>
  <c r="L607" i="94"/>
  <c r="K607" i="94"/>
  <c r="K145" i="94"/>
  <c r="L145" i="94"/>
  <c r="L606" i="94" s="1"/>
  <c r="L568" i="94"/>
  <c r="K609" i="94" l="1"/>
  <c r="L609" i="9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Huda Purwandoko</author>
    <author>Ian Yustiar Irsyadi</author>
  </authors>
  <commentList>
    <comment ref="AE3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Huda Purwandoko:</t>
        </r>
        <r>
          <rPr>
            <sz val="9"/>
            <color indexed="81"/>
            <rFont val="Tahoma"/>
            <family val="2"/>
          </rPr>
          <t xml:space="preserve">
Rapel Nangoi
</t>
        </r>
      </text>
    </comment>
    <comment ref="CD41" authorId="1" shapeId="0" xr:uid="{7DB03429-1848-465D-89A4-FAB2A094BE63}">
      <text>
        <r>
          <rPr>
            <b/>
            <sz val="9"/>
            <color indexed="81"/>
            <rFont val="Tahoma"/>
            <family val="2"/>
          </rPr>
          <t>Ian Yustiar Irsyadi:</t>
        </r>
        <r>
          <rPr>
            <sz val="9"/>
            <color indexed="81"/>
            <rFont val="Tahoma"/>
            <family val="2"/>
          </rPr>
          <t xml:space="preserve">
Angka ini harus sama di balance accrued bonus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Chucking Machine</author>
    <author>Insulator</author>
    <author>Septian Nugraha</author>
    <author>Firkah Fansuri</author>
    <author>Dian Anggraini</author>
  </authors>
  <commentList>
    <comment ref="BL11" authorId="0" shapeId="0" xr:uid="{598DD234-F8F5-4D01-8330-9C738EC0DF0C}">
      <text>
        <r>
          <rPr>
            <b/>
            <sz val="9"/>
            <color indexed="81"/>
            <rFont val="Tahoma"/>
            <family val="2"/>
          </rPr>
          <t>Chucking Machine:</t>
        </r>
        <r>
          <rPr>
            <sz val="9"/>
            <color indexed="81"/>
            <rFont val="Tahoma"/>
            <family val="2"/>
          </rPr>
          <t xml:space="preserve">
trial cpr6ea coil posco
n=1
n=5
n=30
trial cpr6ea coil posco
n=3000
lanjut ganti c7hsa posco</t>
        </r>
      </text>
    </comment>
    <comment ref="BL13" authorId="0" shapeId="0" xr:uid="{16552C2E-1971-4B6F-9966-47AD53E84E03}">
      <text>
        <r>
          <rPr>
            <b/>
            <sz val="9"/>
            <color indexed="81"/>
            <rFont val="Tahoma"/>
            <family val="2"/>
          </rPr>
          <t>Chucking Machine:</t>
        </r>
        <r>
          <rPr>
            <sz val="9"/>
            <color indexed="81"/>
            <rFont val="Tahoma"/>
            <family val="2"/>
          </rPr>
          <t xml:space="preserve">
trial cpr6ea coil posco
n=1
n=5
n=30
trial cpr6ea coil posco
n=3000
lanjut ganti c7hsa posco</t>
        </r>
      </text>
    </comment>
    <comment ref="BL83" authorId="1" shapeId="0" xr:uid="{1FB90A4B-29FB-4705-955C-0C9C7686A579}">
      <text>
        <r>
          <rPr>
            <b/>
            <sz val="9"/>
            <color indexed="81"/>
            <rFont val="Tahoma"/>
            <family val="2"/>
          </rPr>
          <t>Insulator:</t>
        </r>
        <r>
          <rPr>
            <sz val="9"/>
            <color indexed="81"/>
            <rFont val="Tahoma"/>
            <family val="2"/>
          </rPr>
          <t xml:space="preserve">
RE-LAYOUT MESIN SETSUGO C1N</t>
        </r>
      </text>
    </comment>
    <comment ref="BL84" authorId="1" shapeId="0" xr:uid="{5D6F2AF9-3B3E-49BE-AF98-1C0E6B8B7B4A}">
      <text>
        <r>
          <rPr>
            <b/>
            <sz val="9"/>
            <color indexed="81"/>
            <rFont val="Tahoma"/>
            <family val="2"/>
          </rPr>
          <t>Insulator:</t>
        </r>
        <r>
          <rPr>
            <sz val="9"/>
            <color indexed="81"/>
            <rFont val="Tahoma"/>
            <family val="2"/>
          </rPr>
          <t xml:space="preserve">
RE-LAYOUT MESIN SETSUGO C1N</t>
        </r>
      </text>
    </comment>
    <comment ref="BL88" authorId="1" shapeId="0" xr:uid="{787CEDC5-95D0-45F8-89DD-A25A153106E5}">
      <text>
        <r>
          <rPr>
            <b/>
            <sz val="9"/>
            <color indexed="81"/>
            <rFont val="Tahoma"/>
            <family val="2"/>
          </rPr>
          <t>Insulator:</t>
        </r>
        <r>
          <rPr>
            <sz val="9"/>
            <color indexed="81"/>
            <rFont val="Tahoma"/>
            <family val="2"/>
          </rPr>
          <t xml:space="preserve">
RE-LAYOUT MESIN SETSUGO C1N</t>
        </r>
      </text>
    </comment>
    <comment ref="N103" authorId="2" shapeId="0" xr:uid="{79B53FED-0E04-4892-A8F4-7ED9F40AE0B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Backup op isoman</t>
        </r>
      </text>
    </comment>
    <comment ref="O105" authorId="2" shapeId="0" xr:uid="{D30DD260-BE45-47F7-A57F-1B67460584CB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07" authorId="2" shapeId="0" xr:uid="{4B0A33D1-F28C-4B1C-96E6-9BD15C4D21DD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08" authorId="2" shapeId="0" xr:uid="{46E88A44-09ED-4289-A6F1-98DF4AB95BE3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13" authorId="2" shapeId="0" xr:uid="{56C3C948-3A6E-4604-A115-6A273A6322D8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0" authorId="2" shapeId="0" xr:uid="{F701C812-6001-4704-B244-4859A000807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1" authorId="2" shapeId="0" xr:uid="{603A4904-8D17-43DF-B582-A263C4124407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2" authorId="2" shapeId="0" xr:uid="{7EE1F59A-77A9-422B-A18C-29DA66C17CE8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4" authorId="2" shapeId="0" xr:uid="{9A94F6F6-CA7F-48D9-A3E0-AD8976B043AA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5" authorId="2" shapeId="0" xr:uid="{898BF0C5-F7BA-4802-896F-19E371C9532C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8" authorId="2" shapeId="0" xr:uid="{65733711-BFFC-4295-AE7D-E9F355080791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0" authorId="2" shapeId="0" xr:uid="{4E07F312-E348-41B6-AC46-D54812AD0214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1" authorId="2" shapeId="0" xr:uid="{79340DC5-B3DE-4A65-A7E8-D559B477B4A0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3" authorId="2" shapeId="0" xr:uid="{C40BAEFE-4593-46A9-8840-77D78B6EF894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6" authorId="2" shapeId="0" xr:uid="{7AD1FF8B-C5CA-43B3-8E6F-ACD19EC95F6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8" authorId="2" shapeId="0" xr:uid="{2CEAFF5F-00B6-48B0-A2D8-01402FE54CAB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9" authorId="2" shapeId="0" xr:uid="{0A77A0ED-4803-4305-A15E-8A8901444701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1" authorId="2" shapeId="0" xr:uid="{C284324C-1BCC-4274-9F73-2091B3DCEEE1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3" authorId="2" shapeId="0" xr:uid="{F68F24A4-3327-456E-9FCC-5DFF9032793C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5" authorId="2" shapeId="0" xr:uid="{57BFC4CA-7B30-4730-BD15-9A31F722D835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6" authorId="2" shapeId="0" xr:uid="{A4B9C71F-5CD0-4715-A530-90E231C77F4E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7" authorId="2" shapeId="0" xr:uid="{1E51C053-5800-4B62-84F2-AA605AFDE689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8" authorId="2" shapeId="0" xr:uid="{83A6EC51-32AB-4001-A355-9B20CC9B5A9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9" authorId="2" shapeId="0" xr:uid="{D3610D01-0A53-4715-9440-4317B96972F9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1" authorId="2" shapeId="0" xr:uid="{E29F0220-6EE4-4EAB-9F8D-0294FEFF91C3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4" authorId="2" shapeId="0" xr:uid="{6A53A461-E20C-4AFB-B111-D5A3FC06467C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5" authorId="2" shapeId="0" xr:uid="{C50FDBF2-8FC9-403A-96C6-74C507C2E07B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7" authorId="2" shapeId="0" xr:uid="{FFD8D296-A56B-41DA-BC41-5A715E63A3D6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8" authorId="2" shapeId="0" xr:uid="{41EBAED9-8A95-4177-8BE2-5689ED8056B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60" authorId="2" shapeId="0" xr:uid="{383D0AF3-0DB7-4410-9301-F6C296D4FC66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L165" authorId="2" shapeId="0" xr:uid="{DF1B5858-0D00-4892-9CE0-390F4466F8E0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backup op auto</t>
        </r>
      </text>
    </comment>
    <comment ref="AB165" authorId="2" shapeId="0" xr:uid="{8C7DCEEE-4F4A-45E7-A861-2D0F13471084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Bongkar rantai BD2</t>
        </r>
      </text>
    </comment>
    <comment ref="O167" authorId="2" shapeId="0" xr:uid="{69BDBD01-ECC2-4E85-A45D-89831D181CBA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AB168" authorId="2" shapeId="0" xr:uid="{746C90F3-CB14-41A5-BCD2-5D0B0B4A5A02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Bongkar rantai BD2</t>
        </r>
      </text>
    </comment>
    <comment ref="N175" authorId="3" shapeId="0" xr:uid="{D75690E3-643B-4ED1-A0BC-679F7C064900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N208" authorId="3" shapeId="0" xr:uid="{8383F754-F3BD-4C35-96A4-C11B5B479660}">
      <text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N225" authorId="3" shapeId="0" xr:uid="{A3A82B20-9530-4EA9-8648-0990915D6CE3}">
      <text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N239" authorId="3" shapeId="0" xr:uid="{1DDC88A4-8652-4A2A-B9BE-4CFC8ABCEA33}">
      <text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AZ264" authorId="3" shapeId="0" xr:uid="{C491B842-BF83-4AB6-932B-81B49964409A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WIP AMP LINE</t>
        </r>
      </text>
    </comment>
    <comment ref="N266" authorId="3" shapeId="0" xr:uid="{276E423C-E954-4E95-AE81-9B0C65E9AEA3}">
      <text>
        <r>
          <rPr>
            <sz val="9"/>
            <color indexed="81"/>
            <rFont val="Tahoma"/>
            <family val="2"/>
          </rPr>
          <t xml:space="preserve">
Rachmad Safi'i:
CHECK 100% TERMINAL STUD CACAT LMAR8L-9/OEM</t>
        </r>
      </text>
    </comment>
    <comment ref="AZ266" authorId="3" shapeId="0" xr:uid="{B69B683B-E971-46A5-B48A-57A8713763A0}">
      <text>
        <r>
          <rPr>
            <b/>
            <sz val="9"/>
            <color indexed="81"/>
            <rFont val="Tahoma"/>
            <family val="2"/>
          </rPr>
          <t>PREPARE BOX</t>
        </r>
      </text>
    </comment>
    <comment ref="N267" authorId="3" shapeId="0" xr:uid="{F8338FD7-2308-4A2E-857C-EEFC687E121B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INS END FR6F 100 %</t>
        </r>
      </text>
    </comment>
    <comment ref="AZ267" authorId="3" shapeId="0" xr:uid="{5B3266CD-35BF-4939-853B-E116DC57F6E5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LINE FI &amp; PREPARE BOX</t>
        </r>
      </text>
    </comment>
    <comment ref="AZ271" authorId="3" shapeId="0" xr:uid="{0C3B3A78-EB56-43D8-97A7-DEED85699750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PREPARE BOX &amp; LINE FI</t>
        </r>
      </text>
    </comment>
    <comment ref="AZ273" authorId="3" shapeId="0" xr:uid="{85903619-402B-4162-94D5-EE49DFC69392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PREPARE BOX</t>
        </r>
      </text>
    </comment>
    <comment ref="AZ274" authorId="3" shapeId="0" xr:uid="{89E1A794-1BFD-42D9-8329-9ABE0905723D}">
      <text>
        <r>
          <rPr>
            <b/>
            <sz val="9"/>
            <color indexed="81"/>
            <rFont val="Tahoma"/>
            <family val="2"/>
          </rPr>
          <t>Firkah Fansuri:PREPARE BOX</t>
        </r>
      </text>
    </comment>
    <comment ref="O276" authorId="3" shapeId="0" xr:uid="{E62137A1-9459-469B-A0A8-840E331EB1E1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</t>
        </r>
      </text>
    </comment>
    <comment ref="AZ276" authorId="3" shapeId="0" xr:uid="{2D3F4198-3B0C-4BF9-8FD3-142E8E41CBE1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</t>
        </r>
      </text>
    </comment>
    <comment ref="O277" authorId="3" shapeId="0" xr:uid="{779425E8-BA0B-4F75-A890-156523264DF1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AZ277" authorId="3" shapeId="0" xr:uid="{BD5A72D8-3492-42F9-B427-4F831BE43EFD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AZ279" authorId="3" shapeId="0" xr:uid="{A0FA9323-D6DE-4BBF-A709-B4E767CE9135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LINE FI  &amp; PREPARE BOX</t>
        </r>
      </text>
    </comment>
    <comment ref="AZ280" authorId="3" shapeId="0" xr:uid="{B3F924DB-6D7B-442C-B8C9-39BA1DEABDE7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WP AMP LINE </t>
        </r>
      </text>
    </comment>
    <comment ref="AZ281" authorId="3" shapeId="0" xr:uid="{A25397DE-D0E0-45C3-8004-96FCA25DEBA8}">
      <text>
        <r>
          <rPr>
            <b/>
            <sz val="9"/>
            <color indexed="81"/>
            <rFont val="Tahoma"/>
            <family val="2"/>
          </rPr>
          <t>Firkah Fansuri:
LINE FI &amp;PREPARE BOX</t>
        </r>
      </text>
    </comment>
    <comment ref="O282" authorId="3" shapeId="0" xr:uid="{FEB94DBD-0E87-4F92-8370-1B90F94B1190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AZ282" authorId="3" shapeId="0" xr:uid="{05324801-E315-4C8E-9A11-60187E37B8F6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S284" authorId="4" shapeId="0" xr:uid="{1C0CCDDB-914C-4956-A4CA-3974C93EA1E9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284" authorId="4" shapeId="0" xr:uid="{BB8904D6-6DB1-4F3E-BBC3-4BD40993D709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286" authorId="4" shapeId="0" xr:uid="{90F97160-62B6-444E-B5CC-80F61A868D47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C286" authorId="4" shapeId="0" xr:uid="{044CFBE0-6955-4494-A5CA-65294D2342E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MEMBUAT POLLY BOX PARTISI PLUG CAP</t>
        </r>
      </text>
    </comment>
    <comment ref="BD286" authorId="4" shapeId="0" xr:uid="{4E597084-3C6C-4EF2-8875-CF95724E5B34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87" authorId="4" shapeId="0" xr:uid="{F30CF8D7-C11C-4CFE-B0B5-8D988EAFE68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S287" authorId="4" shapeId="0" xr:uid="{07802D82-3A0D-4CDB-BDDB-044EED6B087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287" authorId="4" shapeId="0" xr:uid="{C19F93B8-432A-4123-9353-D1840A185572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288" authorId="4" shapeId="0" xr:uid="{00B5E4AF-D9E9-44D3-9E8B-2C4A0BF3673A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BD288" authorId="4" shapeId="0" xr:uid="{C5CFA235-CA6B-414D-8C60-10040A6D0B6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89" authorId="4" shapeId="0" xr:uid="{C9C925D5-A9F0-46C6-8505-D40F795245E9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-GRINDING BODY
-PRODUKSI DI LINE ASSEMBLY PLUG CAP</t>
        </r>
      </text>
    </comment>
    <comment ref="S289" authorId="4" shapeId="0" xr:uid="{9A2D9520-E649-4604-99A2-D0AFDE5F6AC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BC289" authorId="4" shapeId="0" xr:uid="{4A533EB1-63B5-4A4B-B709-348737282F9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-MEMBUAT POLLY BOX PARTISI PLUG CAP
- PRODUKSI DI LINE ASSEMBLY PLUG CAP</t>
        </r>
      </text>
    </comment>
    <comment ref="BD289" authorId="4" shapeId="0" xr:uid="{714BE3F6-D4DF-4A6D-9977-325683FA7FC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90" authorId="4" shapeId="0" xr:uid="{FBC3E91F-1F67-4072-91B1-8424DCAA48F2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S290" authorId="4" shapeId="0" xr:uid="{B9082B48-8ECC-4CB7-AFFE-4229F399EF2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BD290" authorId="4" shapeId="0" xr:uid="{CD75BB3F-F3FB-485C-BD40-E737A112460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91" authorId="4" shapeId="0" xr:uid="{66988CB5-3813-438B-BEED-9B204D0F017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D291" authorId="4" shapeId="0" xr:uid="{4FDE73C6-C1B0-4CB7-968A-DBEF7525AC57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92" authorId="4" shapeId="0" xr:uid="{2D726173-55E3-418E-9377-DD6B276FCEA8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ADMIN PLUG CAP</t>
        </r>
      </text>
    </comment>
    <comment ref="BC292" authorId="4" shapeId="0" xr:uid="{840A85EA-D8EE-4508-9D84-A321C1C10C8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ADMIN PLUG CAP</t>
        </r>
      </text>
    </comment>
    <comment ref="S296" authorId="4" shapeId="0" xr:uid="{0A1668CC-5622-4D7B-AEB4-CF40EC56D1A4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296" authorId="4" shapeId="0" xr:uid="{41D41241-005E-4559-952B-A15D34B4E59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S299" authorId="4" shapeId="0" xr:uid="{7FC009F5-71E9-4152-9DF4-2C679EC3EEAB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04" authorId="4" shapeId="0" xr:uid="{F9A3FC42-32AC-4B11-9550-E625B0EE521B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06" authorId="4" shapeId="0" xr:uid="{E77A4510-760E-40F6-9DDC-ED7104A1A76A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10" authorId="4" shapeId="0" xr:uid="{540C66BF-4EFB-49E5-B9D8-2AB0F0B66D0D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B310" authorId="4" shapeId="0" xr:uid="{13D9D678-F4DB-4BD4-BD83-D979008B76C8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D310" authorId="4" shapeId="0" xr:uid="{C85577FC-EB74-45A3-A6C6-EE56A0BC442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312" authorId="4" shapeId="0" xr:uid="{53BE3E5C-6E51-4523-A523-7D284C8F603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19" authorId="4" shapeId="0" xr:uid="{C3598C72-9DB8-43BA-9895-3B59D4F784E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Q321" authorId="4" shapeId="0" xr:uid="{251CF2B5-2371-4AE7-AD6C-68CF1D06B6E8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S321" authorId="4" shapeId="0" xr:uid="{33BD5F07-569B-4B9D-B0AD-5E951B1A441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B321" authorId="4" shapeId="0" xr:uid="{374D6641-6B0B-4033-9D24-DC16EBACEA7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D321" authorId="4" shapeId="0" xr:uid="{D6331831-8C66-4BFA-90E3-9EDC9F28C035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Q322" authorId="4" shapeId="0" xr:uid="{C9831ECE-E43C-4C19-A4E6-BF89E7FE2E5F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B322" authorId="4" shapeId="0" xr:uid="{55C08D9F-7425-4807-BC4C-CB6B4B5E799D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D322" authorId="4" shapeId="0" xr:uid="{0A939DCC-B42E-4DA5-90E3-768E2935004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23" authorId="4" shapeId="0" xr:uid="{402A43C0-86DE-4ED4-9CBC-021B7C87D7A7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24" authorId="4" shapeId="0" xr:uid="{11ABEF4F-3128-40BB-89E7-9D0FB7AAD9A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330" authorId="4" shapeId="0" xr:uid="{F839933C-DAFA-4007-A2B8-4A6267E0E0F2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0" authorId="4" shapeId="0" xr:uid="{F712934B-FBC4-4523-9420-2BFE555D496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1" authorId="4" shapeId="0" xr:uid="{432695F9-7F4E-4DE5-967F-FA49E085A155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1" authorId="4" shapeId="0" xr:uid="{C780B3F3-520F-4C98-95AC-2B920F161FD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2" authorId="4" shapeId="0" xr:uid="{C1FAFBDF-3B4E-4CFF-8CC5-FE9AD073762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2" authorId="4" shapeId="0" xr:uid="{34164FCC-4D96-4BAD-A2C2-9406F7ED7D1D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3" authorId="4" shapeId="0" xr:uid="{26CBC975-65BD-4B8D-8C99-136704117AD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3" authorId="4" shapeId="0" xr:uid="{71DBFA5C-0A2F-493B-AC19-F2FF4C7D73B4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4" authorId="4" shapeId="0" xr:uid="{3E6219D8-F432-4B85-8F56-FD46B3EAF9C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4" authorId="4" shapeId="0" xr:uid="{4E3C6F27-C6B7-45F5-8C31-EE1666A8E9BF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</commentList>
</comments>
</file>

<file path=xl/sharedStrings.xml><?xml version="1.0" encoding="utf-8"?>
<sst xmlns="http://schemas.openxmlformats.org/spreadsheetml/2006/main" count="9050" uniqueCount="1873">
  <si>
    <t>PT. NGK BUSI INDONESIA</t>
  </si>
  <si>
    <t>Please enter minus amount</t>
  </si>
  <si>
    <t>Section Code</t>
  </si>
  <si>
    <t>Product Segment / Dept. Group</t>
  </si>
  <si>
    <t>Quantity Employee</t>
  </si>
  <si>
    <t>PERMANENT EMPLOYEE</t>
  </si>
  <si>
    <t>TEMPORARY EMPLOYEE</t>
  </si>
  <si>
    <t>GROSS SALARY</t>
  </si>
  <si>
    <t>NET SALARY</t>
  </si>
  <si>
    <t>TOTAL COST COMPANY</t>
  </si>
  <si>
    <t>Permanent</t>
  </si>
  <si>
    <t>Temporary</t>
  </si>
  <si>
    <t>Basic Salary</t>
  </si>
  <si>
    <t>Allowances</t>
  </si>
  <si>
    <t>BPJS JK &amp; JKK (1.19%)</t>
  </si>
  <si>
    <t>BPJS Kesehatan (4%)</t>
  </si>
  <si>
    <t>Overtime</t>
  </si>
  <si>
    <t>Art. 21</t>
  </si>
  <si>
    <t>Jamsostek 2%</t>
  </si>
  <si>
    <t>Jamsostek 3.7%</t>
  </si>
  <si>
    <t>T H R</t>
  </si>
  <si>
    <t>T A T   (BONUS)</t>
  </si>
  <si>
    <t>Retirement</t>
  </si>
  <si>
    <t>Spark Plug</t>
  </si>
  <si>
    <t>Plug Cap</t>
  </si>
  <si>
    <t>Indirect</t>
  </si>
  <si>
    <t>GRAND TOTAL</t>
  </si>
  <si>
    <t>Total</t>
  </si>
  <si>
    <t>Allowance</t>
  </si>
  <si>
    <t>Ramadhan / THR</t>
  </si>
  <si>
    <t>Bonus / TAT</t>
  </si>
  <si>
    <t>JOURNAL</t>
  </si>
  <si>
    <t>MEMORIAL</t>
  </si>
  <si>
    <t>DATE</t>
  </si>
  <si>
    <t>THIRD PARTY</t>
  </si>
  <si>
    <t>OLD</t>
  </si>
  <si>
    <t>COST OF ACCOUNT</t>
  </si>
  <si>
    <t>DEPT./SECT.</t>
  </si>
  <si>
    <t>DESCRIPTION</t>
  </si>
  <si>
    <t>FOREIGN EXCHANGE</t>
  </si>
  <si>
    <t>AMOUNT</t>
  </si>
  <si>
    <t>BALANCE</t>
  </si>
  <si>
    <t>NO.</t>
  </si>
  <si>
    <t>CODE</t>
  </si>
  <si>
    <t>NAME</t>
  </si>
  <si>
    <t>COA</t>
  </si>
  <si>
    <t>CODE NO.</t>
  </si>
  <si>
    <t>CUR.</t>
  </si>
  <si>
    <t>RATE</t>
  </si>
  <si>
    <t>DEBET</t>
  </si>
  <si>
    <t>CREDIT</t>
  </si>
  <si>
    <t>IDR</t>
  </si>
  <si>
    <t>AP Tax - Art. 21</t>
  </si>
  <si>
    <t>BENDING</t>
  </si>
  <si>
    <t>MAINTENANCE</t>
  </si>
  <si>
    <t>COLD FORMING</t>
  </si>
  <si>
    <t>CHUCKING MACHINE</t>
  </si>
  <si>
    <t>WELDING THREADING</t>
  </si>
  <si>
    <t>QUALITY CONTROL</t>
  </si>
  <si>
    <t>ASSEMBLING INSULATOR</t>
  </si>
  <si>
    <t>ASSEMBLING LINE</t>
  </si>
  <si>
    <t>FINAL INSPECTION</t>
  </si>
  <si>
    <t>OEM INSPECTION</t>
  </si>
  <si>
    <t>ASSEMBLING PLUG CAP</t>
  </si>
  <si>
    <t>MEKKI/PLATING</t>
  </si>
  <si>
    <t>For Labor &amp; FOH Report Purpose :</t>
  </si>
  <si>
    <t>Casual Workers</t>
  </si>
  <si>
    <t>Tax Allowance</t>
  </si>
  <si>
    <t>Welfare - BPJS JHT (3.7%)</t>
  </si>
  <si>
    <t>Salary</t>
  </si>
  <si>
    <t>Gross Salary</t>
  </si>
  <si>
    <t>Control variance</t>
  </si>
  <si>
    <t>BPJS Kesehatan (1%)</t>
  </si>
  <si>
    <t>BPJS Dana pensiun (1%)</t>
  </si>
  <si>
    <t>BPJS Dana pensiun (2%)</t>
  </si>
  <si>
    <t>Attendance Deduction</t>
  </si>
  <si>
    <t>INJECTION MOULDING</t>
  </si>
  <si>
    <t>NAMA /</t>
  </si>
  <si>
    <t>CF</t>
  </si>
  <si>
    <t>CM</t>
  </si>
  <si>
    <t>WT</t>
  </si>
  <si>
    <t>INP M/S</t>
  </si>
  <si>
    <t>PLATING</t>
  </si>
  <si>
    <t>ASS. INS.</t>
  </si>
  <si>
    <t>MOULDING</t>
  </si>
  <si>
    <t>P.CAP</t>
  </si>
  <si>
    <t xml:space="preserve">ASSY </t>
  </si>
  <si>
    <t>OEM</t>
  </si>
  <si>
    <t>MOUDLING</t>
  </si>
  <si>
    <t>PLUG CAP</t>
  </si>
  <si>
    <t>429.01.94</t>
  </si>
  <si>
    <t>621.10.12</t>
  </si>
  <si>
    <t>683.10.14</t>
  </si>
  <si>
    <t>ASSEMBLY AUTO</t>
  </si>
  <si>
    <t>ASSEMBLY LINE</t>
  </si>
  <si>
    <t>MS Inspection</t>
  </si>
  <si>
    <t>QC OEM INSPECTION</t>
  </si>
  <si>
    <t>680.09.14</t>
  </si>
  <si>
    <t>ASSEMBLY INSULATOR</t>
  </si>
  <si>
    <t>N I K</t>
  </si>
  <si>
    <t xml:space="preserve">N A M A </t>
  </si>
  <si>
    <t>Base Pay</t>
  </si>
  <si>
    <t>Hour</t>
  </si>
  <si>
    <t>Rp</t>
  </si>
  <si>
    <t>Oke</t>
  </si>
  <si>
    <t>AUTO ASSEMBLING SPLUG</t>
  </si>
  <si>
    <t>Welfare - BPJS Dana pensiun (2%)</t>
  </si>
  <si>
    <t xml:space="preserve">TRANSFER LABOR </t>
  </si>
  <si>
    <t>MILA MARLIANA</t>
  </si>
  <si>
    <t>695.03.15</t>
  </si>
  <si>
    <t>HENDRA IRAWAN</t>
  </si>
  <si>
    <t>468.09.98</t>
  </si>
  <si>
    <t>SALIM</t>
  </si>
  <si>
    <t>707.08.15</t>
  </si>
  <si>
    <t>TOWIL ANWAR ROSYADI</t>
  </si>
  <si>
    <t>324.03.88</t>
  </si>
  <si>
    <t>599.09.10</t>
  </si>
  <si>
    <t>SUSAN ANGGRAINI</t>
  </si>
  <si>
    <t>JSHK</t>
  </si>
  <si>
    <t>322.03.88</t>
  </si>
  <si>
    <t>436.01.94</t>
  </si>
  <si>
    <t>KK.1039</t>
  </si>
  <si>
    <t>:</t>
  </si>
  <si>
    <t>Payment Note Astek</t>
  </si>
  <si>
    <t>Adm . Transfer</t>
  </si>
  <si>
    <t>Income</t>
  </si>
  <si>
    <t>Gaji Pokok</t>
  </si>
  <si>
    <t>Salary Increament</t>
  </si>
  <si>
    <t>Deduction</t>
  </si>
  <si>
    <t>Tax Art. 21</t>
  </si>
  <si>
    <t>Absensi</t>
  </si>
  <si>
    <t>BPJS TK by Emp (2%)</t>
  </si>
  <si>
    <t>BPJS Kesehatan by Emp (1%)</t>
  </si>
  <si>
    <t>BPJS Pension By Employee</t>
  </si>
  <si>
    <t>BPJS TK by Company (3,7%)</t>
  </si>
  <si>
    <t>BPJS TK by Company (1,19%)</t>
  </si>
  <si>
    <t>BPJS Pension By Employee (2%)</t>
  </si>
  <si>
    <t>BPJS Kesehatan by Company (4%)</t>
  </si>
  <si>
    <t>Gross</t>
  </si>
  <si>
    <t>Netto</t>
  </si>
  <si>
    <t>SELISIH</t>
  </si>
  <si>
    <t>RACHMAT MULYONO</t>
  </si>
  <si>
    <t>RONI HIDAYAT</t>
  </si>
  <si>
    <t>354.09.88</t>
  </si>
  <si>
    <t>KK.1037</t>
  </si>
  <si>
    <t>ASSEMBLING PLUG CAP PACKAGING</t>
  </si>
  <si>
    <t>QUALITY ASSURANCE</t>
  </si>
  <si>
    <t>MAINTENANCE - MACHINE</t>
  </si>
  <si>
    <t>MAINTENANCE - UTILITY</t>
  </si>
  <si>
    <t>PE - INDUSTRIAL ENGINEERING</t>
  </si>
  <si>
    <t>SUPPLY &amp; PROCUREMENT</t>
  </si>
  <si>
    <t>INVENTORY CONTROL</t>
  </si>
  <si>
    <t>CONTINUOUS IMPROVEMENT</t>
  </si>
  <si>
    <t>MARKETING</t>
  </si>
  <si>
    <t>SALES - OEM</t>
  </si>
  <si>
    <t>SALES - OES</t>
  </si>
  <si>
    <t>SALES - IAM</t>
  </si>
  <si>
    <t>GENERAL AFFAIR</t>
  </si>
  <si>
    <t>HUMAN RESOURCE</t>
  </si>
  <si>
    <t>FINANCE &amp; ACCOUNTING</t>
  </si>
  <si>
    <t>INFORMATION TECHNOLOGY</t>
  </si>
  <si>
    <t>DIR-01</t>
  </si>
  <si>
    <t>DIR-02</t>
  </si>
  <si>
    <t>DIR-03</t>
  </si>
  <si>
    <t>DIR-04</t>
  </si>
  <si>
    <t>DIR-06</t>
  </si>
  <si>
    <t>DIR-07</t>
  </si>
  <si>
    <t>DIR-08</t>
  </si>
  <si>
    <t>DIR-09</t>
  </si>
  <si>
    <t>DIR-10</t>
  </si>
  <si>
    <t>DIR-11</t>
  </si>
  <si>
    <t>DIR-12</t>
  </si>
  <si>
    <t>DIR-13</t>
  </si>
  <si>
    <t>DIR-14</t>
  </si>
  <si>
    <t>IND-02</t>
  </si>
  <si>
    <t>IND-03</t>
  </si>
  <si>
    <t>IND-05</t>
  </si>
  <si>
    <t>IND-06</t>
  </si>
  <si>
    <t>IND-07</t>
  </si>
  <si>
    <t>IND-10</t>
  </si>
  <si>
    <t>IND-13</t>
  </si>
  <si>
    <t>IND-14</t>
  </si>
  <si>
    <t>IND-15</t>
  </si>
  <si>
    <t>IND-16</t>
  </si>
  <si>
    <t>IND-17</t>
  </si>
  <si>
    <t>S&amp;M-02</t>
  </si>
  <si>
    <t>S&amp;M-03</t>
  </si>
  <si>
    <t>S&amp;M-04</t>
  </si>
  <si>
    <t>S&amp;M-05</t>
  </si>
  <si>
    <t>ADM-05</t>
  </si>
  <si>
    <t>ADM-06</t>
  </si>
  <si>
    <t>ADM-07</t>
  </si>
  <si>
    <t>ADM-08</t>
  </si>
  <si>
    <t>ADM-09</t>
  </si>
  <si>
    <t>Act. Group Category</t>
  </si>
  <si>
    <t>SGA-S&amp;M</t>
  </si>
  <si>
    <t>SGA-ADM</t>
  </si>
  <si>
    <t>467.09.98</t>
  </si>
  <si>
    <t>MUHAMAD</t>
  </si>
  <si>
    <t>MUHAMMAD RIFAI</t>
  </si>
  <si>
    <t>537.07.04</t>
  </si>
  <si>
    <t>533.02.02</t>
  </si>
  <si>
    <t>534.02.02</t>
  </si>
  <si>
    <t>712.09.15</t>
  </si>
  <si>
    <t>SURYADI</t>
  </si>
  <si>
    <t>485.09.98</t>
  </si>
  <si>
    <t>SUPARMAN. AH</t>
  </si>
  <si>
    <t>448.08.94</t>
  </si>
  <si>
    <t>ROYADI</t>
  </si>
  <si>
    <t>523.01.02</t>
  </si>
  <si>
    <t>MULYADI SAINI</t>
  </si>
  <si>
    <t>501.10.98</t>
  </si>
  <si>
    <t>640.05.13</t>
  </si>
  <si>
    <t>648.09.13</t>
  </si>
  <si>
    <t>KK.1072</t>
  </si>
  <si>
    <t>AMLIYAH</t>
  </si>
  <si>
    <t>KK.1074</t>
  </si>
  <si>
    <t>KK.1082</t>
  </si>
  <si>
    <t>565.08.07</t>
  </si>
  <si>
    <t>RELAWATI</t>
  </si>
  <si>
    <t>639.05.13</t>
  </si>
  <si>
    <t>FIKHI NURBAYYINA</t>
  </si>
  <si>
    <t>744.05.16</t>
  </si>
  <si>
    <t>PAUZIAH ULPAH</t>
  </si>
  <si>
    <t>MEGA YUNICE VLORENSIA</t>
  </si>
  <si>
    <t>KK.1113</t>
  </si>
  <si>
    <t>NUR AIDA DWI UTARI</t>
  </si>
  <si>
    <t>KK.1114</t>
  </si>
  <si>
    <t>RAINA</t>
  </si>
  <si>
    <t>KK.1117</t>
  </si>
  <si>
    <t>ROSA</t>
  </si>
  <si>
    <t>483.09.98</t>
  </si>
  <si>
    <t>MULYADI</t>
  </si>
  <si>
    <t>VERA YUNIAR</t>
  </si>
  <si>
    <t>KK.1015</t>
  </si>
  <si>
    <t>KK.1058</t>
  </si>
  <si>
    <t>KK.1086</t>
  </si>
  <si>
    <t>YULIANA RESTY FAUZY</t>
  </si>
  <si>
    <t>753.09.16</t>
  </si>
  <si>
    <t>698.04.15</t>
  </si>
  <si>
    <t>PANDU JAYA WINATA</t>
  </si>
  <si>
    <t>711.09.15</t>
  </si>
  <si>
    <t>JAJANG NURDIANSYAH</t>
  </si>
  <si>
    <t>DAMAR RAMADHAN</t>
  </si>
  <si>
    <t>KK.1100</t>
  </si>
  <si>
    <t>333.07.88</t>
  </si>
  <si>
    <t>HARIYANTO</t>
  </si>
  <si>
    <t>525.02.02</t>
  </si>
  <si>
    <t>MUHKIDI</t>
  </si>
  <si>
    <t>M. YUSUF RAMLI</t>
  </si>
  <si>
    <t>638.05.13</t>
  </si>
  <si>
    <t>DARUSSALAM</t>
  </si>
  <si>
    <t>446.08.94</t>
  </si>
  <si>
    <t>WAGIYO</t>
  </si>
  <si>
    <t>WAHYU RIFAI</t>
  </si>
  <si>
    <t>580.08.09</t>
  </si>
  <si>
    <t>KK.1122</t>
  </si>
  <si>
    <t>470.09.98</t>
  </si>
  <si>
    <t>SLAMET WIDODO</t>
  </si>
  <si>
    <t>520.01.02</t>
  </si>
  <si>
    <t>527.02.02</t>
  </si>
  <si>
    <t>RIKO MARDIYOKO</t>
  </si>
  <si>
    <t>710.09.15</t>
  </si>
  <si>
    <t>DERRY RACHMAT SETIAWAN</t>
  </si>
  <si>
    <t>NADA PUTRI SALSABIL</t>
  </si>
  <si>
    <t>KK.1016</t>
  </si>
  <si>
    <t>HAFIZAH SYAHIDAH</t>
  </si>
  <si>
    <t>KK.1081</t>
  </si>
  <si>
    <t>KK.1087</t>
  </si>
  <si>
    <t>YUNITA RAHMAWATI</t>
  </si>
  <si>
    <t>528.02.02</t>
  </si>
  <si>
    <t>SARIF HIDAYAT</t>
  </si>
  <si>
    <t>647.09.13</t>
  </si>
  <si>
    <t>PRASETIO WAHYUDINOTO</t>
  </si>
  <si>
    <t>FITRY HARYATY</t>
  </si>
  <si>
    <t>DINI SHOFIA</t>
  </si>
  <si>
    <t>800.07.18</t>
  </si>
  <si>
    <t>325.03.88</t>
  </si>
  <si>
    <t>PARMAN</t>
  </si>
  <si>
    <t>482.09.98</t>
  </si>
  <si>
    <t>ARIS RAHMANTO</t>
  </si>
  <si>
    <t>555.07.06</t>
  </si>
  <si>
    <t>AFRINALDI</t>
  </si>
  <si>
    <t>KK.1119</t>
  </si>
  <si>
    <t>754.09.16</t>
  </si>
  <si>
    <t>JEFRI MAR</t>
  </si>
  <si>
    <t>756.09.16</t>
  </si>
  <si>
    <t>422.07.93</t>
  </si>
  <si>
    <t>428.01.94</t>
  </si>
  <si>
    <t>489.09.98</t>
  </si>
  <si>
    <t>651.09.13</t>
  </si>
  <si>
    <t>700.05.15</t>
  </si>
  <si>
    <t>KK.1040</t>
  </si>
  <si>
    <t>KK.1042</t>
  </si>
  <si>
    <t>KK.1059</t>
  </si>
  <si>
    <t>KK.1123</t>
  </si>
  <si>
    <t>KK.1124</t>
  </si>
  <si>
    <t>KK.1125</t>
  </si>
  <si>
    <t>307.10.87</t>
  </si>
  <si>
    <t>MATSANI AMING</t>
  </si>
  <si>
    <t>390.02.90</t>
  </si>
  <si>
    <t>MADI</t>
  </si>
  <si>
    <t>391.02.90</t>
  </si>
  <si>
    <t>SARYANTO</t>
  </si>
  <si>
    <t>418.06.93</t>
  </si>
  <si>
    <t>SUDIMAN</t>
  </si>
  <si>
    <t>491.09.98</t>
  </si>
  <si>
    <t>MATALIH</t>
  </si>
  <si>
    <t>532.02.02</t>
  </si>
  <si>
    <t>Y. AGUS SUPRATMAN</t>
  </si>
  <si>
    <t>583.08.09</t>
  </si>
  <si>
    <t>HAPIDZ ADRIYANSYAH</t>
  </si>
  <si>
    <t>624.10.12</t>
  </si>
  <si>
    <t>M. AGUNG ADI S.</t>
  </si>
  <si>
    <t>646.09.13</t>
  </si>
  <si>
    <t>SURYADI JAMIL</t>
  </si>
  <si>
    <t>678.08.14</t>
  </si>
  <si>
    <t>704.08.15</t>
  </si>
  <si>
    <t>EKO BUDI SANTOSO</t>
  </si>
  <si>
    <t>RAMDANI</t>
  </si>
  <si>
    <t>KK.1079</t>
  </si>
  <si>
    <t>HANNI LISTYA PUTRI</t>
  </si>
  <si>
    <t>KK.1085</t>
  </si>
  <si>
    <t>519.01.02</t>
  </si>
  <si>
    <t>AHMAD SAHRONI</t>
  </si>
  <si>
    <t>526.02.02</t>
  </si>
  <si>
    <t>MULYADI AHMAD</t>
  </si>
  <si>
    <t>353.09.88</t>
  </si>
  <si>
    <t>OMAY</t>
  </si>
  <si>
    <t>530.02.02</t>
  </si>
  <si>
    <t>531.02.02</t>
  </si>
  <si>
    <t>SUGENG UTOMO</t>
  </si>
  <si>
    <t>392.02.90</t>
  </si>
  <si>
    <t>SUMINTO</t>
  </si>
  <si>
    <t>ENDAH SAFFRIYANI</t>
  </si>
  <si>
    <t>586.08.09</t>
  </si>
  <si>
    <t>SUMARYATIK</t>
  </si>
  <si>
    <t>597.09.10</t>
  </si>
  <si>
    <t>YULI TRIYANI</t>
  </si>
  <si>
    <t>598.09.10</t>
  </si>
  <si>
    <t>DIAN PERMATA SARI</t>
  </si>
  <si>
    <t>582.08.09</t>
  </si>
  <si>
    <t>FERIKSON LIANUS</t>
  </si>
  <si>
    <t>V-CUT</t>
  </si>
  <si>
    <t>T-NUT</t>
  </si>
  <si>
    <t>FI</t>
  </si>
  <si>
    <t>600.10.10</t>
  </si>
  <si>
    <t>AHMAD MUZAKIR</t>
  </si>
  <si>
    <t>456.08.94</t>
  </si>
  <si>
    <t>AGUS DERMAWAN</t>
  </si>
  <si>
    <t>KK.1083</t>
  </si>
  <si>
    <t>KK.1111</t>
  </si>
  <si>
    <t>497.10.98</t>
  </si>
  <si>
    <t>KUSWANTO</t>
  </si>
  <si>
    <t>KK.1047</t>
  </si>
  <si>
    <t>KK.1056</t>
  </si>
  <si>
    <t>AYU LIANTI</t>
  </si>
  <si>
    <t>KK.1060</t>
  </si>
  <si>
    <t>LULUH LUTFIATUL FAJRIAH</t>
  </si>
  <si>
    <t>KK.1109</t>
  </si>
  <si>
    <t>LAILA NURUL AZIZAH</t>
  </si>
  <si>
    <t>MUHAMMAD ALWIN ADRIANSYAH</t>
  </si>
  <si>
    <t>KK.1116</t>
  </si>
  <si>
    <t>KK.1128</t>
  </si>
  <si>
    <t>KK.1132</t>
  </si>
  <si>
    <t>FAHMI KURNIAWAN</t>
  </si>
  <si>
    <t>KK.1133</t>
  </si>
  <si>
    <t>587.08.09</t>
  </si>
  <si>
    <t>YUSUF MAULANA J.</t>
  </si>
  <si>
    <t>TALC RING</t>
  </si>
  <si>
    <t>466.09.98</t>
  </si>
  <si>
    <t>JAKA PRAYITNA</t>
  </si>
  <si>
    <t>773.04.17</t>
  </si>
  <si>
    <t>KK.1099</t>
  </si>
  <si>
    <t>535.02.02</t>
  </si>
  <si>
    <t>EKO NOVIANTO</t>
  </si>
  <si>
    <t>637.05.13</t>
  </si>
  <si>
    <t>713.09.15</t>
  </si>
  <si>
    <t>AHMAD MURDIYONO</t>
  </si>
  <si>
    <t>623.10.12</t>
  </si>
  <si>
    <t>MUHAMAD ILHAM</t>
  </si>
  <si>
    <t>778.08.17</t>
  </si>
  <si>
    <t>434.01.94</t>
  </si>
  <si>
    <t>326.04.88</t>
  </si>
  <si>
    <t>BASRONI</t>
  </si>
  <si>
    <t>474.09.98</t>
  </si>
  <si>
    <t>SAMSUL MAARIF</t>
  </si>
  <si>
    <t>476.09.98</t>
  </si>
  <si>
    <t>SURAHMAN</t>
  </si>
  <si>
    <t>655.09.13</t>
  </si>
  <si>
    <t>AGUNG MUSTIKA PUTERA</t>
  </si>
  <si>
    <t>656.09.13</t>
  </si>
  <si>
    <t>FIRMAN JAYADI</t>
  </si>
  <si>
    <t>682.10.14</t>
  </si>
  <si>
    <t>MUHAMAD MULYADI</t>
  </si>
  <si>
    <t>733.01.16</t>
  </si>
  <si>
    <t>CANDRA AGUSTIAN</t>
  </si>
  <si>
    <t>734.02.16</t>
  </si>
  <si>
    <t>IRFAN SYAHRU WIJAYA</t>
  </si>
  <si>
    <t>EDO AJI PRASETYO</t>
  </si>
  <si>
    <t>572.11.08</t>
  </si>
  <si>
    <t>657.09.13</t>
  </si>
  <si>
    <t>DIDIK DWI ARIFIN</t>
  </si>
  <si>
    <t>TAMRIYANTO</t>
  </si>
  <si>
    <t>723.10.15</t>
  </si>
  <si>
    <t>ZAENAL ARIFIN</t>
  </si>
  <si>
    <t>RIAN CAHYA NUGROHO</t>
  </si>
  <si>
    <t>777.07.17</t>
  </si>
  <si>
    <t>522.01.02</t>
  </si>
  <si>
    <t>ADE SUHANDI</t>
  </si>
  <si>
    <t>802.08.18</t>
  </si>
  <si>
    <t>RANGGA PURNA LAVIEANSAH</t>
  </si>
  <si>
    <t>803.08.18</t>
  </si>
  <si>
    <t>TOTO HERMANTO</t>
  </si>
  <si>
    <t>KK.1127</t>
  </si>
  <si>
    <t>327.04.88</t>
  </si>
  <si>
    <t>356.09.88</t>
  </si>
  <si>
    <t>360.09.88</t>
  </si>
  <si>
    <t>377.09.89</t>
  </si>
  <si>
    <t>413.06.93</t>
  </si>
  <si>
    <t>421.07.93</t>
  </si>
  <si>
    <t>431.01.94</t>
  </si>
  <si>
    <t>435.01.94</t>
  </si>
  <si>
    <t>449.08.94</t>
  </si>
  <si>
    <t>473.09.98</t>
  </si>
  <si>
    <t>488.09.98</t>
  </si>
  <si>
    <t>518.01.02</t>
  </si>
  <si>
    <t>571.10.08</t>
  </si>
  <si>
    <t>620.10.12</t>
  </si>
  <si>
    <t>706.08.15</t>
  </si>
  <si>
    <t>KK.1043</t>
  </si>
  <si>
    <t>KK.1145</t>
  </si>
  <si>
    <t>KK.1149</t>
  </si>
  <si>
    <t>KK.1150</t>
  </si>
  <si>
    <t>KK.1157</t>
  </si>
  <si>
    <t>KK.1161</t>
  </si>
  <si>
    <t>405.07.94</t>
  </si>
  <si>
    <t>RACHMAD SAFII</t>
  </si>
  <si>
    <t>KK.1110</t>
  </si>
  <si>
    <t>303.10.87</t>
  </si>
  <si>
    <t>ACA</t>
  </si>
  <si>
    <t>437.01.94</t>
  </si>
  <si>
    <t>ALEK WIKARMAWAN</t>
  </si>
  <si>
    <t>453.08.94</t>
  </si>
  <si>
    <t>PRANOTO</t>
  </si>
  <si>
    <t>524.02.02</t>
  </si>
  <si>
    <t>HARRY OKTAVIANTO</t>
  </si>
  <si>
    <t>AMALIA PRATIWI</t>
  </si>
  <si>
    <t>MARTININGSIH</t>
  </si>
  <si>
    <t>DENDY NOVIANDI</t>
  </si>
  <si>
    <t>KK.1080</t>
  </si>
  <si>
    <t>HELEN IMELDA SITORUS</t>
  </si>
  <si>
    <t>KK.1126</t>
  </si>
  <si>
    <t>KK.1131</t>
  </si>
  <si>
    <t>KK.1142</t>
  </si>
  <si>
    <t>ABDUL HADI</t>
  </si>
  <si>
    <t>KK.1144</t>
  </si>
  <si>
    <t>ACHMAD THALAH AL IRSYAD</t>
  </si>
  <si>
    <t>KK.1156</t>
  </si>
  <si>
    <t>NUR SINTA OKTAPIYANA</t>
  </si>
  <si>
    <t>KK.1158</t>
  </si>
  <si>
    <t>SIMA FITRIANI</t>
  </si>
  <si>
    <t>KK.1159</t>
  </si>
  <si>
    <t>TRIA AMANDA</t>
  </si>
  <si>
    <t>265.11.83</t>
  </si>
  <si>
    <t>MARSIM BIN KASAN</t>
  </si>
  <si>
    <t>477.09.98</t>
  </si>
  <si>
    <t>TJATJAN WIDJAJA</t>
  </si>
  <si>
    <t>KK.1148</t>
  </si>
  <si>
    <t>484.09.98</t>
  </si>
  <si>
    <t>HARIS</t>
  </si>
  <si>
    <t>415.06.93</t>
  </si>
  <si>
    <t>YATNO</t>
  </si>
  <si>
    <t>ARIEL ARKADIA</t>
  </si>
  <si>
    <t>748.06.16</t>
  </si>
  <si>
    <t>774.05.17</t>
  </si>
  <si>
    <t>KK.1104</t>
  </si>
  <si>
    <t>JEFRI MAULANA</t>
  </si>
  <si>
    <t>KK.1136</t>
  </si>
  <si>
    <t>KK.1137</t>
  </si>
  <si>
    <t>SENDI REARDI</t>
  </si>
  <si>
    <t>288.09.87</t>
  </si>
  <si>
    <t>619.09.12</t>
  </si>
  <si>
    <t>ARIFANDI</t>
  </si>
  <si>
    <t>GHOZY AFIF PRAKOSO</t>
  </si>
  <si>
    <t>FIRDA WIDIHANTARI</t>
  </si>
  <si>
    <t>KK.1070</t>
  </si>
  <si>
    <t>KK.1071</t>
  </si>
  <si>
    <t>REZA MUFTADDIN</t>
  </si>
  <si>
    <t>KK.1096</t>
  </si>
  <si>
    <t>DEWI SRI LESTARI</t>
  </si>
  <si>
    <t>KK.1097</t>
  </si>
  <si>
    <t>FIKRI ARROSYIDIEN</t>
  </si>
  <si>
    <t>KK.1138</t>
  </si>
  <si>
    <t>LISKA APRIANI</t>
  </si>
  <si>
    <t>KK.1139</t>
  </si>
  <si>
    <t>NURUL KHARIMAH</t>
  </si>
  <si>
    <t>KK.1141</t>
  </si>
  <si>
    <t>AFIF FADHLURROHMAN</t>
  </si>
  <si>
    <t>TOTAL</t>
  </si>
  <si>
    <t>KK.1153</t>
  </si>
  <si>
    <t>481.09.98</t>
  </si>
  <si>
    <t>SUTRIYONO</t>
  </si>
  <si>
    <t>667.04.14</t>
  </si>
  <si>
    <t>BUDIANTO</t>
  </si>
  <si>
    <t>KK.1166</t>
  </si>
  <si>
    <t>KK.1163</t>
  </si>
  <si>
    <t>YANIH LESTARI</t>
  </si>
  <si>
    <t>KK.1168</t>
  </si>
  <si>
    <t>ARIF DIDI PURWANTO</t>
  </si>
  <si>
    <t>KK.1171</t>
  </si>
  <si>
    <t>OKI HENDRIYANTO</t>
  </si>
  <si>
    <t xml:space="preserve">RAPEL </t>
  </si>
  <si>
    <t xml:space="preserve">RAPEL KK </t>
  </si>
  <si>
    <t>RAPEL OT</t>
  </si>
  <si>
    <t>RAPEL OT KK</t>
  </si>
  <si>
    <t>Staff Labor - Tax allowance (art.21)</t>
  </si>
  <si>
    <t>Staff Labor - Baslc Salary</t>
  </si>
  <si>
    <t>Staff Labor - Allowance</t>
  </si>
  <si>
    <t>Casual Staff Labor - Basic Salary</t>
  </si>
  <si>
    <t>Staff Overtime</t>
  </si>
  <si>
    <t>Staff Labor - BPJS Kesehatan (4%)</t>
  </si>
  <si>
    <t>Staff Labor - BPJS JK &amp; JKK (1.19%)</t>
  </si>
  <si>
    <t>Staff Welfare - BPJS JHT (3.7%)</t>
  </si>
  <si>
    <t>Staff Welfare - BPJS Dana pensiun (2%)</t>
  </si>
  <si>
    <t>S11010</t>
  </si>
  <si>
    <t>S11210</t>
  </si>
  <si>
    <t>B4101</t>
  </si>
  <si>
    <t>B4102</t>
  </si>
  <si>
    <t>B4103</t>
  </si>
  <si>
    <t>B4105</t>
  </si>
  <si>
    <t>B4109</t>
  </si>
  <si>
    <t>B4106</t>
  </si>
  <si>
    <t>B4110</t>
  </si>
  <si>
    <t>B4115</t>
  </si>
  <si>
    <t>B4114</t>
  </si>
  <si>
    <t>B4120</t>
  </si>
  <si>
    <t>B4121</t>
  </si>
  <si>
    <t>B4410</t>
  </si>
  <si>
    <t>B4430</t>
  </si>
  <si>
    <t>B4440</t>
  </si>
  <si>
    <t>B5100</t>
  </si>
  <si>
    <t>B5101</t>
  </si>
  <si>
    <t>B5500</t>
  </si>
  <si>
    <t>B5600</t>
  </si>
  <si>
    <t>PRODUCTION ENGINEERING</t>
  </si>
  <si>
    <t>B5130</t>
  </si>
  <si>
    <t>B5200</t>
  </si>
  <si>
    <t>B5710</t>
  </si>
  <si>
    <t>B3150</t>
  </si>
  <si>
    <t>B5007</t>
  </si>
  <si>
    <t>B3160</t>
  </si>
  <si>
    <t>B3110</t>
  </si>
  <si>
    <t>B3120</t>
  </si>
  <si>
    <t>B3130</t>
  </si>
  <si>
    <t>B2210</t>
  </si>
  <si>
    <t>B2220</t>
  </si>
  <si>
    <t>B2230</t>
  </si>
  <si>
    <t>B2300</t>
  </si>
  <si>
    <t>B2400</t>
  </si>
  <si>
    <t>Accrued Expense</t>
  </si>
  <si>
    <t>Prepaid Expense</t>
  </si>
  <si>
    <t>Personnel expense transferred</t>
  </si>
  <si>
    <t>Casual Staff Labor - Overtime</t>
  </si>
  <si>
    <t>TOTAL RAPEL APR 2019</t>
  </si>
  <si>
    <t>RIZKY SANDI</t>
  </si>
  <si>
    <t>MUHAMMAD FAUZAN ALFARIZHI</t>
  </si>
  <si>
    <t>Open Box</t>
  </si>
  <si>
    <t>584.08.09</t>
  </si>
  <si>
    <t>JOHAN EKA SAPUTRA</t>
  </si>
  <si>
    <t>KK.1038</t>
  </si>
  <si>
    <t>PANDU ASRAF SETIAWAN</t>
  </si>
  <si>
    <t>KK.1093</t>
  </si>
  <si>
    <t>MUHAMAD AL THORIQ</t>
  </si>
  <si>
    <t>KK.1095</t>
  </si>
  <si>
    <t>KK.1088</t>
  </si>
  <si>
    <t>ANTONNY WIBOWO</t>
  </si>
  <si>
    <t>KK.1169</t>
  </si>
  <si>
    <t>RISKI HARISWARA</t>
  </si>
  <si>
    <t>749.06.16</t>
  </si>
  <si>
    <t>WAHYU SANTOSO</t>
  </si>
  <si>
    <t>741.03.16</t>
  </si>
  <si>
    <t>BAMBANG NURDIANSYAH</t>
  </si>
  <si>
    <t>KK.1055</t>
  </si>
  <si>
    <t>MUCHAMAD HAMDANI</t>
  </si>
  <si>
    <t>375.09.89</t>
  </si>
  <si>
    <t>IMAN LUHUR PAMBUDI</t>
  </si>
  <si>
    <t>493.09.98</t>
  </si>
  <si>
    <t>IMAM SAFII</t>
  </si>
  <si>
    <t>KK.1084</t>
  </si>
  <si>
    <t>MOCHAMAD IQBAL NUGRAHA</t>
  </si>
  <si>
    <t>ASRI RISMAYANTI</t>
  </si>
  <si>
    <t>KIKI AMALIYA RISKI</t>
  </si>
  <si>
    <t>KK.1165</t>
  </si>
  <si>
    <t>KK.1143</t>
  </si>
  <si>
    <t>KK.1052</t>
  </si>
  <si>
    <t>ADITYA AMINATUN KASANAH</t>
  </si>
  <si>
    <t>KK.1064</t>
  </si>
  <si>
    <t>RYAN ANUGRAH</t>
  </si>
  <si>
    <t>KK.1067</t>
  </si>
  <si>
    <t>KK.1106</t>
  </si>
  <si>
    <t>KK.1115</t>
  </si>
  <si>
    <t>DANI NURMALASARI</t>
  </si>
  <si>
    <t>HILDA FITRIYAH</t>
  </si>
  <si>
    <t>KK.1075</t>
  </si>
  <si>
    <t>DEVI AYUNI JUWITA PRISCILA</t>
  </si>
  <si>
    <t>KK.1078</t>
  </si>
  <si>
    <t>FEBRIAN RAMADHANA</t>
  </si>
  <si>
    <t>KAEFIYAH MUKAROMAH</t>
  </si>
  <si>
    <t>SRI FAZRIAH</t>
  </si>
  <si>
    <t>RISMAYANTI LESTARI</t>
  </si>
  <si>
    <t>AULIA SYIFA</t>
  </si>
  <si>
    <t>KK.1146</t>
  </si>
  <si>
    <t>ANNISA NUR ANDINI</t>
  </si>
  <si>
    <t>KK.1162</t>
  </si>
  <si>
    <t>WANDA HAFIDA</t>
  </si>
  <si>
    <t>TEWRMINAL NUT</t>
  </si>
  <si>
    <t>351.09.88</t>
  </si>
  <si>
    <t>DENI RAMLAN</t>
  </si>
  <si>
    <t>SUKARTINA MESTIKASARI</t>
  </si>
  <si>
    <t>PUTRI FEBRIA WULANIE</t>
  </si>
  <si>
    <t>REYNA ANDHINI EDYSTIAN</t>
  </si>
  <si>
    <t>650.09.13</t>
  </si>
  <si>
    <t>DWI YULIANTI</t>
  </si>
  <si>
    <t>REBECCA SEPTIANY P.</t>
  </si>
  <si>
    <t>KK.1107</t>
  </si>
  <si>
    <t>TEDDY KUSANDI</t>
  </si>
  <si>
    <t>SUGENG KUSBANDI</t>
  </si>
  <si>
    <t>750.06.16</t>
  </si>
  <si>
    <t>JOEI PANJI ROMADON</t>
  </si>
  <si>
    <t>Actual THR May 2019</t>
  </si>
  <si>
    <t>TAT Actual</t>
  </si>
  <si>
    <t>THR Jan - Apr 2019</t>
  </si>
  <si>
    <t>Alocation THR May-Dec 2019</t>
  </si>
  <si>
    <t>Alocation THR Monthly 2019</t>
  </si>
  <si>
    <t>PROCATE</t>
  </si>
  <si>
    <t>S76010</t>
  </si>
  <si>
    <t>BLISTER</t>
  </si>
  <si>
    <t>MUKTOHA HASTA WARTONO</t>
  </si>
  <si>
    <t>MUHAMMAD ARIF HIDAYAT</t>
  </si>
  <si>
    <t>YENKY ADI EKO P</t>
  </si>
  <si>
    <t>KK.1140</t>
  </si>
  <si>
    <t>RAMADHAN ARSYL MASSELA</t>
  </si>
  <si>
    <t>397.02.90</t>
  </si>
  <si>
    <t>AGUNG RIADI</t>
  </si>
  <si>
    <t>451.08.94</t>
  </si>
  <si>
    <t>DUDUNG ABDULLAH AZIZ</t>
  </si>
  <si>
    <t>601.10.10</t>
  </si>
  <si>
    <t>NOVY ARYANTO</t>
  </si>
  <si>
    <t>622.10.12</t>
  </si>
  <si>
    <t>EKO MARGIONO</t>
  </si>
  <si>
    <t>726.11.15</t>
  </si>
  <si>
    <t>AGUNG SETIAWAN</t>
  </si>
  <si>
    <t>742.03.16</t>
  </si>
  <si>
    <t>SUYUTI</t>
  </si>
  <si>
    <t>755.09.16</t>
  </si>
  <si>
    <t>EKA YULIA LISTIANI</t>
  </si>
  <si>
    <t>YUSUF EFENDI</t>
  </si>
  <si>
    <t>KK.1046</t>
  </si>
  <si>
    <t>FADLI ROBBY</t>
  </si>
  <si>
    <t>KK.1053</t>
  </si>
  <si>
    <t>AGUNG CAHYANTO</t>
  </si>
  <si>
    <t>KK.1076</t>
  </si>
  <si>
    <t>KK.1077</t>
  </si>
  <si>
    <t>FAHMI ANAS</t>
  </si>
  <si>
    <t>KK.1108</t>
  </si>
  <si>
    <t>HERI HERIYANTO</t>
  </si>
  <si>
    <t>SURYO SUKARTONO</t>
  </si>
  <si>
    <t>668.06.14</t>
  </si>
  <si>
    <t>762.11.16</t>
  </si>
  <si>
    <t>NORMAWANTO</t>
  </si>
  <si>
    <t>KK.1181</t>
  </si>
  <si>
    <t>ACHMAD RIFA'I</t>
  </si>
  <si>
    <t>KK.1191</t>
  </si>
  <si>
    <t>WILDAN ALFI HAMDI</t>
  </si>
  <si>
    <t>401.05.90</t>
  </si>
  <si>
    <t>SUTIDJO</t>
  </si>
  <si>
    <t>MUHAMAD ADZAN FAHRENZA</t>
  </si>
  <si>
    <t>RACHMAT NURIADI SAPUTRO</t>
  </si>
  <si>
    <t>471.09.98</t>
  </si>
  <si>
    <t>CHAIDIR</t>
  </si>
  <si>
    <t>KK.1172</t>
  </si>
  <si>
    <t>DIMAS KURNIAWAN</t>
  </si>
  <si>
    <t>365.09.88</t>
  </si>
  <si>
    <t>BAMBANG PURNAMA SIDDHI</t>
  </si>
  <si>
    <t>475.09.98</t>
  </si>
  <si>
    <t>ABDUL KHALIM</t>
  </si>
  <si>
    <t>487.09.98</t>
  </si>
  <si>
    <t>WIDA PRIYONO</t>
  </si>
  <si>
    <t>557.08.06</t>
  </si>
  <si>
    <t>ANDI SETIAWAN</t>
  </si>
  <si>
    <t>676.05.14</t>
  </si>
  <si>
    <t>EDI PUJIYANTO</t>
  </si>
  <si>
    <t>ACHMAD SHOLAHUDIN ALAHADI</t>
  </si>
  <si>
    <t>732.01.16</t>
  </si>
  <si>
    <t>SEPTIAN NUGRAHA</t>
  </si>
  <si>
    <t>795.05.18</t>
  </si>
  <si>
    <t>TB. IBRAHIM HASAN</t>
  </si>
  <si>
    <t>ERINA GUSTIANI</t>
  </si>
  <si>
    <t>KK.1112</t>
  </si>
  <si>
    <t>SAVIRA NOVTA QUTRATUAIN</t>
  </si>
  <si>
    <t>ANNISA NUR RAMADHAN</t>
  </si>
  <si>
    <t>ICHSAN NOVIANDRI</t>
  </si>
  <si>
    <t>ADINDA NUR VITRIANI</t>
  </si>
  <si>
    <t>KK.1151</t>
  </si>
  <si>
    <t>DITA FEBRIYANI MELLANI SUCI</t>
  </si>
  <si>
    <t>KK.1154</t>
  </si>
  <si>
    <t>SUGENG PRASTYO</t>
  </si>
  <si>
    <t>RASYID NUR FAUZAN</t>
  </si>
  <si>
    <t>ACHMAD FAJRI HIDAYATTULLAH</t>
  </si>
  <si>
    <t>438.01.94</t>
  </si>
  <si>
    <t>LILI SUBROTO</t>
  </si>
  <si>
    <t>516.01.02</t>
  </si>
  <si>
    <t>INDRA ANDRIAWAN</t>
  </si>
  <si>
    <t>PEPEN EFENDI</t>
  </si>
  <si>
    <t>SUMARYATUN</t>
  </si>
  <si>
    <t>SRI MULYATI</t>
  </si>
  <si>
    <t>EKO YUNANTO</t>
  </si>
  <si>
    <t>FIRKAH FANSURI</t>
  </si>
  <si>
    <t>649.09.13</t>
  </si>
  <si>
    <t>MULYONO</t>
  </si>
  <si>
    <t>ANISA AGUSTINA</t>
  </si>
  <si>
    <t>DESI KURNIA WATI</t>
  </si>
  <si>
    <t>HAFIZ RAMADHANI</t>
  </si>
  <si>
    <t>ANDINI SEPTIANI</t>
  </si>
  <si>
    <t>NAULI NATALIA</t>
  </si>
  <si>
    <t>GHIFARI RIZKI RAMADHAN</t>
  </si>
  <si>
    <t>DEBBIE RAHAYU SEPTIAN DINI</t>
  </si>
  <si>
    <t>LAILA KHOERANI</t>
  </si>
  <si>
    <t>SITI NURHALIMAH</t>
  </si>
  <si>
    <t>DINDA PRATIWI</t>
  </si>
  <si>
    <t>ADINDA FATMAWATI</t>
  </si>
  <si>
    <t>KHOLISHA NUR AJRINA</t>
  </si>
  <si>
    <t>BRENDA ROSELINE SIMANULLANG</t>
  </si>
  <si>
    <t>QORI NUR AFIFAH</t>
  </si>
  <si>
    <t>LUTHFI NISTI AINIYAH</t>
  </si>
  <si>
    <t>MUHAMAD SAMROWI</t>
  </si>
  <si>
    <t>KK.1182</t>
  </si>
  <si>
    <t>KK.1183</t>
  </si>
  <si>
    <t>KK.1188</t>
  </si>
  <si>
    <t>KK.1190</t>
  </si>
  <si>
    <t>RIZKY APRIGH</t>
  </si>
  <si>
    <t>P090519</t>
  </si>
  <si>
    <t>ADHITYO WIHADI</t>
  </si>
  <si>
    <t>IRA YISMAYA</t>
  </si>
  <si>
    <t>KK.1184</t>
  </si>
  <si>
    <t>KK.1189</t>
  </si>
  <si>
    <t>NOVITA YULIANA</t>
  </si>
  <si>
    <t>KK.1192</t>
  </si>
  <si>
    <t>IWAN SETIAWAN</t>
  </si>
  <si>
    <t>SUSILA HARSANA</t>
  </si>
  <si>
    <t>BASIRAN</t>
  </si>
  <si>
    <t>NALIH</t>
  </si>
  <si>
    <t>SUKIRMAN</t>
  </si>
  <si>
    <t>SUHARDI</t>
  </si>
  <si>
    <t>MUHAMAD NASIR</t>
  </si>
  <si>
    <t>BUDI UTOMO</t>
  </si>
  <si>
    <t>OPEN BOX</t>
  </si>
  <si>
    <t>PONIJO</t>
  </si>
  <si>
    <t>IWAN HARYADI</t>
  </si>
  <si>
    <t>JANURI</t>
  </si>
  <si>
    <t>RAHMAT</t>
  </si>
  <si>
    <t>EDI HERMAN</t>
  </si>
  <si>
    <t>MASKANAH</t>
  </si>
  <si>
    <t>AMSORI</t>
  </si>
  <si>
    <t>NGADIMAN</t>
  </si>
  <si>
    <t>ENDANG ISMAIL</t>
  </si>
  <si>
    <t>RUSNO RUSGIANTORO</t>
  </si>
  <si>
    <t>SURYA</t>
  </si>
  <si>
    <t>MUNIR BASUNI</t>
  </si>
  <si>
    <t>297.09.87</t>
  </si>
  <si>
    <t>SUMARNO</t>
  </si>
  <si>
    <t>305.10.87</t>
  </si>
  <si>
    <t>IBNU WIDODO</t>
  </si>
  <si>
    <t>340.07.88</t>
  </si>
  <si>
    <t>SUHENDRA</t>
  </si>
  <si>
    <t>419.06.93</t>
  </si>
  <si>
    <t>SAJIMIN</t>
  </si>
  <si>
    <t>581.08.09</t>
  </si>
  <si>
    <t>ENJANG ANDRIYANA</t>
  </si>
  <si>
    <t>585.08.09</t>
  </si>
  <si>
    <t>PUJI ASIH</t>
  </si>
  <si>
    <t>652.09.13</t>
  </si>
  <si>
    <t>NINING SUPARTINI OKTAVIA</t>
  </si>
  <si>
    <t>763.11.16</t>
  </si>
  <si>
    <t>BISMA MAHARDIKA</t>
  </si>
  <si>
    <t>EKA YUNITASARI</t>
  </si>
  <si>
    <t>KK.1092</t>
  </si>
  <si>
    <t>KK.1098</t>
  </si>
  <si>
    <t>MUHAMAD TAFTAH ZANI ZAIN</t>
  </si>
  <si>
    <t>KK.1103</t>
  </si>
  <si>
    <t>MUHAMAD DWI ARI RAMADAN</t>
  </si>
  <si>
    <t>KK.1173</t>
  </si>
  <si>
    <t>IFAN SULISTIAWAN</t>
  </si>
  <si>
    <t>KK.1175</t>
  </si>
  <si>
    <t>LAILISA NURUL FITRI</t>
  </si>
  <si>
    <t>KK.1176</t>
  </si>
  <si>
    <t>REVI FACHREZZI RIYATNA</t>
  </si>
  <si>
    <t>KK.1177</t>
  </si>
  <si>
    <t>ROJIL GHUFRON</t>
  </si>
  <si>
    <t>KK.1178</t>
  </si>
  <si>
    <t>SEPTYA DIMAS TWOJA</t>
  </si>
  <si>
    <t>KK.1179</t>
  </si>
  <si>
    <t>SINGGIH PRABOWO</t>
  </si>
  <si>
    <t>DIAN ANGGRAINI SULIANTI</t>
  </si>
  <si>
    <t>479.09.98</t>
  </si>
  <si>
    <t>EDY PURWOTO</t>
  </si>
  <si>
    <t>690.10.14</t>
  </si>
  <si>
    <t>MOHAMAD FIRMAN MAWARDI</t>
  </si>
  <si>
    <t>MUHAMMAD IQBAL</t>
  </si>
  <si>
    <t>BENNY ALFIAN PURWANTO</t>
  </si>
  <si>
    <t>MUHAMMAD GHOZALI</t>
  </si>
  <si>
    <t>MAULANA IRSYADF ZAMMEN HAFF</t>
  </si>
  <si>
    <t>KK.1174</t>
  </si>
  <si>
    <t>IVANKA UBER ABDILAH SUHARDI</t>
  </si>
  <si>
    <t>Bending</t>
  </si>
  <si>
    <t>KK.1118</t>
  </si>
  <si>
    <t>KK.1036</t>
  </si>
  <si>
    <t>KK.1186</t>
  </si>
  <si>
    <t>HERYNA APRILYA</t>
  </si>
  <si>
    <t>ALPHA</t>
  </si>
  <si>
    <t>KK.1206</t>
  </si>
  <si>
    <t>KK.1205</t>
  </si>
  <si>
    <t>MARYAM SITI ZAHRA ANISAH</t>
  </si>
  <si>
    <t>KK.1203</t>
  </si>
  <si>
    <t>INES SALSABILLA</t>
  </si>
  <si>
    <t>KK.1201</t>
  </si>
  <si>
    <t>FEBRIYANI</t>
  </si>
  <si>
    <t>KK.1196</t>
  </si>
  <si>
    <t>ALDILA JUSNICA</t>
  </si>
  <si>
    <t>ADHELA MAWAR SAFITRI</t>
  </si>
  <si>
    <t>KK.1195</t>
  </si>
  <si>
    <t>AFRILLINA ASTUTI CAHYANINGSIH</t>
  </si>
  <si>
    <t>KK.1197</t>
  </si>
  <si>
    <t>ANIS SAFITRI ARSY</t>
  </si>
  <si>
    <t>KK.1198</t>
  </si>
  <si>
    <t>APRIYANI SRI KUSUMANINGRUM</t>
  </si>
  <si>
    <t>KK.1200</t>
  </si>
  <si>
    <t>FAQIH FAHREZA</t>
  </si>
  <si>
    <t>KK.1204</t>
  </si>
  <si>
    <t>KRISMONIKA</t>
  </si>
  <si>
    <t>KK.1207</t>
  </si>
  <si>
    <t>SAIDAH AGUSTINA</t>
  </si>
  <si>
    <t>SEPTIAN DENI CAHYO NEGORO</t>
  </si>
  <si>
    <t>KK.1185</t>
  </si>
  <si>
    <t>EUIS ZUWITA</t>
  </si>
  <si>
    <t>KK.1187</t>
  </si>
  <si>
    <t>HESTI TRI CAHYANI</t>
  </si>
  <si>
    <t>KK.1193</t>
  </si>
  <si>
    <t>ERWIN MAULANA</t>
  </si>
  <si>
    <t>A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</si>
  <si>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</si>
  <si>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</si>
  <si>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</si>
  <si>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</si>
  <si>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</si>
  <si>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</si>
  <si>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</si>
  <si>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</si>
  <si>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</si>
  <si>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</si>
  <si>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AUTO</t>
  </si>
  <si>
    <t>HSE/HRD</t>
  </si>
  <si>
    <t>821.06.19</t>
  </si>
  <si>
    <t>824.01.19</t>
  </si>
  <si>
    <t>384.01.90</t>
  </si>
  <si>
    <t>SUPARNO</t>
  </si>
  <si>
    <t>KK.1226</t>
  </si>
  <si>
    <t>IQBAL RAFSHANJANI</t>
  </si>
  <si>
    <t>KK.1216</t>
  </si>
  <si>
    <t>FRANANDA ARIANSYAH PUTRA</t>
  </si>
  <si>
    <t>ISNAINI YULIANTI PUTRI</t>
  </si>
  <si>
    <t>AFIF MARUF</t>
  </si>
  <si>
    <t>AINI HAQUE SWARI</t>
  </si>
  <si>
    <t>KK.1211</t>
  </si>
  <si>
    <t xml:space="preserve">Anis Khoirunissa </t>
  </si>
  <si>
    <t>KK.1217</t>
  </si>
  <si>
    <t>Hadid Hardiansyah Saputra</t>
  </si>
  <si>
    <t>KK.1223</t>
  </si>
  <si>
    <t>Nurul Lestari fajar</t>
  </si>
  <si>
    <t>KK.1221</t>
  </si>
  <si>
    <t>Nur'aini</t>
  </si>
  <si>
    <t>KK.1224</t>
  </si>
  <si>
    <t>Rani Aprilianti</t>
  </si>
  <si>
    <t>KK.1213</t>
  </si>
  <si>
    <t>AZIZAH FEBRI LIZA</t>
  </si>
  <si>
    <t>KK.1212</t>
  </si>
  <si>
    <t>AYU TRI NURDYANTI</t>
  </si>
  <si>
    <t>KK.1222</t>
  </si>
  <si>
    <t>NUR ISNAENI LESTARI</t>
  </si>
  <si>
    <t>ZANUBA ARIFAH</t>
  </si>
  <si>
    <t>KK.1220</t>
  </si>
  <si>
    <t>MUHAMMAD SINNA ABDILLAH</t>
  </si>
  <si>
    <t>KK.1215</t>
  </si>
  <si>
    <t>FADILLAH RIZKI A</t>
  </si>
  <si>
    <t>WH - FINISHED GOOD</t>
  </si>
  <si>
    <t>SCM - FG WH</t>
  </si>
  <si>
    <t>KK.1219</t>
  </si>
  <si>
    <t>MUHAMAD HARIS ANWAR</t>
  </si>
  <si>
    <t>KK.1214</t>
  </si>
  <si>
    <t>CAHYA ULUMUDIN</t>
  </si>
  <si>
    <t>336.07.88</t>
  </si>
  <si>
    <t>SAMSUDIN</t>
  </si>
  <si>
    <t>KK.1209</t>
  </si>
  <si>
    <t>ILMAN HASAN FIRMANA</t>
  </si>
  <si>
    <t>KK.1202</t>
  </si>
  <si>
    <t>FUAD HANAFI</t>
  </si>
  <si>
    <t>KK.1199</t>
  </si>
  <si>
    <t>BAYU FIKIAJI</t>
  </si>
  <si>
    <t>No</t>
  </si>
  <si>
    <t>827.04.19</t>
  </si>
  <si>
    <t>MUHAMMAD RIFALDI</t>
  </si>
  <si>
    <t>KK.1208</t>
  </si>
  <si>
    <t>KK 1420</t>
  </si>
  <si>
    <t>M. ILHAM MUHADI</t>
  </si>
  <si>
    <t>S</t>
  </si>
  <si>
    <t>KK 00920</t>
  </si>
  <si>
    <t>AGUN SAFI'I ALAM NUARI</t>
  </si>
  <si>
    <t>KK. 00320</t>
  </si>
  <si>
    <t>BIMANTO CAHYO NURTAMA</t>
  </si>
  <si>
    <t>KK.01620</t>
  </si>
  <si>
    <t>NUR LAYLA FAHIRA</t>
  </si>
  <si>
    <t>KK.01120</t>
  </si>
  <si>
    <t>FERDIANSYAH RAMA</t>
  </si>
  <si>
    <t>KK.120</t>
  </si>
  <si>
    <t>NURAENI SAFARINA</t>
  </si>
  <si>
    <t>KK.01520</t>
  </si>
  <si>
    <t>MUTHIAH AZZAHRA</t>
  </si>
  <si>
    <t>KK.220</t>
  </si>
  <si>
    <t>RIDWAN ABDUL ROZAQ</t>
  </si>
  <si>
    <t>KK.01820</t>
  </si>
  <si>
    <t>NURHAMIDAH</t>
  </si>
  <si>
    <t>KK.01220</t>
  </si>
  <si>
    <t>IRA ROYANI</t>
  </si>
  <si>
    <t>B5900</t>
  </si>
  <si>
    <t>B5800</t>
  </si>
  <si>
    <t>KK.01920</t>
  </si>
  <si>
    <t>SAFIRA KHAIRUNNISA</t>
  </si>
  <si>
    <t>KK.00720</t>
  </si>
  <si>
    <t>WAHYU AJI PANGAYOM</t>
  </si>
  <si>
    <t>KK.02420</t>
  </si>
  <si>
    <t>EKA PRAMANA</t>
  </si>
  <si>
    <t>KK.00620</t>
  </si>
  <si>
    <t>M. ARI RAMDHANI</t>
  </si>
  <si>
    <t>KK.02120</t>
  </si>
  <si>
    <t>ZULFA AULIA</t>
  </si>
  <si>
    <t>KK.200728</t>
  </si>
  <si>
    <t>KK.200732</t>
  </si>
  <si>
    <t>FINA AYU PUSPITA</t>
  </si>
  <si>
    <t>KK.200739</t>
  </si>
  <si>
    <t>RINA FEBRIANA BUDRI</t>
  </si>
  <si>
    <t>KK.200731</t>
  </si>
  <si>
    <t>CHIKA LORENZA</t>
  </si>
  <si>
    <t>KK.200733</t>
  </si>
  <si>
    <t>HAITAMI UMAM</t>
  </si>
  <si>
    <t>Check</t>
  </si>
  <si>
    <t>COST CENTER REPORT FY121</t>
  </si>
  <si>
    <t>Section Name for Labor Cost</t>
  </si>
  <si>
    <t>Salary - Allowance</t>
  </si>
  <si>
    <t>Total Template</t>
  </si>
  <si>
    <t>Total Cost Center</t>
  </si>
  <si>
    <t>Diff</t>
  </si>
  <si>
    <t>KK.200741</t>
  </si>
  <si>
    <t>TRI ANDIKA</t>
  </si>
  <si>
    <t>KK.01720</t>
  </si>
  <si>
    <t>NURDIMAN</t>
  </si>
  <si>
    <t>KK.200727</t>
  </si>
  <si>
    <t>ADE NUROHMAH</t>
  </si>
  <si>
    <t>ADELIA SYAIDA</t>
  </si>
  <si>
    <t>KUSVIAH</t>
  </si>
  <si>
    <t>ADE FAUZAN</t>
  </si>
  <si>
    <t>KK.200846</t>
  </si>
  <si>
    <t>ACHMAD FAJRI H</t>
  </si>
  <si>
    <t>HERMAWAN</t>
  </si>
  <si>
    <t>MIA RAHMAWATI</t>
  </si>
  <si>
    <t>VANNY YULIANI</t>
  </si>
  <si>
    <t>KK.201068</t>
  </si>
  <si>
    <t>ALIYA FAQIH</t>
  </si>
  <si>
    <t>KK.201071</t>
  </si>
  <si>
    <t>DAUT ALVIANTO</t>
  </si>
  <si>
    <t>KK.201070</t>
  </si>
  <si>
    <t>ARIF FIRMAN MALIK</t>
  </si>
  <si>
    <t>KK.201067</t>
  </si>
  <si>
    <t>AGUSTINA WULANDARI</t>
  </si>
  <si>
    <t>KK.200852</t>
  </si>
  <si>
    <t>ELFIRA NURSEHA TEWA</t>
  </si>
  <si>
    <t>KK.200848</t>
  </si>
  <si>
    <t>AKRIS EKAYANTI</t>
  </si>
  <si>
    <t>KK.200857</t>
  </si>
  <si>
    <t>NOVI YANTI</t>
  </si>
  <si>
    <t>KK.200850</t>
  </si>
  <si>
    <t>DAVID KURNIA WIJAYA</t>
  </si>
  <si>
    <t>KK.200863</t>
  </si>
  <si>
    <t>KK.200847</t>
  </si>
  <si>
    <t>KK.200735</t>
  </si>
  <si>
    <t>KK.00820</t>
  </si>
  <si>
    <t>KK.200864</t>
  </si>
  <si>
    <t>KK.200865</t>
  </si>
  <si>
    <t xml:space="preserve">SELISIH </t>
  </si>
  <si>
    <t>Deduct Salary</t>
  </si>
  <si>
    <t>&lt;&lt;&lt; Check (Harus Nol)</t>
  </si>
  <si>
    <t>Salary Netto</t>
  </si>
  <si>
    <t>KK 201082</t>
  </si>
  <si>
    <t>GUNTUR ADI WARGONO</t>
  </si>
  <si>
    <t>KK.200861</t>
  </si>
  <si>
    <t>ZULFADLI</t>
  </si>
  <si>
    <t>KK.00520</t>
  </si>
  <si>
    <t>SISKA FUJIANTI</t>
  </si>
  <si>
    <t>KK.200736</t>
  </si>
  <si>
    <t>MONICA DWI SULISTIYANI</t>
  </si>
  <si>
    <t>KK.201072</t>
  </si>
  <si>
    <t>FAJAR FIRDAUS DEWANTORO</t>
  </si>
  <si>
    <t>KK.200855</t>
  </si>
  <si>
    <t>M. IDAM SAEFUJIANA</t>
  </si>
  <si>
    <t>KK.201074</t>
  </si>
  <si>
    <t>INDI ASTUTI</t>
  </si>
  <si>
    <t>KK.201069</t>
  </si>
  <si>
    <t>ANNISA REVI DIYANI</t>
  </si>
  <si>
    <t>KK.201080</t>
  </si>
  <si>
    <t>ZAHRA PUSPITA DEWI</t>
  </si>
  <si>
    <t>Harus NOL</t>
  </si>
  <si>
    <t>ALPHA for 
July 2020</t>
  </si>
  <si>
    <t>TAT for 
December 2020</t>
  </si>
  <si>
    <t>TAT Realisasi as of 
December 2020</t>
  </si>
  <si>
    <t>TAT TOTAL 
2020</t>
  </si>
  <si>
    <t>TAT TOTAL 2020
(GL - Staff Bonus)
(Jan - Nov 2020)</t>
  </si>
  <si>
    <t>TAT TOTAL 2020 (Ajustment)</t>
  </si>
  <si>
    <t>TAT</t>
  </si>
  <si>
    <t>PESANGON</t>
  </si>
  <si>
    <t>KK 201081</t>
  </si>
  <si>
    <t>DIPA SATRIYO WIBOWO</t>
  </si>
  <si>
    <t>KK201086</t>
  </si>
  <si>
    <t>ZAINUR ROZIKIN</t>
  </si>
  <si>
    <t>KK.200862</t>
  </si>
  <si>
    <t>AMALIA FITRI ARAFAH</t>
  </si>
  <si>
    <t>KK.201189</t>
  </si>
  <si>
    <t>DEVIANA CLARISKA A</t>
  </si>
  <si>
    <t>KK.201190</t>
  </si>
  <si>
    <t>MEGA WIDYASTUTI</t>
  </si>
  <si>
    <t>KK.201188</t>
  </si>
  <si>
    <t>ANGARA PUTRI PRATIWI</t>
  </si>
  <si>
    <t>KK.201191</t>
  </si>
  <si>
    <t>NUVI KHOIRINISA</t>
  </si>
  <si>
    <t>KK.201187</t>
  </si>
  <si>
    <t>ALHAMDY JUHARDIYANTO</t>
  </si>
  <si>
    <t>KK201192</t>
  </si>
  <si>
    <t>YUSRIL ADITYA</t>
  </si>
  <si>
    <t>KK.200729</t>
  </si>
  <si>
    <t>KK201083</t>
  </si>
  <si>
    <t>FIRDAUS</t>
  </si>
  <si>
    <t>KK210101</t>
  </si>
  <si>
    <t>ADITYIA ANAMI</t>
  </si>
  <si>
    <t>KK210102</t>
  </si>
  <si>
    <t>AHMAD SAHRULLAH</t>
  </si>
  <si>
    <t>KK.201075</t>
  </si>
  <si>
    <t>LULU OKTA</t>
  </si>
  <si>
    <t>ANGGARA PUTRI PRATIWI</t>
  </si>
  <si>
    <t>ANDHARA PUTRI DINIATY</t>
  </si>
  <si>
    <t>KK.201078</t>
  </si>
  <si>
    <t>NURMALA PUTRI</t>
  </si>
  <si>
    <t>KK.201079</t>
  </si>
  <si>
    <t>NUR ANGELICA FEVRIEANNA</t>
  </si>
  <si>
    <t>KK.201077</t>
  </si>
  <si>
    <t>EGA SILVIA</t>
  </si>
  <si>
    <t>KK.200856</t>
  </si>
  <si>
    <t>MAULIDIYA NUR FAUZIAH</t>
  </si>
  <si>
    <t>KK.200853</t>
  </si>
  <si>
    <t>KK.1210</t>
  </si>
  <si>
    <t>ADINDA PUSPA SARI</t>
  </si>
  <si>
    <t>Increament 2021 (Jan-Feb)</t>
  </si>
  <si>
    <t>Increament Jan</t>
  </si>
  <si>
    <t>Increament Feb</t>
  </si>
  <si>
    <t>Increament Mar</t>
  </si>
  <si>
    <t>PACKAGING</t>
  </si>
  <si>
    <t>HR</t>
  </si>
  <si>
    <t>HSE</t>
  </si>
  <si>
    <t>SPSI</t>
  </si>
  <si>
    <t>KK.201085</t>
  </si>
  <si>
    <t>WISNU SAPUTRA</t>
  </si>
  <si>
    <t>KK.210103</t>
  </si>
  <si>
    <t>ANGGA RIANTO</t>
  </si>
  <si>
    <t>RAFI ABDILLAH</t>
  </si>
  <si>
    <t>Olan Sinapandiya</t>
  </si>
  <si>
    <t>KK.210314</t>
  </si>
  <si>
    <t>HESTI EKA APRIASTUTI</t>
  </si>
  <si>
    <t>KK.210104</t>
  </si>
  <si>
    <t>INDAH TRI MAWATI</t>
  </si>
  <si>
    <t>KK.210322</t>
  </si>
  <si>
    <t>HANDIKA RAHARJA</t>
  </si>
  <si>
    <t>KK.210324</t>
  </si>
  <si>
    <t>NURMALA ALFISYAHRI</t>
  </si>
  <si>
    <t>KK.210326</t>
  </si>
  <si>
    <t>SINDY SULVIANA SAHARA</t>
  </si>
  <si>
    <t>RIVANI KHAIRUNISA</t>
  </si>
  <si>
    <t>KK.210205</t>
  </si>
  <si>
    <t>KK.210206</t>
  </si>
  <si>
    <t>Labor</t>
  </si>
  <si>
    <t>Employee ID</t>
  </si>
  <si>
    <t>Name</t>
  </si>
  <si>
    <t>SP PD - COLD FORMING</t>
  </si>
  <si>
    <t>SP PD - CHUCKING MACHINE</t>
  </si>
  <si>
    <t>SP PD - WELDING THREADING</t>
  </si>
  <si>
    <t>SP PD - PLATING</t>
  </si>
  <si>
    <t>SP PD - INSULATOR SEALING</t>
  </si>
  <si>
    <t>SP PD - AUTO ASSEMBLY</t>
  </si>
  <si>
    <t>SP PD - ASSEMBLY</t>
  </si>
  <si>
    <t>SP PD - BENDING</t>
  </si>
  <si>
    <t>SP PD - FINAL INSPECTION</t>
  </si>
  <si>
    <t>SP PD - QC OEM</t>
  </si>
  <si>
    <t>PC PD - INJECTION MOLDING</t>
  </si>
  <si>
    <t>PC PD - ASSEMBLY</t>
  </si>
  <si>
    <t>PC PD - PACKAGING</t>
  </si>
  <si>
    <t>FACTORY OFFICE</t>
  </si>
  <si>
    <t>PRODUCTION PLAN</t>
  </si>
  <si>
    <t>WH - RAW MATERIAL</t>
  </si>
  <si>
    <t>PE - PROCESS ENGINEERING</t>
  </si>
  <si>
    <t>SAMSUL MA ARIF</t>
  </si>
  <si>
    <t>MUHAMMAD ILHAM</t>
  </si>
  <si>
    <t>PANDU JAYAWINATA</t>
  </si>
  <si>
    <t>A. MURDIYONO</t>
  </si>
  <si>
    <t>Total TL</t>
  </si>
  <si>
    <t>DUDUNG ABDULLAH AZIS</t>
  </si>
  <si>
    <t>KK.00320</t>
  </si>
  <si>
    <t>KK.00920</t>
  </si>
  <si>
    <t>AGUN SAFII ALAM NUARI</t>
  </si>
  <si>
    <t>KK.201082</t>
  </si>
  <si>
    <t>KK.201083</t>
  </si>
  <si>
    <t>KK.00420</t>
  </si>
  <si>
    <t>MUHAMMAD ILHAM MUHADI</t>
  </si>
  <si>
    <t>KK.201084</t>
  </si>
  <si>
    <t>RAFFLY DESDIANDA REZKY AKBAR</t>
  </si>
  <si>
    <t>KK.201086</t>
  </si>
  <si>
    <t>KK. 1088</t>
  </si>
  <si>
    <t>M.0920068</t>
  </si>
  <si>
    <t>M.0920061</t>
  </si>
  <si>
    <t>YUSUF MAULANA</t>
  </si>
  <si>
    <t>YUSTINUS AGUS SUPRATMAN</t>
  </si>
  <si>
    <t>ADE FAUZAN GHINOLA</t>
  </si>
  <si>
    <t>KK.01320</t>
  </si>
  <si>
    <t>KORIA KOMALA SARI</t>
  </si>
  <si>
    <t>KK.01420</t>
  </si>
  <si>
    <t>LULUUN NAFISAH ASNA</t>
  </si>
  <si>
    <t>MONICA DWI SULISTYANI</t>
  </si>
  <si>
    <t>KK.200737</t>
  </si>
  <si>
    <t>NITA TALIA</t>
  </si>
  <si>
    <t>KK.200845</t>
  </si>
  <si>
    <t>KK.200849</t>
  </si>
  <si>
    <t>KK.200851</t>
  </si>
  <si>
    <t>KK.200858</t>
  </si>
  <si>
    <t>KK.200859</t>
  </si>
  <si>
    <t>WISNU WIJAYA MUKTI</t>
  </si>
  <si>
    <t>KK.200860</t>
  </si>
  <si>
    <t>KK.201073</t>
  </si>
  <si>
    <t>GUGUN AJI WIGUNA</t>
  </si>
  <si>
    <t>LULU OCTAVIANI</t>
  </si>
  <si>
    <t>KK.201076</t>
  </si>
  <si>
    <t>PUTRI REGINA PRAYOGA</t>
  </si>
  <si>
    <t>KK.210207</t>
  </si>
  <si>
    <t>ALFIN KURNIAWAN</t>
  </si>
  <si>
    <t>KK.210208</t>
  </si>
  <si>
    <t>FADLI NASRULLOH</t>
  </si>
  <si>
    <t>KK.210209</t>
  </si>
  <si>
    <t>ATHALAH RAMDANA PUTRA</t>
  </si>
  <si>
    <t>KK.210210</t>
  </si>
  <si>
    <t>GALIH PUTRA PAMUNGKAS</t>
  </si>
  <si>
    <t>PEPEN EPENDI</t>
  </si>
  <si>
    <t>KK.00120</t>
  </si>
  <si>
    <t>KK.00220</t>
  </si>
  <si>
    <t>FERDIANSYAH RAMA NUGRAHA</t>
  </si>
  <si>
    <t>SYAFIRA KHAIRUNNISA</t>
  </si>
  <si>
    <t>KK.200743</t>
  </si>
  <si>
    <t>KK.200744</t>
  </si>
  <si>
    <t>KK.200730</t>
  </si>
  <si>
    <t>KK.200734</t>
  </si>
  <si>
    <t>KK.200740</t>
  </si>
  <si>
    <t>KK.200742</t>
  </si>
  <si>
    <t>APRIYANI SRI KN</t>
  </si>
  <si>
    <t>ANIS KHOIRUNISA</t>
  </si>
  <si>
    <t>HADID HARDIANSYAH SAPUTRA</t>
  </si>
  <si>
    <t>NURAINI</t>
  </si>
  <si>
    <t>NURUL LESTARI FAJAR</t>
  </si>
  <si>
    <t>RANI APRILIANTI</t>
  </si>
  <si>
    <t>KK.200738</t>
  </si>
  <si>
    <t>M IDAM SAEFUJIANA</t>
  </si>
  <si>
    <t>DAUD ALVIANTO</t>
  </si>
  <si>
    <t>DEVIANA CLARISKA AFIFAH</t>
  </si>
  <si>
    <t>KK.201192</t>
  </si>
  <si>
    <t>828.05.19</t>
  </si>
  <si>
    <t>SUKARTINA MESTIKA SARI</t>
  </si>
  <si>
    <t>DWI YULIYANTI</t>
  </si>
  <si>
    <t>REBECCA SEPTIANY PUSPITASARI</t>
  </si>
  <si>
    <t>FADILLAH RIZKI AMALIA</t>
  </si>
  <si>
    <t>MUHAMMAD ARI RAMDHANI</t>
  </si>
  <si>
    <t>MUNIR B.</t>
  </si>
  <si>
    <t>MUHAMMAD YUSUF RAMLI</t>
  </si>
  <si>
    <t>BISMA MAHARDHIKA</t>
  </si>
  <si>
    <t>KK.02220</t>
  </si>
  <si>
    <t>WAHYU DZAR AL GHIFARI</t>
  </si>
  <si>
    <t>KK.02320</t>
  </si>
  <si>
    <t>YUSUP RAMDHONI</t>
  </si>
  <si>
    <t>REVI FACHREZZI</t>
  </si>
  <si>
    <t>KK.200854</t>
  </si>
  <si>
    <t>357.09.88</t>
  </si>
  <si>
    <t>ATWAN</t>
  </si>
  <si>
    <t>618.04.12</t>
  </si>
  <si>
    <t>EKO SANJAYA</t>
  </si>
  <si>
    <t>625.05.12</t>
  </si>
  <si>
    <t>ARIES SETYA NUGRAHA</t>
  </si>
  <si>
    <t>664.08.13</t>
  </si>
  <si>
    <t>RAYANDO CAPANAY</t>
  </si>
  <si>
    <t>685.05.14</t>
  </si>
  <si>
    <t>ABDUL QODIR ASY ARI</t>
  </si>
  <si>
    <t>692.08.14</t>
  </si>
  <si>
    <t>BAMBANG SUHARTONO</t>
  </si>
  <si>
    <t>573.11.08</t>
  </si>
  <si>
    <t>ANDY RIYADI</t>
  </si>
  <si>
    <t>636.05.13</t>
  </si>
  <si>
    <t>SYAMSUL HADI</t>
  </si>
  <si>
    <t>641.03.13</t>
  </si>
  <si>
    <t>MUHAMAD AKBAR</t>
  </si>
  <si>
    <t>645.08.13</t>
  </si>
  <si>
    <t>MUHAMAD FIQIH KHADAFI</t>
  </si>
  <si>
    <t>701.12.14</t>
  </si>
  <si>
    <t>HERDIAN SAPUTRA</t>
  </si>
  <si>
    <t>820.06.19</t>
  </si>
  <si>
    <t>APRILIA CRISTIN RIANI</t>
  </si>
  <si>
    <t>546.08.05</t>
  </si>
  <si>
    <t>WIDY INDRAYANTO</t>
  </si>
  <si>
    <t>594.04.10</t>
  </si>
  <si>
    <t>REZA FERONIA</t>
  </si>
  <si>
    <t>616.08.12</t>
  </si>
  <si>
    <t>SANTARI</t>
  </si>
  <si>
    <t>626.10.12</t>
  </si>
  <si>
    <t>SRI WIJAYANTI</t>
  </si>
  <si>
    <t>672.08.14</t>
  </si>
  <si>
    <t>SRI SUTILASWATI</t>
  </si>
  <si>
    <t>703.04.15</t>
  </si>
  <si>
    <t>AHMAD AFIF HUDAYA</t>
  </si>
  <si>
    <t>715.06.15</t>
  </si>
  <si>
    <t>WAWAN WIJAYA</t>
  </si>
  <si>
    <t>845.01.20</t>
  </si>
  <si>
    <t>MERI INDAH WAHYUNI</t>
  </si>
  <si>
    <t>816.09.18</t>
  </si>
  <si>
    <t>REGHI MARETHA</t>
  </si>
  <si>
    <t>781.09.17</t>
  </si>
  <si>
    <t>RIO PATRIA</t>
  </si>
  <si>
    <t>794.05.18</t>
  </si>
  <si>
    <t>HANA APRILLIA NURYANI</t>
  </si>
  <si>
    <t>841.11.19</t>
  </si>
  <si>
    <t>YOLANDA</t>
  </si>
  <si>
    <t>318.01.88</t>
  </si>
  <si>
    <t>MUNJIRIN</t>
  </si>
  <si>
    <t>396.02.90</t>
  </si>
  <si>
    <t>JUNI EFFENDI</t>
  </si>
  <si>
    <t>556.07.06</t>
  </si>
  <si>
    <t>FERDIANSYAH</t>
  </si>
  <si>
    <t>739.02.16</t>
  </si>
  <si>
    <t>MUHAMMAD KHOSYI</t>
  </si>
  <si>
    <t>771.03.17</t>
  </si>
  <si>
    <t>MUHAMMAD RIZAL</t>
  </si>
  <si>
    <t>792.02.18</t>
  </si>
  <si>
    <t>HARYANTO</t>
  </si>
  <si>
    <t>KK.1225</t>
  </si>
  <si>
    <t>SYARIF NURULLAH</t>
  </si>
  <si>
    <t>606.05.11</t>
  </si>
  <si>
    <t>RUDI HARYADI NURDIN</t>
  </si>
  <si>
    <t>659.04.13</t>
  </si>
  <si>
    <t>ATIK NURYADIN</t>
  </si>
  <si>
    <t>674.02.14</t>
  </si>
  <si>
    <t>DWI AGUS SUSILA</t>
  </si>
  <si>
    <t>776.06.17</t>
  </si>
  <si>
    <t>AKMAL YUDHAPRAWIRA S</t>
  </si>
  <si>
    <t>801.08.18</t>
  </si>
  <si>
    <t>AMIRUL AZADIN</t>
  </si>
  <si>
    <t>835.05.20</t>
  </si>
  <si>
    <t>AULYA ANINDYA PUTRI</t>
  </si>
  <si>
    <t>812.12.18</t>
  </si>
  <si>
    <t>FACHRUDIN AHMAD</t>
  </si>
  <si>
    <t>364.09.88</t>
  </si>
  <si>
    <t>EDY HARYONO</t>
  </si>
  <si>
    <t>486.09.98</t>
  </si>
  <si>
    <t>HARI PRISANTO</t>
  </si>
  <si>
    <t>495.10.98</t>
  </si>
  <si>
    <t>ASEP SUPRIATNA</t>
  </si>
  <si>
    <t>689.10.14</t>
  </si>
  <si>
    <t>PRIBOWO GUNAWAN</t>
  </si>
  <si>
    <t>727.11.15</t>
  </si>
  <si>
    <t>NOVI YANTO</t>
  </si>
  <si>
    <t>766.01.17</t>
  </si>
  <si>
    <t>HARIS MAHRUDI</t>
  </si>
  <si>
    <t>775.05.17</t>
  </si>
  <si>
    <t>EBIT FRISTA</t>
  </si>
  <si>
    <t>811.11.18</t>
  </si>
  <si>
    <t>PAISAL HUSAEN</t>
  </si>
  <si>
    <t>562.08.07</t>
  </si>
  <si>
    <t>NUGRAHA AGUS SUSANTO</t>
  </si>
  <si>
    <t>675.02.14</t>
  </si>
  <si>
    <t>AGUNG HARJANTO</t>
  </si>
  <si>
    <t>679.09.14</t>
  </si>
  <si>
    <t>TRI HARIANTO</t>
  </si>
  <si>
    <t>688.09.14</t>
  </si>
  <si>
    <t>NUGROHO BUDI SANTOSO</t>
  </si>
  <si>
    <t>696.03.15</t>
  </si>
  <si>
    <t>ADE IRAWAN</t>
  </si>
  <si>
    <t>709.09.15</t>
  </si>
  <si>
    <t>THARA MAULANA PUTRA</t>
  </si>
  <si>
    <t>737.02.16</t>
  </si>
  <si>
    <t>PERMANA RACHARJO</t>
  </si>
  <si>
    <t>809.11.18</t>
  </si>
  <si>
    <t>OKI SETYAWAN</t>
  </si>
  <si>
    <t>691.11.14</t>
  </si>
  <si>
    <t>UNGGUL PITOYO</t>
  </si>
  <si>
    <t>718.04.15</t>
  </si>
  <si>
    <t>SIGIT AVIANTO</t>
  </si>
  <si>
    <t>772.04.17</t>
  </si>
  <si>
    <t>SEPTIYANTO</t>
  </si>
  <si>
    <t>796.05.18</t>
  </si>
  <si>
    <t>MUHAMMAD ASIKIN ARDIYANTO</t>
  </si>
  <si>
    <t>836.11.19</t>
  </si>
  <si>
    <t>BHASKARA SIREGAR</t>
  </si>
  <si>
    <t>285.08.87</t>
  </si>
  <si>
    <t>IRWAN WAHYUDI</t>
  </si>
  <si>
    <t>286.09.87</t>
  </si>
  <si>
    <t>AMAT SUTOPO</t>
  </si>
  <si>
    <t>330.07.88</t>
  </si>
  <si>
    <t>ETIK FAJAR</t>
  </si>
  <si>
    <t>361.09.88</t>
  </si>
  <si>
    <t>AGUS NURYADI</t>
  </si>
  <si>
    <t>385.02.90</t>
  </si>
  <si>
    <t>TARJANI</t>
  </si>
  <si>
    <t>417.06.93</t>
  </si>
  <si>
    <t>MUNADIH</t>
  </si>
  <si>
    <t>433.01.94</t>
  </si>
  <si>
    <t>SUYADI</t>
  </si>
  <si>
    <t>458.08.94</t>
  </si>
  <si>
    <t>DIKI APRILANDI</t>
  </si>
  <si>
    <t>517.01.02</t>
  </si>
  <si>
    <t>SUPRIATNO</t>
  </si>
  <si>
    <t>529.02.02</t>
  </si>
  <si>
    <t>SUBEKTI</t>
  </si>
  <si>
    <t>670.04.14</t>
  </si>
  <si>
    <t>SYAFRULIAN</t>
  </si>
  <si>
    <t>681.09.14</t>
  </si>
  <si>
    <t>TRI YUANITA</t>
  </si>
  <si>
    <t>714.06.15</t>
  </si>
  <si>
    <t>ALFIANUDDIN</t>
  </si>
  <si>
    <t>728.12.15</t>
  </si>
  <si>
    <t>AGAM ALIFI</t>
  </si>
  <si>
    <t>729.12.15</t>
  </si>
  <si>
    <t>LUQMAN ABDUL DHILAL</t>
  </si>
  <si>
    <t>746.05.16</t>
  </si>
  <si>
    <t>RIDHO RIHADIFITRA</t>
  </si>
  <si>
    <t>759.09.16</t>
  </si>
  <si>
    <t>NURUL FIKRI APRIANI</t>
  </si>
  <si>
    <t>770.03.17</t>
  </si>
  <si>
    <t>ALI MUHAMAD</t>
  </si>
  <si>
    <t>793.03.18</t>
  </si>
  <si>
    <t>ISPRIANTI</t>
  </si>
  <si>
    <t>KK.1170</t>
  </si>
  <si>
    <t>MUHAMMAD TITAN FADILLA WIDODO</t>
  </si>
  <si>
    <t>KK.1194</t>
  </si>
  <si>
    <t>SAYFUL ANWAR</t>
  </si>
  <si>
    <t>334.07.88</t>
  </si>
  <si>
    <t>NIMAT</t>
  </si>
  <si>
    <t>472.09.98</t>
  </si>
  <si>
    <t>MUSTAQIM</t>
  </si>
  <si>
    <t>521.01.02</t>
  </si>
  <si>
    <t>TUTI NUGRAHAENI</t>
  </si>
  <si>
    <t>699.11.14</t>
  </si>
  <si>
    <t>CANDRA BUDI KARTIKA</t>
  </si>
  <si>
    <t>782.09.17</t>
  </si>
  <si>
    <t>BHIMA NUR SATYA</t>
  </si>
  <si>
    <t>785.10.17</t>
  </si>
  <si>
    <t>VENU HERNOKO</t>
  </si>
  <si>
    <t>789.12.17</t>
  </si>
  <si>
    <t>JEFFRY MARSELIE</t>
  </si>
  <si>
    <t>808.10.18</t>
  </si>
  <si>
    <t>MUHAMMAD ANDIKA HADI WIJAYANTO</t>
  </si>
  <si>
    <t>Payment Note Salary (ALL)</t>
  </si>
  <si>
    <t>Payment Salary (Monthly)</t>
  </si>
  <si>
    <t>KK.210311</t>
  </si>
  <si>
    <t>ANI DWIANA PITRI</t>
  </si>
  <si>
    <t>KK.210321</t>
  </si>
  <si>
    <t>DANIEL SEPTIAN ANWAR</t>
  </si>
  <si>
    <t>KK.210325</t>
  </si>
  <si>
    <t>RISKY HAIRUL ARDI</t>
  </si>
  <si>
    <t>KK.210323</t>
  </si>
  <si>
    <t>LESTARI</t>
  </si>
  <si>
    <t>KK.210320</t>
  </si>
  <si>
    <t>ALDI PRIYADI</t>
  </si>
  <si>
    <t>Gaji Permanent &amp; Temporary</t>
  </si>
  <si>
    <t>(Net Income)</t>
  </si>
  <si>
    <t>(Salary Claim &amp; Resign)</t>
  </si>
  <si>
    <t>Pembayaran THR Actual Apr 2021</t>
  </si>
  <si>
    <t>Accrue THR Jan 2021</t>
  </si>
  <si>
    <t>Accrue THR Feb 2021</t>
  </si>
  <si>
    <t>Accrue THR Mar 2021</t>
  </si>
  <si>
    <t>Prepaid THR Apr-Dec 2021</t>
  </si>
  <si>
    <t>Prepaid THR Apr 2021</t>
  </si>
  <si>
    <t>Increament Apr</t>
  </si>
  <si>
    <t>&lt;&lt; ANGKA SALARY NETTO</t>
  </si>
  <si>
    <t>RAPEL SALARY</t>
  </si>
  <si>
    <t>RAPEL THR</t>
  </si>
  <si>
    <t>THR/INCREAMENT</t>
  </si>
  <si>
    <t>INCREMENT ACTUAL</t>
  </si>
  <si>
    <t>Increament Actual</t>
  </si>
  <si>
    <t>Increament Accrual</t>
  </si>
  <si>
    <t>Adjustment Increament</t>
  </si>
  <si>
    <t>KK210327</t>
  </si>
  <si>
    <t>ADHA NURAPRIYAN</t>
  </si>
  <si>
    <t>KK.210329</t>
  </si>
  <si>
    <t>ANGGITO ABIMAYU</t>
  </si>
  <si>
    <t>KK.210330</t>
  </si>
  <si>
    <t>FAJAR GUMELAR MAULANA</t>
  </si>
  <si>
    <t>KK.210312</t>
  </si>
  <si>
    <t>ELLI NURHALIMAH</t>
  </si>
  <si>
    <t>KK.210313</t>
  </si>
  <si>
    <t>HERVIRA MAULIN</t>
  </si>
  <si>
    <t>BPJS Cost Center</t>
  </si>
  <si>
    <t>BPJS KES</t>
  </si>
  <si>
    <t>BPJS TK</t>
  </si>
  <si>
    <t>BOD BPJS</t>
  </si>
  <si>
    <t>Payment Note</t>
  </si>
  <si>
    <t>WH - FINISH GOOD</t>
  </si>
  <si>
    <t>KK.210332</t>
  </si>
  <si>
    <t>INDRA LANARDY</t>
  </si>
  <si>
    <t>PE-ENGINEERING</t>
  </si>
  <si>
    <t>Actual Overtime  16-30 June 21 s/d 01-15 July 21</t>
  </si>
  <si>
    <t>Actual Overtime Casual 16-30 June 21 s/d 01-15 July 21</t>
  </si>
  <si>
    <t>Actual Allowance 16-30 June 21 s/d 01-15 July 21</t>
  </si>
  <si>
    <t>Accrued Overtime 16-30 July 2021</t>
  </si>
  <si>
    <t>Accrued Casual Overtime 16-30 July 2021</t>
  </si>
  <si>
    <t>Accrued Allowance 16-30 July 2021</t>
  </si>
  <si>
    <t>KK.210331</t>
  </si>
  <si>
    <t>DERBY ARYA DUTA</t>
  </si>
  <si>
    <t>KK.210333</t>
  </si>
  <si>
    <t>RAHMA DEWI RAMADHAN</t>
  </si>
  <si>
    <t>KK.210335</t>
  </si>
  <si>
    <t>WARDATUL QISTI</t>
  </si>
  <si>
    <t>KK.210334</t>
  </si>
  <si>
    <t>SINTA SYAHTIA</t>
  </si>
  <si>
    <t>KK.210315</t>
  </si>
  <si>
    <t>INTAN LESTARI</t>
  </si>
  <si>
    <t>KK.201081</t>
  </si>
  <si>
    <t>Agustus 2021 :</t>
  </si>
  <si>
    <t>PAYMENT NOTES:</t>
  </si>
  <si>
    <t>SEPARATION MONEY (JAKA P)</t>
  </si>
  <si>
    <t>SALARY</t>
  </si>
  <si>
    <t>SEPARATION MONEY (DUDUNG A. AZIS)</t>
  </si>
  <si>
    <t xml:space="preserve">END CONTRACT </t>
  </si>
  <si>
    <t>M RIFALDI</t>
  </si>
  <si>
    <t>Pension Jaka P</t>
  </si>
  <si>
    <t>Pension Dudung AA</t>
  </si>
  <si>
    <t>Sisa Gaji Jaka+Dudung</t>
  </si>
  <si>
    <t>End Contract (2 Emp)</t>
  </si>
  <si>
    <t>TRANSFER LABOR PERIODE
16 JULI 2021 - 15 AUG 2021</t>
  </si>
  <si>
    <t>KK.210437</t>
  </si>
  <si>
    <t>OKTARIANI WINANTI</t>
  </si>
  <si>
    <t>Periode 16 - 31 JULI 2021</t>
  </si>
  <si>
    <t>Periode 01 - 15 AUG 2021</t>
  </si>
  <si>
    <t>Total Periode 16 Juni - 15 Juli 2021</t>
  </si>
  <si>
    <t>KK.210336</t>
  </si>
  <si>
    <t>WINDI ALVIANI</t>
  </si>
  <si>
    <t>Expense of Transfer Labor Mar 2021</t>
  </si>
  <si>
    <t>Claim Salary</t>
  </si>
  <si>
    <t>Rejected Salary</t>
  </si>
  <si>
    <t xml:space="preserve">Payment Salary </t>
  </si>
  <si>
    <t>Payment Pension</t>
  </si>
  <si>
    <t>Payment TAT</t>
  </si>
  <si>
    <t>Accrued Overtime 16-31 Aug 2021</t>
  </si>
  <si>
    <t>Accrued Casual Overtime 16-31 Aug 2021</t>
  </si>
  <si>
    <t>Accrued Allowance 16-31 Aug 2021</t>
  </si>
  <si>
    <t>2108_Expense of Transfer Cost Labor</t>
  </si>
  <si>
    <t>section_to_code</t>
  </si>
  <si>
    <t>date</t>
  </si>
  <si>
    <t>coa_code</t>
  </si>
  <si>
    <t>coa_name</t>
  </si>
  <si>
    <t>section_to_name</t>
  </si>
  <si>
    <t>description</t>
  </si>
  <si>
    <t>procate_code</t>
  </si>
  <si>
    <t>procate_name</t>
  </si>
  <si>
    <t>budget_number</t>
  </si>
  <si>
    <t>budget_desc</t>
  </si>
  <si>
    <t>debet_amount</t>
  </si>
  <si>
    <t>credit_amount</t>
  </si>
  <si>
    <t>Data Transfer Labor</t>
  </si>
  <si>
    <t>SP PD- CF</t>
  </si>
  <si>
    <t>SP PD- CM</t>
  </si>
  <si>
    <t>SP PD- WT</t>
  </si>
  <si>
    <t>SP PD- Plating</t>
  </si>
  <si>
    <t>SP PD- Insulator Sealing</t>
  </si>
  <si>
    <t>SP PD- Assy</t>
  </si>
  <si>
    <t>SP-PD-Assy-Auto Assembly</t>
  </si>
  <si>
    <t>SP PD- Bending</t>
  </si>
  <si>
    <t>SP PD- Final Inspection</t>
  </si>
  <si>
    <t>SP PD- QC - OEM</t>
  </si>
  <si>
    <t>PC PD- Injection</t>
  </si>
  <si>
    <t>PC PD- Assy</t>
  </si>
  <si>
    <t>PC PD- QC</t>
  </si>
  <si>
    <t>Production Office</t>
  </si>
  <si>
    <t>Production Office (SP)</t>
  </si>
  <si>
    <t>Quality Assurance</t>
  </si>
  <si>
    <t>Quality Control</t>
  </si>
  <si>
    <t>Maintenance</t>
  </si>
  <si>
    <t>Production Engineering</t>
  </si>
  <si>
    <t>Supply Procurement</t>
  </si>
  <si>
    <t>Inventory Control</t>
  </si>
  <si>
    <t>WH Dept.- KD &amp; RM</t>
  </si>
  <si>
    <t>Continuous Improvement</t>
  </si>
  <si>
    <t>Marketing</t>
  </si>
  <si>
    <t>Sales - OEM</t>
  </si>
  <si>
    <t>Sales - OES</t>
  </si>
  <si>
    <t>Sales - IAM</t>
  </si>
  <si>
    <t>General Affair</t>
  </si>
  <si>
    <t>Human Resource</t>
  </si>
  <si>
    <t>Health, Safety &amp; Environment</t>
  </si>
  <si>
    <t>Accounting &amp; Finance</t>
  </si>
  <si>
    <t>Information Technology</t>
  </si>
  <si>
    <t>Common</t>
  </si>
  <si>
    <t>Bulan</t>
  </si>
  <si>
    <t>Periode</t>
  </si>
  <si>
    <t>=</t>
  </si>
  <si>
    <t>SP PD- MS Insp.</t>
  </si>
  <si>
    <t>PT NGK BUSI INDONESIA</t>
  </si>
  <si>
    <t>TEMPLATE SALARY</t>
  </si>
  <si>
    <t>TEMPLATE TRANSFER LABOR</t>
  </si>
  <si>
    <t>BEL-FY123-B2220-001</t>
  </si>
  <si>
    <t>BEL-FY123-B2220-012</t>
  </si>
  <si>
    <t>BEL-FY123-B2220-003</t>
  </si>
  <si>
    <t>BEL-FY123-B2220-016</t>
  </si>
  <si>
    <t>BEL-FY123-B2220-023</t>
  </si>
  <si>
    <t>BEL-FY123-B2220-025</t>
  </si>
  <si>
    <t>7511112B4101</t>
  </si>
  <si>
    <t>7511112B4102</t>
  </si>
  <si>
    <t>7511112B4103</t>
  </si>
  <si>
    <t>7511112B4105</t>
  </si>
  <si>
    <t>7511112B4106</t>
  </si>
  <si>
    <t>7511112B4110</t>
  </si>
  <si>
    <t>7511112B4115</t>
  </si>
  <si>
    <t>7511112B4114</t>
  </si>
  <si>
    <t>7511112B4120</t>
  </si>
  <si>
    <t>7511112B4121</t>
  </si>
  <si>
    <t>7511112B4410</t>
  </si>
  <si>
    <t>7511112B4430</t>
  </si>
  <si>
    <t>7511112B4440</t>
  </si>
  <si>
    <t>7511112B5100</t>
  </si>
  <si>
    <t>7511112B5101</t>
  </si>
  <si>
    <t>7511112B5800</t>
  </si>
  <si>
    <t>7511112B5900</t>
  </si>
  <si>
    <t>7511112B5500</t>
  </si>
  <si>
    <t>7511112B5600</t>
  </si>
  <si>
    <t>7511112B5130</t>
  </si>
  <si>
    <t>7511112B5200</t>
  </si>
  <si>
    <t>7511112B5710</t>
  </si>
  <si>
    <t>7511112B3150</t>
  </si>
  <si>
    <t>7511112B5007</t>
  </si>
  <si>
    <t>7511112B3160</t>
  </si>
  <si>
    <t>7511112B3110</t>
  </si>
  <si>
    <t>7511112B3120</t>
  </si>
  <si>
    <t>7511112B3130</t>
  </si>
  <si>
    <t>7511112B2210</t>
  </si>
  <si>
    <t>7511112B2220</t>
  </si>
  <si>
    <t>7511112B2230</t>
  </si>
  <si>
    <t>7511112B2300</t>
  </si>
  <si>
    <t>7511112B2400</t>
  </si>
  <si>
    <t>3195301B2220</t>
  </si>
  <si>
    <t/>
  </si>
  <si>
    <t>7511103B4101</t>
  </si>
  <si>
    <t>7511103B4102</t>
  </si>
  <si>
    <t>7511103B4103</t>
  </si>
  <si>
    <t>7511103B4105</t>
  </si>
  <si>
    <t>7511103B4106</t>
  </si>
  <si>
    <t>7511103B4110</t>
  </si>
  <si>
    <t>7511103B4115</t>
  </si>
  <si>
    <t>7511103B4114</t>
  </si>
  <si>
    <t>7511103B4120</t>
  </si>
  <si>
    <t>7511103B4121</t>
  </si>
  <si>
    <t>7511103B4410</t>
  </si>
  <si>
    <t>7511103B4430</t>
  </si>
  <si>
    <t>7511103B4440</t>
  </si>
  <si>
    <t>7511103B5100</t>
  </si>
  <si>
    <t>7511103B5101</t>
  </si>
  <si>
    <t>7511103B5800</t>
  </si>
  <si>
    <t>7511103B5900</t>
  </si>
  <si>
    <t>7511103B5500</t>
  </si>
  <si>
    <t>7511103B5600</t>
  </si>
  <si>
    <t>7511103B5130</t>
  </si>
  <si>
    <t>7511103B5200</t>
  </si>
  <si>
    <t>7511103B5710</t>
  </si>
  <si>
    <t>7511103B3150</t>
  </si>
  <si>
    <t>7511103B5007</t>
  </si>
  <si>
    <t>7511103B3160</t>
  </si>
  <si>
    <t>7511103B3110</t>
  </si>
  <si>
    <t>7511103B3120</t>
  </si>
  <si>
    <t>7511103B3130</t>
  </si>
  <si>
    <t>7511103B2210</t>
  </si>
  <si>
    <t>7511103B2220</t>
  </si>
  <si>
    <t>7511103B2230</t>
  </si>
  <si>
    <t>7511103B2300</t>
  </si>
  <si>
    <t>7511103B2400</t>
  </si>
  <si>
    <t>3195101B2220</t>
  </si>
  <si>
    <t>7511111B4101</t>
  </si>
  <si>
    <t>7511111B4102</t>
  </si>
  <si>
    <t>7511111B4103</t>
  </si>
  <si>
    <t>7511111B4105</t>
  </si>
  <si>
    <t>7511111B4106</t>
  </si>
  <si>
    <t>7511111B4110</t>
  </si>
  <si>
    <t>7511111B4115</t>
  </si>
  <si>
    <t>7511111B4114</t>
  </si>
  <si>
    <t>7511111B4120</t>
  </si>
  <si>
    <t>7511111B4121</t>
  </si>
  <si>
    <t>7511111B4410</t>
  </si>
  <si>
    <t>7511111B4430</t>
  </si>
  <si>
    <t>7511111B4440</t>
  </si>
  <si>
    <t>7511111B5100</t>
  </si>
  <si>
    <t>7511111B5101</t>
  </si>
  <si>
    <t>7511111B5800</t>
  </si>
  <si>
    <t>7511111B5900</t>
  </si>
  <si>
    <t>7511111B5500</t>
  </si>
  <si>
    <t>7511111B5600</t>
  </si>
  <si>
    <t>7511111B5130</t>
  </si>
  <si>
    <t>7511111B5200</t>
  </si>
  <si>
    <t>7511111B5710</t>
  </si>
  <si>
    <t>7511111B3150</t>
  </si>
  <si>
    <t>7511111B5007</t>
  </si>
  <si>
    <t>7511111B3160</t>
  </si>
  <si>
    <t>7511111B3110</t>
  </si>
  <si>
    <t>7511111B3120</t>
  </si>
  <si>
    <t>7511111B3130</t>
  </si>
  <si>
    <t>7511111B2210</t>
  </si>
  <si>
    <t>7511111B2220</t>
  </si>
  <si>
    <t>7511111B2230</t>
  </si>
  <si>
    <t>7511111B2300</t>
  </si>
  <si>
    <t>7511111B2400</t>
  </si>
  <si>
    <t>7511201B4101</t>
  </si>
  <si>
    <t>7511201B4102</t>
  </si>
  <si>
    <t>7511201B4103</t>
  </si>
  <si>
    <t>7511201B4105</t>
  </si>
  <si>
    <t>7511201B4106</t>
  </si>
  <si>
    <t>7511201B4110</t>
  </si>
  <si>
    <t>7511201B4115</t>
  </si>
  <si>
    <t>7511201B4114</t>
  </si>
  <si>
    <t>7511201B4120</t>
  </si>
  <si>
    <t>7511201B4121</t>
  </si>
  <si>
    <t>7511201B4410</t>
  </si>
  <si>
    <t>7511201B4430</t>
  </si>
  <si>
    <t>7511201B4440</t>
  </si>
  <si>
    <t>7511201B5100</t>
  </si>
  <si>
    <t>7511201B5101</t>
  </si>
  <si>
    <t>7511201B5800</t>
  </si>
  <si>
    <t>7511201B5900</t>
  </si>
  <si>
    <t>7511201B5500</t>
  </si>
  <si>
    <t>7511201B5600</t>
  </si>
  <si>
    <t>7511201B5130</t>
  </si>
  <si>
    <t>7511201B5200</t>
  </si>
  <si>
    <t>7511201B5710</t>
  </si>
  <si>
    <t>7511201B3150</t>
  </si>
  <si>
    <t>7511201B5007</t>
  </si>
  <si>
    <t>7511201B3160</t>
  </si>
  <si>
    <t>7511201B3110</t>
  </si>
  <si>
    <t>7511201B3120</t>
  </si>
  <si>
    <t>7511201B3130</t>
  </si>
  <si>
    <t>7511201B2210</t>
  </si>
  <si>
    <t>7511201B2220</t>
  </si>
  <si>
    <t>7511201B2230</t>
  </si>
  <si>
    <t>7511201B2300</t>
  </si>
  <si>
    <t>7511201B2400</t>
  </si>
  <si>
    <t>7521101B4101</t>
  </si>
  <si>
    <t>7521101B4102</t>
  </si>
  <si>
    <t>7521101B4103</t>
  </si>
  <si>
    <t>7521101B4105</t>
  </si>
  <si>
    <t>7521101B4106</t>
  </si>
  <si>
    <t>7521101B4110</t>
  </si>
  <si>
    <t>7521101B4115</t>
  </si>
  <si>
    <t>7521101B4114</t>
  </si>
  <si>
    <t>7521101B4120</t>
  </si>
  <si>
    <t>7521101B4121</t>
  </si>
  <si>
    <t>7521101B4410</t>
  </si>
  <si>
    <t>7521101B4430</t>
  </si>
  <si>
    <t>7521101B4440</t>
  </si>
  <si>
    <t>7521101B5100</t>
  </si>
  <si>
    <t>7521101B5101</t>
  </si>
  <si>
    <t>7521101B5800</t>
  </si>
  <si>
    <t>7521101B5900</t>
  </si>
  <si>
    <t>7521101B5500</t>
  </si>
  <si>
    <t>7521101B5600</t>
  </si>
  <si>
    <t>7521101B5130</t>
  </si>
  <si>
    <t>7521101B5200</t>
  </si>
  <si>
    <t>7521101B5710</t>
  </si>
  <si>
    <t>7521101B3150</t>
  </si>
  <si>
    <t>7521101B5007</t>
  </si>
  <si>
    <t>7521101B3160</t>
  </si>
  <si>
    <t>7521101B3110</t>
  </si>
  <si>
    <t>7521101B3120</t>
  </si>
  <si>
    <t>7521101B3130</t>
  </si>
  <si>
    <t>7521101B2210</t>
  </si>
  <si>
    <t>7521101B2220</t>
  </si>
  <si>
    <t>7521101B2230</t>
  </si>
  <si>
    <t>7521101B2300</t>
  </si>
  <si>
    <t>7521101B2400</t>
  </si>
  <si>
    <t>1849101B2220</t>
  </si>
  <si>
    <t>7521102B4101</t>
  </si>
  <si>
    <t>7521102B4102</t>
  </si>
  <si>
    <t>7521102B4103</t>
  </si>
  <si>
    <t>7521102B4105</t>
  </si>
  <si>
    <t>7521102B4106</t>
  </si>
  <si>
    <t>7521102B4110</t>
  </si>
  <si>
    <t>7521102B4115</t>
  </si>
  <si>
    <t>7521102B4114</t>
  </si>
  <si>
    <t>7521102B4120</t>
  </si>
  <si>
    <t>7521102B4121</t>
  </si>
  <si>
    <t>7521102B4410</t>
  </si>
  <si>
    <t>7521102B4430</t>
  </si>
  <si>
    <t>7521102B4440</t>
  </si>
  <si>
    <t>7521102B5100</t>
  </si>
  <si>
    <t>7521102B5101</t>
  </si>
  <si>
    <t>7521102B5800</t>
  </si>
  <si>
    <t>7521102B5900</t>
  </si>
  <si>
    <t>7521102B5500</t>
  </si>
  <si>
    <t>7521102B5600</t>
  </si>
  <si>
    <t>7521102B5130</t>
  </si>
  <si>
    <t>7521102B5200</t>
  </si>
  <si>
    <t>7521102B5710</t>
  </si>
  <si>
    <t>7521102B3150</t>
  </si>
  <si>
    <t>7521102B5007</t>
  </si>
  <si>
    <t>7521102B3160</t>
  </si>
  <si>
    <t>7521102B3110</t>
  </si>
  <si>
    <t>7521102B3120</t>
  </si>
  <si>
    <t>7521102B3130</t>
  </si>
  <si>
    <t>7521102B2210</t>
  </si>
  <si>
    <t>7521102B2220</t>
  </si>
  <si>
    <t>7521102B2230</t>
  </si>
  <si>
    <t>7521102B2300</t>
  </si>
  <si>
    <t>7521102B2400</t>
  </si>
  <si>
    <t>7511122B4101</t>
  </si>
  <si>
    <t>7511122B4102</t>
  </si>
  <si>
    <t>7511122B4103</t>
  </si>
  <si>
    <t>7511122B4105</t>
  </si>
  <si>
    <t>7511122B4106</t>
  </si>
  <si>
    <t>7511122B4110</t>
  </si>
  <si>
    <t>7511122B4115</t>
  </si>
  <si>
    <t>7511122B4114</t>
  </si>
  <si>
    <t>7511122B4120</t>
  </si>
  <si>
    <t>7511122B4121</t>
  </si>
  <si>
    <t>7511122B4410</t>
  </si>
  <si>
    <t>7511122B4430</t>
  </si>
  <si>
    <t>7511122B4440</t>
  </si>
  <si>
    <t>7511122B5100</t>
  </si>
  <si>
    <t>7511122B5101</t>
  </si>
  <si>
    <t>7511122B5800</t>
  </si>
  <si>
    <t>7511122B5900</t>
  </si>
  <si>
    <t>7511122B5500</t>
  </si>
  <si>
    <t>7511122B5600</t>
  </si>
  <si>
    <t>7511122B5130</t>
  </si>
  <si>
    <t>7511122B5200</t>
  </si>
  <si>
    <t>7511122B5710</t>
  </si>
  <si>
    <t>7511122B3150</t>
  </si>
  <si>
    <t>7511122B5007</t>
  </si>
  <si>
    <t>7511122B3160</t>
  </si>
  <si>
    <t>7511122B3110</t>
  </si>
  <si>
    <t>7511122B3120</t>
  </si>
  <si>
    <t>7511122B3130</t>
  </si>
  <si>
    <t>7511122B2210</t>
  </si>
  <si>
    <t>7511122B2220</t>
  </si>
  <si>
    <t>7511122B2230</t>
  </si>
  <si>
    <t>7511122B2300</t>
  </si>
  <si>
    <t>7511122B2400</t>
  </si>
  <si>
    <t>7511121B4101</t>
  </si>
  <si>
    <t>7511121B4102</t>
  </si>
  <si>
    <t>7511121B4103</t>
  </si>
  <si>
    <t>7511121B4105</t>
  </si>
  <si>
    <t>7511121B4106</t>
  </si>
  <si>
    <t>7511121B4110</t>
  </si>
  <si>
    <t>7511121B4115</t>
  </si>
  <si>
    <t>7511121B4114</t>
  </si>
  <si>
    <t>7511121B4120</t>
  </si>
  <si>
    <t>7511121B4121</t>
  </si>
  <si>
    <t>7511121B4410</t>
  </si>
  <si>
    <t>7511121B4430</t>
  </si>
  <si>
    <t>7511121B4440</t>
  </si>
  <si>
    <t>7511121B5100</t>
  </si>
  <si>
    <t>7511121B5101</t>
  </si>
  <si>
    <t>7511121B5800</t>
  </si>
  <si>
    <t>7511121B5900</t>
  </si>
  <si>
    <t>7511121B5500</t>
  </si>
  <si>
    <t>7511121B5600</t>
  </si>
  <si>
    <t>7511121B5130</t>
  </si>
  <si>
    <t>7511121B5200</t>
  </si>
  <si>
    <t>7511121B5710</t>
  </si>
  <si>
    <t>7511121B3150</t>
  </si>
  <si>
    <t>7511121B5007</t>
  </si>
  <si>
    <t>7511121B3160</t>
  </si>
  <si>
    <t>7511121B3110</t>
  </si>
  <si>
    <t>7511121B3120</t>
  </si>
  <si>
    <t>7511121B3130</t>
  </si>
  <si>
    <t>7511121B2210</t>
  </si>
  <si>
    <t>7511121B2220</t>
  </si>
  <si>
    <t>7511121B2230</t>
  </si>
  <si>
    <t>7511121B2300</t>
  </si>
  <si>
    <t>7511121B2400</t>
  </si>
  <si>
    <t>7512112B4101</t>
  </si>
  <si>
    <t>7512112B4102</t>
  </si>
  <si>
    <t>7512112B4103</t>
  </si>
  <si>
    <t>7512112B4105</t>
  </si>
  <si>
    <t>7512112B4106</t>
  </si>
  <si>
    <t>7512112B4110</t>
  </si>
  <si>
    <t>7512112B4115</t>
  </si>
  <si>
    <t>7512112B4114</t>
  </si>
  <si>
    <t>7512112B4120</t>
  </si>
  <si>
    <t>7512112B4121</t>
  </si>
  <si>
    <t>7512112B4410</t>
  </si>
  <si>
    <t>7512112B4430</t>
  </si>
  <si>
    <t>7512112B4440</t>
  </si>
  <si>
    <t>7512112B5100</t>
  </si>
  <si>
    <t>7512112B5101</t>
  </si>
  <si>
    <t>7512112B5800</t>
  </si>
  <si>
    <t>7512112B5900</t>
  </si>
  <si>
    <t>7512112B5500</t>
  </si>
  <si>
    <t>7512112B5600</t>
  </si>
  <si>
    <t>7512112B5130</t>
  </si>
  <si>
    <t>7512112B5200</t>
  </si>
  <si>
    <t>7512112B5710</t>
  </si>
  <si>
    <t>7512112B3150</t>
  </si>
  <si>
    <t>7512112B5007</t>
  </si>
  <si>
    <t>7512112B3160</t>
  </si>
  <si>
    <t>7512112B3110</t>
  </si>
  <si>
    <t>7512112B3120</t>
  </si>
  <si>
    <t>7512112B3130</t>
  </si>
  <si>
    <t>7512112B2210</t>
  </si>
  <si>
    <t>7512112B2220</t>
  </si>
  <si>
    <t>7512112B2230</t>
  </si>
  <si>
    <t>7512112B2300</t>
  </si>
  <si>
    <t>7512112B2400</t>
  </si>
  <si>
    <t>7512111B4101</t>
  </si>
  <si>
    <t>7512111B4102</t>
  </si>
  <si>
    <t>7512111B4103</t>
  </si>
  <si>
    <t>7512111B4105</t>
  </si>
  <si>
    <t>7512111B4106</t>
  </si>
  <si>
    <t>7512111B4110</t>
  </si>
  <si>
    <t>7512111B4115</t>
  </si>
  <si>
    <t>7512111B4114</t>
  </si>
  <si>
    <t>7512111B4120</t>
  </si>
  <si>
    <t>7512111B4121</t>
  </si>
  <si>
    <t>7512111B4410</t>
  </si>
  <si>
    <t>7512111B4430</t>
  </si>
  <si>
    <t>7512111B4440</t>
  </si>
  <si>
    <t>7512111B5100</t>
  </si>
  <si>
    <t>7512111B5101</t>
  </si>
  <si>
    <t>7512111B5800</t>
  </si>
  <si>
    <t>7512111B5900</t>
  </si>
  <si>
    <t>7512111B5500</t>
  </si>
  <si>
    <t>7512111B5600</t>
  </si>
  <si>
    <t>7512111B5130</t>
  </si>
  <si>
    <t>7512111B5200</t>
  </si>
  <si>
    <t>7512111B5710</t>
  </si>
  <si>
    <t>7512111B3150</t>
  </si>
  <si>
    <t>7512111B5007</t>
  </si>
  <si>
    <t>7512111B3160</t>
  </si>
  <si>
    <t>7512111B3110</t>
  </si>
  <si>
    <t>7512111B3120</t>
  </si>
  <si>
    <t>7512111B3130</t>
  </si>
  <si>
    <t>7512111B2210</t>
  </si>
  <si>
    <t>7512111B2220</t>
  </si>
  <si>
    <t>7512111B2230</t>
  </si>
  <si>
    <t>7512111B2300</t>
  </si>
  <si>
    <t>7512111B2400</t>
  </si>
  <si>
    <t>Uniq</t>
  </si>
  <si>
    <t>BEL-FY123-B2220-022</t>
  </si>
  <si>
    <t>BEL-FY123-B2220-015</t>
  </si>
  <si>
    <t>BEL-FY123-B2220-014</t>
  </si>
  <si>
    <t>BEL-FY123-B2220-018</t>
  </si>
  <si>
    <t>BEX-FY123-B2300-031</t>
  </si>
  <si>
    <t>BEL-FY123-B2220-017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</si>
</sst>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0.0"/>
    <numFmt numFmtId="170" formatCode="[$-409]dd\-mmm\-yy;@"/>
    <numFmt numFmtId="171" formatCode="_-[$Rp-421]* #,##0_-;\-[$Rp-421]* #,##0_-;_-[$Rp-421]* &quot;-&quot;_-;_-@_-"/>
    <numFmt numFmtId="172" formatCode="_(* #,##0.0_);_(* \(#,##0.0\);_(* &quot;-&quot;_);_(@_)"/>
    <numFmt numFmtId="173" formatCode="[$-409]mmm\-yy;@"/>
  </numFmts>
  <fonts count="142">
    <font>
      <sz val="12"/>
      <name val="Helv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2"/>
      <name val="Trebuchet MS"/>
      <family val="2"/>
    </font>
    <font>
      <sz val="15"/>
      <name val="Trebuchet MS"/>
      <family val="2"/>
    </font>
    <font>
      <sz val="10"/>
      <color rgb="FF0000FF"/>
      <name val="Trebuchet MS"/>
      <family val="2"/>
    </font>
    <font>
      <b/>
      <sz val="10"/>
      <color rgb="FF0000FF"/>
      <name val="Trebuchet MS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8"/>
      <name val="Trebuchet MS"/>
      <family val="2"/>
    </font>
    <font>
      <b/>
      <sz val="10"/>
      <color indexed="8"/>
      <name val="Trebuchet MS"/>
      <family val="2"/>
    </font>
    <font>
      <sz val="7"/>
      <name val="Tahoma"/>
      <family val="2"/>
    </font>
    <font>
      <sz val="11"/>
      <color theme="1"/>
      <name val="Calibri"/>
      <family val="2"/>
      <scheme val="minor"/>
    </font>
    <font>
      <sz val="11"/>
      <color indexed="10"/>
      <name val="Trebuchet MS"/>
      <family val="2"/>
    </font>
    <font>
      <sz val="10"/>
      <color indexed="8"/>
      <name val="Arial"/>
      <family val="2"/>
    </font>
    <font>
      <sz val="10"/>
      <name val="Helv"/>
      <family val="2"/>
    </font>
    <font>
      <b/>
      <u/>
      <sz val="10"/>
      <name val="Trebuchet MS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color rgb="FFFF0000"/>
      <name val="Trebuchet MS"/>
      <family val="2"/>
    </font>
    <font>
      <b/>
      <sz val="10"/>
      <color rgb="FFFF0000"/>
      <name val="Trebuchet MS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12"/>
      <color indexed="8"/>
      <name val="Arial Narrow"/>
      <family val="2"/>
    </font>
    <font>
      <b/>
      <sz val="12"/>
      <color theme="1"/>
      <name val="Arial Narrow"/>
      <family val="2"/>
    </font>
    <font>
      <b/>
      <u/>
      <sz val="20"/>
      <color theme="1"/>
      <name val="Arial Narrow"/>
      <family val="2"/>
    </font>
    <font>
      <sz val="20"/>
      <color theme="1"/>
      <name val="Arial Narrow"/>
      <family val="2"/>
    </font>
    <font>
      <sz val="7"/>
      <name val="Tahoma"/>
      <family val="2"/>
    </font>
    <font>
      <sz val="12"/>
      <name val="Helv"/>
    </font>
    <font>
      <sz val="7"/>
      <name val="Tahoma"/>
      <family val="2"/>
    </font>
    <font>
      <sz val="7"/>
      <name val="Tahoma"/>
      <family val="2"/>
    </font>
    <font>
      <b/>
      <sz val="8"/>
      <color rgb="FFFF0000"/>
      <name val="Arial Narrow"/>
      <family val="2"/>
    </font>
    <font>
      <sz val="7"/>
      <name val="Tahoma"/>
      <family val="2"/>
    </font>
    <font>
      <sz val="7"/>
      <name val="Tahoma"/>
      <family val="2"/>
    </font>
    <font>
      <sz val="10"/>
      <name val="Arial"/>
      <family val="2"/>
    </font>
    <font>
      <b/>
      <sz val="20"/>
      <color theme="1"/>
      <name val="Arial Narrow"/>
      <family val="2"/>
    </font>
    <font>
      <sz val="11"/>
      <color indexed="8"/>
      <name val="Calibri"/>
      <family val="3"/>
      <charset val="128"/>
    </font>
    <font>
      <b/>
      <sz val="10"/>
      <color indexed="8"/>
      <name val="Arial"/>
      <family val="2"/>
    </font>
    <font>
      <sz val="11"/>
      <name val="ＭＳ Ｐゴシック"/>
      <family val="3"/>
      <charset val="128"/>
    </font>
    <font>
      <sz val="8"/>
      <name val="Arial"/>
      <family val="2"/>
    </font>
    <font>
      <sz val="10"/>
      <color indexed="18"/>
      <name val="細明朝体"/>
      <family val="3"/>
      <charset val="128"/>
    </font>
    <font>
      <u val="singleAccounting"/>
      <sz val="10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i/>
      <sz val="11"/>
      <color theme="1"/>
      <name val="Arial Narrow"/>
      <family val="2"/>
    </font>
    <font>
      <sz val="11"/>
      <color rgb="FF000000"/>
      <name val="Calibri"/>
      <family val="2"/>
      <charset val="204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name val="Arial Narrow"/>
      <family val="2"/>
    </font>
    <font>
      <sz val="11"/>
      <color rgb="FF000000"/>
      <name val="Arial Narrow"/>
      <family val="2"/>
    </font>
    <font>
      <sz val="10"/>
      <color theme="1"/>
      <name val="Arial Narrow"/>
      <family val="2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hair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67">
    <xf numFmtId="0" fontId="0" fillId="0" borderId="0"/>
    <xf numFmtId="43" fontId="75" fillId="0" borderId="0" applyFont="0" applyFill="0" applyBorder="0" applyAlignment="0" applyProtection="0"/>
    <xf numFmtId="0" fontId="75" fillId="0" borderId="0"/>
    <xf numFmtId="0" fontId="75" fillId="0" borderId="0"/>
    <xf numFmtId="41" fontId="75" fillId="0" borderId="0" applyFont="0" applyFill="0" applyBorder="0" applyAlignment="0" applyProtection="0"/>
    <xf numFmtId="0" fontId="87" fillId="0" borderId="0"/>
    <xf numFmtId="0" fontId="74" fillId="0" borderId="0"/>
    <xf numFmtId="0" fontId="88" fillId="0" borderId="0"/>
    <xf numFmtId="0" fontId="75" fillId="0" borderId="0"/>
    <xf numFmtId="0" fontId="75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90" fillId="0" borderId="0" applyFont="0" applyFill="0" applyBorder="0" applyAlignment="0" applyProtection="0">
      <alignment vertical="top"/>
    </xf>
    <xf numFmtId="0" fontId="74" fillId="0" borderId="0"/>
    <xf numFmtId="0" fontId="74" fillId="0" borderId="0"/>
    <xf numFmtId="0" fontId="91" fillId="0" borderId="0"/>
    <xf numFmtId="0" fontId="73" fillId="0" borderId="0"/>
    <xf numFmtId="43" fontId="87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5" fillId="0" borderId="0" applyNumberForma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93" fillId="0" borderId="0"/>
    <xf numFmtId="0" fontId="94" fillId="0" borderId="0"/>
    <xf numFmtId="0" fontId="87" fillId="0" borderId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1" fillId="0" borderId="0"/>
    <xf numFmtId="0" fontId="71" fillId="0" borderId="0"/>
    <xf numFmtId="43" fontId="88" fillId="0" borderId="0" applyFont="0" applyFill="0" applyBorder="0" applyAlignment="0" applyProtection="0"/>
    <xf numFmtId="0" fontId="70" fillId="0" borderId="0"/>
    <xf numFmtId="0" fontId="70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0" fontId="87" fillId="0" borderId="0"/>
    <xf numFmtId="0" fontId="67" fillId="0" borderId="0"/>
    <xf numFmtId="0" fontId="66" fillId="0" borderId="0"/>
    <xf numFmtId="0" fontId="88" fillId="0" borderId="0"/>
    <xf numFmtId="43" fontId="88" fillId="0" borderId="0" applyFont="0" applyFill="0" applyBorder="0" applyAlignment="0" applyProtection="0"/>
    <xf numFmtId="0" fontId="65" fillId="0" borderId="0"/>
    <xf numFmtId="0" fontId="103" fillId="0" borderId="0"/>
    <xf numFmtId="41" fontId="87" fillId="0" borderId="0" applyFont="0" applyFill="0" applyBorder="0" applyAlignment="0" applyProtection="0"/>
    <xf numFmtId="41" fontId="87" fillId="0" borderId="0" applyFont="0" applyFill="0" applyBorder="0" applyAlignment="0" applyProtection="0"/>
    <xf numFmtId="0" fontId="87" fillId="0" borderId="0"/>
    <xf numFmtId="0" fontId="88" fillId="0" borderId="0"/>
    <xf numFmtId="0" fontId="87" fillId="0" borderId="0"/>
    <xf numFmtId="0" fontId="87" fillId="0" borderId="0"/>
    <xf numFmtId="0" fontId="87" fillId="0" borderId="0"/>
    <xf numFmtId="0" fontId="64" fillId="0" borderId="0"/>
    <xf numFmtId="0" fontId="63" fillId="0" borderId="0"/>
    <xf numFmtId="0" fontId="75" fillId="0" borderId="0"/>
    <xf numFmtId="0" fontId="87" fillId="0" borderId="0"/>
    <xf numFmtId="170" fontId="87" fillId="0" borderId="0"/>
    <xf numFmtId="0" fontId="87" fillId="0" borderId="0"/>
    <xf numFmtId="0" fontId="62" fillId="0" borderId="0"/>
    <xf numFmtId="0" fontId="105" fillId="0" borderId="0"/>
    <xf numFmtId="6" fontId="75" fillId="0" borderId="0" applyFont="0" applyFill="0" applyProtection="0"/>
    <xf numFmtId="0" fontId="61" fillId="0" borderId="0"/>
    <xf numFmtId="0" fontId="87" fillId="0" borderId="0"/>
    <xf numFmtId="41" fontId="88" fillId="0" borderId="0" applyFont="0" applyFill="0" applyBorder="0" applyAlignment="0" applyProtection="0"/>
    <xf numFmtId="0" fontId="106" fillId="0" borderId="0"/>
    <xf numFmtId="0" fontId="60" fillId="0" borderId="0"/>
    <xf numFmtId="0" fontId="87" fillId="0" borderId="0"/>
    <xf numFmtId="43" fontId="59" fillId="0" borderId="0" applyFont="0" applyFill="0" applyBorder="0" applyAlignment="0" applyProtection="0"/>
    <xf numFmtId="41" fontId="59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08" fillId="0" borderId="0"/>
    <xf numFmtId="43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0" fontId="109" fillId="0" borderId="0"/>
    <xf numFmtId="43" fontId="56" fillId="0" borderId="0" applyFont="0" applyFill="0" applyBorder="0" applyAlignment="0" applyProtection="0"/>
    <xf numFmtId="0" fontId="55" fillId="0" borderId="0"/>
    <xf numFmtId="43" fontId="55" fillId="0" borderId="0" applyFont="0" applyFill="0" applyBorder="0" applyAlignment="0" applyProtection="0"/>
    <xf numFmtId="0" fontId="110" fillId="0" borderId="0"/>
    <xf numFmtId="0" fontId="54" fillId="0" borderId="0"/>
    <xf numFmtId="43" fontId="54" fillId="0" borderId="0" applyFont="0" applyFill="0" applyBorder="0" applyAlignment="0" applyProtection="0"/>
    <xf numFmtId="0" fontId="53" fillId="0" borderId="0"/>
    <xf numFmtId="43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0" fontId="51" fillId="0" borderId="0"/>
    <xf numFmtId="0" fontId="50" fillId="0" borderId="0"/>
    <xf numFmtId="43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0" fontId="48" fillId="0" borderId="0"/>
    <xf numFmtId="43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6" fillId="0" borderId="0"/>
    <xf numFmtId="43" fontId="46" fillId="0" borderId="0" applyFont="0" applyFill="0" applyBorder="0" applyAlignment="0" applyProtection="0"/>
    <xf numFmtId="41" fontId="46" fillId="0" borderId="0" applyFont="0" applyFill="0" applyBorder="0" applyAlignment="0" applyProtection="0"/>
    <xf numFmtId="0" fontId="45" fillId="0" borderId="0"/>
    <xf numFmtId="0" fontId="45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3" fillId="0" borderId="0"/>
    <xf numFmtId="43" fontId="43" fillId="0" borderId="0" applyFont="0" applyFill="0" applyBorder="0" applyAlignment="0" applyProtection="0"/>
    <xf numFmtId="0" fontId="42" fillId="0" borderId="0"/>
    <xf numFmtId="0" fontId="60" fillId="0" borderId="0"/>
    <xf numFmtId="0" fontId="41" fillId="0" borderId="0"/>
    <xf numFmtId="0" fontId="41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41" fillId="0" borderId="0" applyFont="0" applyFill="0" applyBorder="0" applyAlignment="0" applyProtection="0"/>
    <xf numFmtId="0" fontId="60" fillId="0" borderId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104" fillId="0" borderId="0"/>
    <xf numFmtId="0" fontId="60" fillId="0" borderId="0"/>
    <xf numFmtId="0" fontId="75" fillId="0" borderId="0"/>
    <xf numFmtId="0" fontId="60" fillId="0" borderId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60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5" fillId="0" borderId="0" quotePrefix="1">
      <protection locked="0"/>
    </xf>
    <xf numFmtId="43" fontId="7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4" fontId="93" fillId="0" borderId="0" applyFont="0" applyFill="0" applyBorder="0" applyAlignment="0" applyProtection="0"/>
    <xf numFmtId="0" fontId="77" fillId="0" borderId="0"/>
    <xf numFmtId="0" fontId="90" fillId="0" borderId="0">
      <alignment vertical="top"/>
    </xf>
    <xf numFmtId="0" fontId="41" fillId="0" borderId="0"/>
    <xf numFmtId="0" fontId="41" fillId="0" borderId="0"/>
    <xf numFmtId="0" fontId="41" fillId="0" borderId="0"/>
    <xf numFmtId="0" fontId="75" fillId="0" borderId="0"/>
    <xf numFmtId="0" fontId="41" fillId="0" borderId="0"/>
    <xf numFmtId="0" fontId="41" fillId="0" borderId="0"/>
    <xf numFmtId="0" fontId="90" fillId="0" borderId="0">
      <alignment vertical="top"/>
    </xf>
    <xf numFmtId="0" fontId="93" fillId="0" borderId="0"/>
    <xf numFmtId="0" fontId="41" fillId="0" borderId="0"/>
    <xf numFmtId="0" fontId="41" fillId="0" borderId="0"/>
    <xf numFmtId="0" fontId="60" fillId="0" borderId="0"/>
    <xf numFmtId="0" fontId="41" fillId="0" borderId="0"/>
    <xf numFmtId="0" fontId="87" fillId="0" borderId="0"/>
    <xf numFmtId="4" fontId="113" fillId="14" borderId="20" applyNumberFormat="0" applyProtection="0">
      <alignment horizontal="left" vertical="center" indent="1"/>
    </xf>
    <xf numFmtId="4" fontId="113" fillId="14" borderId="20" applyNumberFormat="0" applyProtection="0">
      <alignment horizontal="left" vertical="center" indent="1"/>
    </xf>
    <xf numFmtId="4" fontId="113" fillId="15" borderId="0" applyNumberFormat="0" applyProtection="0">
      <alignment horizontal="left" vertical="center" indent="1"/>
    </xf>
    <xf numFmtId="4" fontId="90" fillId="16" borderId="20" applyNumberFormat="0" applyProtection="0">
      <alignment horizontal="right" vertical="center"/>
    </xf>
    <xf numFmtId="4" fontId="90" fillId="16" borderId="20" applyNumberFormat="0" applyProtection="0">
      <alignment horizontal="right" vertical="center"/>
    </xf>
    <xf numFmtId="4" fontId="90" fillId="17" borderId="20" applyNumberFormat="0" applyProtection="0">
      <alignment horizontal="right" vertical="center"/>
    </xf>
    <xf numFmtId="4" fontId="90" fillId="17" borderId="20" applyNumberFormat="0" applyProtection="0">
      <alignment horizontal="right" vertical="center"/>
    </xf>
    <xf numFmtId="4" fontId="90" fillId="17" borderId="20" applyNumberFormat="0" applyProtection="0">
      <alignment horizontal="left" vertical="center" indent="1"/>
    </xf>
    <xf numFmtId="4" fontId="90" fillId="17" borderId="20" applyNumberFormat="0" applyProtection="0">
      <alignment horizontal="left" vertical="center" indent="1"/>
    </xf>
    <xf numFmtId="0" fontId="114" fillId="0" borderId="0">
      <alignment vertical="center"/>
    </xf>
    <xf numFmtId="43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0" fontId="114" fillId="0" borderId="0" applyNumberFormat="0" applyFont="0" applyFill="0" applyAlignment="0" applyProtection="0"/>
    <xf numFmtId="0" fontId="116" fillId="0" borderId="0" applyNumberFormat="0" applyFill="0" applyBorder="0" applyAlignment="0" applyProtection="0"/>
    <xf numFmtId="44" fontId="115" fillId="0" borderId="0" applyFont="0" applyFill="0" applyBorder="0" applyAlignment="0" applyProtection="0"/>
    <xf numFmtId="42" fontId="115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41" fillId="0" borderId="0" applyFont="0" applyFill="0" applyBorder="0" applyAlignment="0" applyProtection="0"/>
    <xf numFmtId="0" fontId="118" fillId="0" borderId="0"/>
    <xf numFmtId="0" fontId="39" fillId="0" borderId="0"/>
    <xf numFmtId="0" fontId="39" fillId="0" borderId="0"/>
    <xf numFmtId="0" fontId="39" fillId="0" borderId="0"/>
    <xf numFmtId="0" fontId="40" fillId="0" borderId="0"/>
    <xf numFmtId="0" fontId="38" fillId="0" borderId="0"/>
    <xf numFmtId="0" fontId="40" fillId="0" borderId="0"/>
    <xf numFmtId="0" fontId="3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38" fillId="0" borderId="0" applyFont="0" applyFill="0" applyBorder="0" applyAlignment="0" applyProtection="0"/>
    <xf numFmtId="0" fontId="40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7" fillId="0" borderId="0"/>
    <xf numFmtId="0" fontId="75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0" fontId="35" fillId="0" borderId="0"/>
    <xf numFmtId="0" fontId="34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0" fillId="0" borderId="0"/>
    <xf numFmtId="0" fontId="29" fillId="0" borderId="0"/>
    <xf numFmtId="41" fontId="28" fillId="0" borderId="0" applyFont="0" applyFill="0" applyBorder="0" applyAlignment="0" applyProtection="0"/>
    <xf numFmtId="0" fontId="30" fillId="0" borderId="0"/>
    <xf numFmtId="164" fontId="27" fillId="0" borderId="0" applyFont="0" applyFill="0" applyBorder="0" applyAlignment="0" applyProtection="0"/>
    <xf numFmtId="165" fontId="7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1" fillId="0" borderId="0"/>
    <xf numFmtId="0" fontId="20" fillId="0" borderId="0"/>
    <xf numFmtId="41" fontId="19" fillId="0" borderId="0" applyFont="0" applyFill="0" applyBorder="0" applyAlignment="0" applyProtection="0"/>
    <xf numFmtId="0" fontId="19" fillId="0" borderId="0"/>
    <xf numFmtId="41" fontId="18" fillId="0" borderId="0" applyFont="0" applyFill="0" applyBorder="0" applyAlignment="0" applyProtection="0"/>
    <xf numFmtId="0" fontId="18" fillId="0" borderId="0"/>
    <xf numFmtId="41" fontId="17" fillId="0" borderId="0" applyFont="0" applyFill="0" applyBorder="0" applyAlignment="0" applyProtection="0"/>
    <xf numFmtId="0" fontId="17" fillId="0" borderId="0"/>
    <xf numFmtId="41" fontId="16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15" fillId="0" borderId="0"/>
    <xf numFmtId="0" fontId="14" fillId="0" borderId="0"/>
    <xf numFmtId="41" fontId="13" fillId="0" borderId="0" applyFont="0" applyFill="0" applyBorder="0" applyAlignment="0" applyProtection="0"/>
    <xf numFmtId="0" fontId="13" fillId="0" borderId="0"/>
    <xf numFmtId="0" fontId="127" fillId="0" borderId="0"/>
    <xf numFmtId="0" fontId="14" fillId="0" borderId="0"/>
    <xf numFmtId="0" fontId="14" fillId="0" borderId="0"/>
    <xf numFmtId="0" fontId="12" fillId="0" borderId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4" fillId="0" borderId="0"/>
    <xf numFmtId="41" fontId="12" fillId="0" borderId="0" applyFont="0" applyFill="0" applyBorder="0" applyAlignment="0" applyProtection="0"/>
    <xf numFmtId="0" fontId="12" fillId="0" borderId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4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1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4" fillId="0" borderId="0"/>
    <xf numFmtId="0" fontId="14" fillId="0" borderId="0"/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4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0" fillId="0" borderId="0"/>
    <xf numFmtId="41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1" fontId="10" fillId="0" borderId="0" applyFont="0" applyFill="0" applyBorder="0" applyAlignment="0" applyProtection="0"/>
    <xf numFmtId="0" fontId="10" fillId="0" borderId="0"/>
    <xf numFmtId="0" fontId="9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1" fontId="7" fillId="0" borderId="0" applyFont="0" applyFill="0" applyBorder="0" applyAlignment="0" applyProtection="0"/>
    <xf numFmtId="0" fontId="6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6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1" fillId="0" borderId="0"/>
  </cellStyleXfs>
  <cellXfs count="653">
    <xf numFmtId="0" fontId="0" fillId="0" borderId="0" xfId="0"/>
    <xf numFmtId="166" fontId="76" fillId="0" borderId="0" xfId="1" applyNumberFormat="1" applyFont="1" applyFill="1" applyBorder="1" applyAlignment="1">
      <alignment vertical="center"/>
    </xf>
    <xf numFmtId="0" fontId="77" fillId="0" borderId="0" xfId="2" applyFont="1" applyFill="1" applyBorder="1" applyAlignment="1">
      <alignment vertical="center"/>
    </xf>
    <xf numFmtId="0" fontId="76" fillId="0" borderId="0" xfId="2" applyFont="1" applyFill="1" applyBorder="1" applyAlignment="1">
      <alignment vertical="center"/>
    </xf>
    <xf numFmtId="166" fontId="76" fillId="3" borderId="5" xfId="1" applyNumberFormat="1" applyFont="1" applyFill="1" applyBorder="1" applyAlignment="1">
      <alignment horizontal="center" vertical="center" wrapText="1"/>
    </xf>
    <xf numFmtId="166" fontId="81" fillId="3" borderId="5" xfId="1" applyNumberFormat="1" applyFont="1" applyFill="1" applyBorder="1" applyAlignment="1">
      <alignment horizontal="center" vertical="center" wrapText="1"/>
    </xf>
    <xf numFmtId="0" fontId="76" fillId="0" borderId="0" xfId="2" applyFont="1" applyFill="1" applyBorder="1" applyAlignment="1">
      <alignment vertical="center" wrapText="1"/>
    </xf>
    <xf numFmtId="166" fontId="77" fillId="4" borderId="6" xfId="1" applyNumberFormat="1" applyFont="1" applyFill="1" applyBorder="1" applyAlignment="1">
      <alignment horizontal="right" vertical="center"/>
    </xf>
    <xf numFmtId="166" fontId="76" fillId="3" borderId="6" xfId="1" applyNumberFormat="1" applyFont="1" applyFill="1" applyBorder="1" applyAlignment="1">
      <alignment horizontal="right" vertical="center"/>
    </xf>
    <xf numFmtId="166" fontId="76" fillId="3" borderId="7" xfId="1" applyNumberFormat="1" applyFont="1" applyFill="1" applyBorder="1" applyAlignment="1">
      <alignment horizontal="right" vertical="center"/>
    </xf>
    <xf numFmtId="166" fontId="77" fillId="0" borderId="7" xfId="1" applyNumberFormat="1" applyFont="1" applyFill="1" applyBorder="1" applyAlignment="1">
      <alignment vertical="center"/>
    </xf>
    <xf numFmtId="166" fontId="77" fillId="0" borderId="8" xfId="1" applyNumberFormat="1" applyFont="1" applyFill="1" applyBorder="1" applyAlignment="1">
      <alignment vertical="center"/>
    </xf>
    <xf numFmtId="166" fontId="77" fillId="4" borderId="8" xfId="1" applyNumberFormat="1" applyFont="1" applyFill="1" applyBorder="1" applyAlignment="1">
      <alignment vertical="center"/>
    </xf>
    <xf numFmtId="166" fontId="76" fillId="3" borderId="8" xfId="1" applyNumberFormat="1" applyFont="1" applyFill="1" applyBorder="1" applyAlignment="1">
      <alignment vertical="center"/>
    </xf>
    <xf numFmtId="166" fontId="76" fillId="3" borderId="5" xfId="1" applyNumberFormat="1" applyFont="1" applyFill="1" applyBorder="1" applyAlignment="1">
      <alignment vertical="center"/>
    </xf>
    <xf numFmtId="167" fontId="76" fillId="0" borderId="0" xfId="3" applyNumberFormat="1" applyFont="1" applyBorder="1" applyAlignment="1">
      <alignment vertical="center"/>
    </xf>
    <xf numFmtId="49" fontId="77" fillId="0" borderId="0" xfId="1" applyNumberFormat="1" applyFont="1" applyBorder="1" applyAlignment="1">
      <alignment horizontal="center" vertical="center"/>
    </xf>
    <xf numFmtId="166" fontId="77" fillId="0" borderId="0" xfId="1" applyNumberFormat="1" applyFont="1" applyBorder="1" applyAlignment="1">
      <alignment vertical="center"/>
    </xf>
    <xf numFmtId="166" fontId="77" fillId="0" borderId="0" xfId="1" applyNumberFormat="1" applyFont="1" applyBorder="1" applyAlignment="1">
      <alignment horizontal="center" vertical="center"/>
    </xf>
    <xf numFmtId="43" fontId="77" fillId="0" borderId="0" xfId="1" applyFont="1" applyBorder="1" applyAlignment="1">
      <alignment vertical="center"/>
    </xf>
    <xf numFmtId="43" fontId="77" fillId="0" borderId="0" xfId="1" applyNumberFormat="1" applyFont="1" applyFill="1" applyBorder="1" applyAlignment="1">
      <alignment vertical="center"/>
    </xf>
    <xf numFmtId="0" fontId="77" fillId="0" borderId="0" xfId="3" applyFont="1" applyFill="1" applyBorder="1" applyAlignment="1">
      <alignment vertical="center"/>
    </xf>
    <xf numFmtId="166" fontId="76" fillId="0" borderId="0" xfId="1" applyNumberFormat="1" applyFont="1" applyBorder="1" applyAlignment="1">
      <alignment vertical="center"/>
    </xf>
    <xf numFmtId="167" fontId="77" fillId="0" borderId="0" xfId="3" applyNumberFormat="1" applyFont="1" applyFill="1" applyBorder="1" applyAlignment="1">
      <alignment vertical="center"/>
    </xf>
    <xf numFmtId="0" fontId="76" fillId="5" borderId="5" xfId="1" applyNumberFormat="1" applyFont="1" applyFill="1" applyBorder="1" applyAlignment="1">
      <alignment horizontal="center" vertical="center"/>
    </xf>
    <xf numFmtId="166" fontId="76" fillId="5" borderId="5" xfId="1" applyNumberFormat="1" applyFont="1" applyFill="1" applyBorder="1" applyAlignment="1">
      <alignment horizontal="center" vertical="center"/>
    </xf>
    <xf numFmtId="43" fontId="77" fillId="0" borderId="0" xfId="1" applyFont="1" applyFill="1" applyBorder="1" applyAlignment="1">
      <alignment vertical="center"/>
    </xf>
    <xf numFmtId="166" fontId="81" fillId="3" borderId="5" xfId="1" applyNumberFormat="1" applyFont="1" applyFill="1" applyBorder="1" applyAlignment="1">
      <alignment vertical="center"/>
    </xf>
    <xf numFmtId="167" fontId="77" fillId="0" borderId="0" xfId="8" applyNumberFormat="1" applyFont="1" applyBorder="1" applyAlignment="1">
      <alignment vertical="center"/>
    </xf>
    <xf numFmtId="0" fontId="77" fillId="0" borderId="0" xfId="8" applyFont="1" applyBorder="1" applyAlignment="1">
      <alignment vertical="center"/>
    </xf>
    <xf numFmtId="43" fontId="77" fillId="0" borderId="0" xfId="1" applyFont="1" applyBorder="1" applyAlignment="1">
      <alignment horizontal="right" vertical="center"/>
    </xf>
    <xf numFmtId="43" fontId="77" fillId="0" borderId="0" xfId="1" applyFont="1" applyBorder="1" applyAlignment="1">
      <alignment horizontal="center" vertical="center"/>
    </xf>
    <xf numFmtId="49" fontId="77" fillId="0" borderId="4" xfId="1" applyNumberFormat="1" applyFont="1" applyFill="1" applyBorder="1" applyAlignment="1">
      <alignment horizontal="center" vertical="center"/>
    </xf>
    <xf numFmtId="0" fontId="77" fillId="0" borderId="6" xfId="8" applyFont="1" applyBorder="1" applyAlignment="1">
      <alignment horizontal="center" vertical="center"/>
    </xf>
    <xf numFmtId="167" fontId="77" fillId="0" borderId="6" xfId="8" applyNumberFormat="1" applyFont="1" applyBorder="1" applyAlignment="1">
      <alignment horizontal="center" vertical="center"/>
    </xf>
    <xf numFmtId="49" fontId="77" fillId="0" borderId="6" xfId="8" applyNumberFormat="1" applyFont="1" applyBorder="1" applyAlignment="1">
      <alignment horizontal="center" vertical="center"/>
    </xf>
    <xf numFmtId="49" fontId="77" fillId="0" borderId="6" xfId="1" applyNumberFormat="1" applyFont="1" applyBorder="1" applyAlignment="1">
      <alignment horizontal="center" vertical="center"/>
    </xf>
    <xf numFmtId="166" fontId="77" fillId="0" borderId="6" xfId="1" applyNumberFormat="1" applyFont="1" applyBorder="1" applyAlignment="1">
      <alignment horizontal="center" vertical="center"/>
    </xf>
    <xf numFmtId="43" fontId="77" fillId="0" borderId="6" xfId="1" applyFont="1" applyBorder="1" applyAlignment="1">
      <alignment horizontal="center" vertical="center"/>
    </xf>
    <xf numFmtId="0" fontId="77" fillId="0" borderId="7" xfId="1" applyNumberFormat="1" applyFont="1" applyFill="1" applyBorder="1" applyAlignment="1">
      <alignment horizontal="center" vertical="center"/>
    </xf>
    <xf numFmtId="43" fontId="77" fillId="0" borderId="7" xfId="1" applyFont="1" applyFill="1" applyBorder="1" applyAlignment="1">
      <alignment vertical="center"/>
    </xf>
    <xf numFmtId="0" fontId="77" fillId="0" borderId="8" xfId="8" applyFont="1" applyBorder="1" applyAlignment="1">
      <alignment vertical="center"/>
    </xf>
    <xf numFmtId="0" fontId="77" fillId="0" borderId="8" xfId="1" applyNumberFormat="1" applyFont="1" applyFill="1" applyBorder="1" applyAlignment="1">
      <alignment horizontal="center" vertical="center"/>
    </xf>
    <xf numFmtId="43" fontId="77" fillId="0" borderId="8" xfId="1" applyFont="1" applyBorder="1" applyAlignment="1">
      <alignment vertical="center"/>
    </xf>
    <xf numFmtId="0" fontId="76" fillId="5" borderId="5" xfId="8" applyFont="1" applyFill="1" applyBorder="1" applyAlignment="1">
      <alignment vertical="center"/>
    </xf>
    <xf numFmtId="167" fontId="76" fillId="5" borderId="5" xfId="8" applyNumberFormat="1" applyFont="1" applyFill="1" applyBorder="1" applyAlignment="1">
      <alignment vertical="center"/>
    </xf>
    <xf numFmtId="49" fontId="76" fillId="5" borderId="5" xfId="8" applyNumberFormat="1" applyFont="1" applyFill="1" applyBorder="1" applyAlignment="1">
      <alignment horizontal="center" vertical="center"/>
    </xf>
    <xf numFmtId="49" fontId="86" fillId="5" borderId="5" xfId="8" applyNumberFormat="1" applyFont="1" applyFill="1" applyBorder="1" applyAlignment="1">
      <alignment horizontal="center" vertical="center"/>
    </xf>
    <xf numFmtId="43" fontId="76" fillId="5" borderId="5" xfId="1" applyFont="1" applyFill="1" applyBorder="1" applyAlignment="1">
      <alignment vertical="center"/>
    </xf>
    <xf numFmtId="43" fontId="76" fillId="5" borderId="0" xfId="1" applyFont="1" applyFill="1" applyBorder="1" applyAlignment="1">
      <alignment vertical="center"/>
    </xf>
    <xf numFmtId="0" fontId="77" fillId="6" borderId="6" xfId="2" applyFont="1" applyFill="1" applyBorder="1" applyAlignment="1">
      <alignment vertical="center"/>
    </xf>
    <xf numFmtId="166" fontId="76" fillId="6" borderId="5" xfId="1" applyNumberFormat="1" applyFont="1" applyFill="1" applyBorder="1" applyAlignment="1">
      <alignment vertical="center"/>
    </xf>
    <xf numFmtId="166" fontId="77" fillId="0" borderId="0" xfId="1" applyNumberFormat="1" applyFont="1" applyFill="1" applyBorder="1" applyAlignment="1">
      <alignment vertical="center"/>
    </xf>
    <xf numFmtId="166" fontId="77" fillId="0" borderId="0" xfId="2" applyNumberFormat="1" applyFont="1" applyFill="1" applyBorder="1" applyAlignment="1">
      <alignment vertical="center"/>
    </xf>
    <xf numFmtId="0" fontId="95" fillId="0" borderId="0" xfId="2" applyFont="1" applyFill="1" applyBorder="1" applyAlignment="1">
      <alignment vertical="center"/>
    </xf>
    <xf numFmtId="166" fontId="76" fillId="7" borderId="5" xfId="1" applyNumberFormat="1" applyFont="1" applyFill="1" applyBorder="1" applyAlignment="1">
      <alignment vertical="center"/>
    </xf>
    <xf numFmtId="166" fontId="81" fillId="7" borderId="5" xfId="1" applyNumberFormat="1" applyFont="1" applyFill="1" applyBorder="1" applyAlignment="1">
      <alignment vertical="center"/>
    </xf>
    <xf numFmtId="166" fontId="77" fillId="0" borderId="1" xfId="1" applyNumberFormat="1" applyFont="1" applyBorder="1" applyAlignment="1">
      <alignment vertical="center"/>
    </xf>
    <xf numFmtId="166" fontId="98" fillId="2" borderId="9" xfId="1" applyNumberFormat="1" applyFont="1" applyFill="1" applyBorder="1" applyAlignment="1">
      <alignment vertical="center"/>
    </xf>
    <xf numFmtId="166" fontId="98" fillId="0" borderId="0" xfId="1" applyNumberFormat="1" applyFont="1"/>
    <xf numFmtId="166" fontId="98" fillId="2" borderId="11" xfId="1" applyNumberFormat="1" applyFont="1" applyFill="1" applyBorder="1" applyAlignment="1">
      <alignment horizontal="center"/>
    </xf>
    <xf numFmtId="166" fontId="98" fillId="0" borderId="9" xfId="1" applyNumberFormat="1" applyFont="1" applyBorder="1" applyAlignment="1">
      <alignment vertical="center"/>
    </xf>
    <xf numFmtId="166" fontId="98" fillId="2" borderId="9" xfId="1" applyNumberFormat="1" applyFont="1" applyFill="1" applyBorder="1" applyAlignment="1">
      <alignment horizontal="center"/>
    </xf>
    <xf numFmtId="166" fontId="99" fillId="0" borderId="14" xfId="1" applyNumberFormat="1" applyFont="1" applyFill="1" applyBorder="1" applyAlignment="1">
      <alignment horizontal="center"/>
    </xf>
    <xf numFmtId="166" fontId="99" fillId="8" borderId="14" xfId="1" applyNumberFormat="1" applyFont="1" applyFill="1" applyBorder="1" applyAlignment="1">
      <alignment horizontal="center"/>
    </xf>
    <xf numFmtId="166" fontId="98" fillId="7" borderId="9" xfId="1" applyNumberFormat="1" applyFont="1" applyFill="1" applyBorder="1" applyAlignment="1">
      <alignment horizontal="center" vertical="center"/>
    </xf>
    <xf numFmtId="0" fontId="76" fillId="10" borderId="5" xfId="2" applyFont="1" applyFill="1" applyBorder="1" applyAlignment="1">
      <alignment horizontal="center" vertical="center" wrapText="1"/>
    </xf>
    <xf numFmtId="0" fontId="77" fillId="11" borderId="0" xfId="2" applyFont="1" applyFill="1" applyBorder="1" applyAlignment="1">
      <alignment vertical="center"/>
    </xf>
    <xf numFmtId="166" fontId="77" fillId="11" borderId="0" xfId="2" applyNumberFormat="1" applyFont="1" applyFill="1" applyBorder="1" applyAlignment="1">
      <alignment vertical="center"/>
    </xf>
    <xf numFmtId="166" fontId="95" fillId="0" borderId="0" xfId="1" applyNumberFormat="1" applyFont="1" applyFill="1" applyBorder="1" applyAlignment="1">
      <alignment vertical="center"/>
    </xf>
    <xf numFmtId="0" fontId="76" fillId="12" borderId="18" xfId="2" applyFont="1" applyFill="1" applyBorder="1" applyAlignment="1">
      <alignment horizontal="center" vertical="center" wrapText="1"/>
    </xf>
    <xf numFmtId="0" fontId="77" fillId="12" borderId="0" xfId="2" applyFont="1" applyFill="1" applyBorder="1" applyAlignment="1">
      <alignment vertical="center"/>
    </xf>
    <xf numFmtId="166" fontId="77" fillId="12" borderId="0" xfId="2" applyNumberFormat="1" applyFont="1" applyFill="1" applyBorder="1" applyAlignment="1">
      <alignment vertical="center"/>
    </xf>
    <xf numFmtId="166" fontId="76" fillId="12" borderId="5" xfId="2" applyNumberFormat="1" applyFont="1" applyFill="1" applyBorder="1" applyAlignment="1">
      <alignment vertical="center"/>
    </xf>
    <xf numFmtId="0" fontId="77" fillId="13" borderId="0" xfId="2" applyFont="1" applyFill="1" applyBorder="1" applyAlignment="1">
      <alignment vertical="center"/>
    </xf>
    <xf numFmtId="166" fontId="77" fillId="13" borderId="0" xfId="2" applyNumberFormat="1" applyFont="1" applyFill="1" applyBorder="1" applyAlignment="1">
      <alignment vertical="center"/>
    </xf>
    <xf numFmtId="0" fontId="76" fillId="11" borderId="18" xfId="2" applyFont="1" applyFill="1" applyBorder="1" applyAlignment="1">
      <alignment horizontal="center" vertical="center" wrapText="1"/>
    </xf>
    <xf numFmtId="166" fontId="77" fillId="11" borderId="0" xfId="1" applyNumberFormat="1" applyFont="1" applyFill="1" applyBorder="1" applyAlignment="1">
      <alignment vertical="center"/>
    </xf>
    <xf numFmtId="166" fontId="76" fillId="11" borderId="5" xfId="2" applyNumberFormat="1" applyFont="1" applyFill="1" applyBorder="1" applyAlignment="1">
      <alignment vertical="center"/>
    </xf>
    <xf numFmtId="0" fontId="76" fillId="13" borderId="18" xfId="2" applyFont="1" applyFill="1" applyBorder="1" applyAlignment="1">
      <alignment horizontal="center" vertical="center" wrapText="1"/>
    </xf>
    <xf numFmtId="166" fontId="77" fillId="13" borderId="0" xfId="1" applyNumberFormat="1" applyFont="1" applyFill="1" applyBorder="1" applyAlignment="1">
      <alignment vertical="center"/>
    </xf>
    <xf numFmtId="166" fontId="76" fillId="13" borderId="5" xfId="2" applyNumberFormat="1" applyFont="1" applyFill="1" applyBorder="1" applyAlignment="1">
      <alignment vertical="center"/>
    </xf>
    <xf numFmtId="166" fontId="83" fillId="0" borderId="0" xfId="1" applyNumberFormat="1" applyFont="1" applyAlignment="1">
      <alignment vertical="center"/>
    </xf>
    <xf numFmtId="166" fontId="77" fillId="0" borderId="0" xfId="1" applyNumberFormat="1" applyFont="1" applyFill="1" applyBorder="1" applyAlignment="1">
      <alignment horizontal="center" vertical="center"/>
    </xf>
    <xf numFmtId="166" fontId="81" fillId="3" borderId="4" xfId="1" applyNumberFormat="1" applyFont="1" applyFill="1" applyBorder="1" applyAlignment="1">
      <alignment horizontal="center" vertical="center" wrapText="1"/>
    </xf>
    <xf numFmtId="166" fontId="76" fillId="0" borderId="0" xfId="1" applyNumberFormat="1" applyFont="1" applyFill="1" applyBorder="1" applyAlignment="1">
      <alignment vertical="center" wrapText="1"/>
    </xf>
    <xf numFmtId="166" fontId="77" fillId="0" borderId="0" xfId="4" applyNumberFormat="1" applyFont="1" applyBorder="1" applyAlignment="1">
      <alignment vertical="center"/>
    </xf>
    <xf numFmtId="166" fontId="77" fillId="0" borderId="4" xfId="4" applyNumberFormat="1" applyFont="1" applyFill="1" applyBorder="1" applyAlignment="1">
      <alignment horizontal="center" vertical="center"/>
    </xf>
    <xf numFmtId="166" fontId="77" fillId="0" borderId="6" xfId="4" applyNumberFormat="1" applyFont="1" applyBorder="1" applyAlignment="1">
      <alignment horizontal="center" vertical="center"/>
    </xf>
    <xf numFmtId="166" fontId="77" fillId="0" borderId="8" xfId="4" applyNumberFormat="1" applyFont="1" applyFill="1" applyBorder="1" applyAlignment="1">
      <alignment vertical="center"/>
    </xf>
    <xf numFmtId="166" fontId="76" fillId="5" borderId="5" xfId="4" applyNumberFormat="1" applyFont="1" applyFill="1" applyBorder="1" applyAlignment="1">
      <alignment vertical="center"/>
    </xf>
    <xf numFmtId="166" fontId="76" fillId="12" borderId="5" xfId="1" applyNumberFormat="1" applyFont="1" applyFill="1" applyBorder="1" applyAlignment="1">
      <alignment vertical="center"/>
    </xf>
    <xf numFmtId="166" fontId="76" fillId="12" borderId="5" xfId="4" applyNumberFormat="1" applyFont="1" applyFill="1" applyBorder="1" applyAlignment="1">
      <alignment vertical="center"/>
    </xf>
    <xf numFmtId="0" fontId="77" fillId="2" borderId="0" xfId="2" applyFont="1" applyFill="1" applyBorder="1" applyAlignment="1">
      <alignment vertical="center"/>
    </xf>
    <xf numFmtId="166" fontId="77" fillId="2" borderId="0" xfId="2" applyNumberFormat="1" applyFont="1" applyFill="1" applyBorder="1" applyAlignment="1">
      <alignment vertical="center"/>
    </xf>
    <xf numFmtId="166" fontId="76" fillId="0" borderId="0" xfId="1" applyNumberFormat="1" applyFont="1" applyAlignment="1">
      <alignment horizontal="left" vertical="center"/>
    </xf>
    <xf numFmtId="49" fontId="76" fillId="0" borderId="0" xfId="1" applyNumberFormat="1" applyFont="1" applyAlignment="1">
      <alignment horizontal="center" vertical="center"/>
    </xf>
    <xf numFmtId="166" fontId="76" fillId="0" borderId="0" xfId="1" applyNumberFormat="1" applyFont="1" applyAlignment="1">
      <alignment horizontal="center" vertical="center"/>
    </xf>
    <xf numFmtId="166" fontId="77" fillId="0" borderId="0" xfId="1" applyNumberFormat="1" applyFont="1" applyAlignment="1">
      <alignment vertical="center"/>
    </xf>
    <xf numFmtId="166" fontId="80" fillId="0" borderId="0" xfId="1" applyNumberFormat="1" applyFont="1" applyAlignment="1">
      <alignment vertical="center"/>
    </xf>
    <xf numFmtId="166" fontId="76" fillId="0" borderId="0" xfId="1" applyNumberFormat="1" applyFont="1" applyAlignment="1">
      <alignment vertical="center"/>
    </xf>
    <xf numFmtId="0" fontId="77" fillId="0" borderId="0" xfId="2" applyFont="1" applyAlignment="1">
      <alignment vertical="center"/>
    </xf>
    <xf numFmtId="166" fontId="77" fillId="0" borderId="7" xfId="1" applyNumberFormat="1" applyFont="1" applyBorder="1" applyAlignment="1">
      <alignment horizontal="right" vertical="center"/>
    </xf>
    <xf numFmtId="166" fontId="77" fillId="0" borderId="0" xfId="1" applyNumberFormat="1" applyFont="1" applyAlignment="1">
      <alignment horizontal="right" vertical="center"/>
    </xf>
    <xf numFmtId="49" fontId="77" fillId="0" borderId="0" xfId="1" applyNumberFormat="1" applyFont="1" applyAlignment="1">
      <alignment horizontal="center" vertical="center"/>
    </xf>
    <xf numFmtId="166" fontId="77" fillId="0" borderId="0" xfId="1" applyNumberFormat="1" applyFont="1" applyAlignment="1">
      <alignment horizontal="center" vertical="center"/>
    </xf>
    <xf numFmtId="166" fontId="80" fillId="0" borderId="0" xfId="1" applyNumberFormat="1" applyFont="1" applyAlignment="1">
      <alignment horizontal="right" vertical="center"/>
    </xf>
    <xf numFmtId="166" fontId="76" fillId="0" borderId="0" xfId="1" applyNumberFormat="1" applyFont="1" applyAlignment="1">
      <alignment horizontal="right" vertical="center"/>
    </xf>
    <xf numFmtId="0" fontId="76" fillId="0" borderId="0" xfId="2" applyFont="1" applyAlignment="1">
      <alignment vertical="center"/>
    </xf>
    <xf numFmtId="0" fontId="92" fillId="0" borderId="0" xfId="2" applyFont="1" applyAlignment="1">
      <alignment vertical="center"/>
    </xf>
    <xf numFmtId="0" fontId="76" fillId="0" borderId="0" xfId="2" applyFont="1" applyAlignment="1">
      <alignment vertical="center" wrapText="1"/>
    </xf>
    <xf numFmtId="166" fontId="77" fillId="0" borderId="6" xfId="1" applyNumberFormat="1" applyFont="1" applyBorder="1" applyAlignment="1">
      <alignment horizontal="left" vertical="center"/>
    </xf>
    <xf numFmtId="166" fontId="77" fillId="0" borderId="6" xfId="1" applyNumberFormat="1" applyFont="1" applyBorder="1" applyAlignment="1">
      <alignment horizontal="right" vertical="center"/>
    </xf>
    <xf numFmtId="166" fontId="80" fillId="0" borderId="6" xfId="1" applyNumberFormat="1" applyFont="1" applyBorder="1" applyAlignment="1">
      <alignment horizontal="right" vertical="center"/>
    </xf>
    <xf numFmtId="0" fontId="77" fillId="0" borderId="6" xfId="2" applyFont="1" applyBorder="1" applyAlignment="1">
      <alignment vertical="center"/>
    </xf>
    <xf numFmtId="166" fontId="77" fillId="0" borderId="7" xfId="1" applyNumberFormat="1" applyFont="1" applyBorder="1" applyAlignment="1">
      <alignment horizontal="center" vertical="center"/>
    </xf>
    <xf numFmtId="37" fontId="77" fillId="0" borderId="7" xfId="1" applyNumberFormat="1" applyFont="1" applyBorder="1" applyAlignment="1">
      <alignment horizontal="right" vertical="center"/>
    </xf>
    <xf numFmtId="166" fontId="77" fillId="0" borderId="0" xfId="2" applyNumberFormat="1" applyFont="1" applyAlignment="1">
      <alignment vertical="center"/>
    </xf>
    <xf numFmtId="166" fontId="77" fillId="0" borderId="7" xfId="1" quotePrefix="1" applyNumberFormat="1" applyFont="1" applyBorder="1" applyAlignment="1">
      <alignment horizontal="center" vertical="center"/>
    </xf>
    <xf numFmtId="166" fontId="95" fillId="0" borderId="7" xfId="1" quotePrefix="1" applyNumberFormat="1" applyFont="1" applyBorder="1" applyAlignment="1">
      <alignment horizontal="center" vertical="center"/>
    </xf>
    <xf numFmtId="166" fontId="95" fillId="0" borderId="0" xfId="2" applyNumberFormat="1" applyFont="1" applyAlignment="1">
      <alignment vertical="center"/>
    </xf>
    <xf numFmtId="166" fontId="77" fillId="0" borderId="8" xfId="1" applyNumberFormat="1" applyFont="1" applyBorder="1" applyAlignment="1">
      <alignment vertical="center"/>
    </xf>
    <xf numFmtId="49" fontId="77" fillId="0" borderId="8" xfId="1" applyNumberFormat="1" applyFont="1" applyBorder="1" applyAlignment="1">
      <alignment horizontal="center" vertical="center"/>
    </xf>
    <xf numFmtId="166" fontId="77" fillId="0" borderId="8" xfId="1" applyNumberFormat="1" applyFont="1" applyBorder="1" applyAlignment="1">
      <alignment horizontal="center" vertical="center"/>
    </xf>
    <xf numFmtId="166" fontId="80" fillId="0" borderId="8" xfId="1" applyNumberFormat="1" applyFont="1" applyBorder="1" applyAlignment="1">
      <alignment vertical="center"/>
    </xf>
    <xf numFmtId="166" fontId="76" fillId="0" borderId="0" xfId="2" applyNumberFormat="1" applyFont="1" applyAlignment="1">
      <alignment vertical="center"/>
    </xf>
    <xf numFmtId="0" fontId="77" fillId="0" borderId="0" xfId="2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166" fontId="83" fillId="0" borderId="0" xfId="1" applyNumberFormat="1" applyFont="1" applyAlignment="1">
      <alignment horizontal="center" vertical="center"/>
    </xf>
    <xf numFmtId="166" fontId="84" fillId="0" borderId="0" xfId="1" applyNumberFormat="1" applyFont="1" applyAlignment="1">
      <alignment vertical="center"/>
    </xf>
    <xf numFmtId="49" fontId="84" fillId="0" borderId="0" xfId="1" applyNumberFormat="1" applyFont="1" applyAlignment="1">
      <alignment horizontal="center" vertical="center"/>
    </xf>
    <xf numFmtId="166" fontId="84" fillId="0" borderId="5" xfId="1" applyNumberFormat="1" applyFont="1" applyBorder="1" applyAlignment="1">
      <alignment horizontal="center" vertical="center"/>
    </xf>
    <xf numFmtId="166" fontId="117" fillId="0" borderId="0" xfId="1" applyNumberFormat="1" applyFont="1" applyAlignment="1">
      <alignment vertical="center"/>
    </xf>
    <xf numFmtId="166" fontId="83" fillId="0" borderId="5" xfId="1" applyNumberFormat="1" applyFont="1" applyBorder="1" applyAlignment="1">
      <alignment horizontal="center" vertical="center"/>
    </xf>
    <xf numFmtId="166" fontId="84" fillId="0" borderId="0" xfId="1" applyNumberFormat="1" applyFont="1" applyAlignment="1">
      <alignment horizontal="center" vertical="center"/>
    </xf>
    <xf numFmtId="0" fontId="76" fillId="2" borderId="0" xfId="2" applyFont="1" applyFill="1" applyAlignment="1">
      <alignment horizontal="center" vertical="center" wrapText="1"/>
    </xf>
    <xf numFmtId="171" fontId="84" fillId="18" borderId="2" xfId="214" applyNumberFormat="1" applyFont="1" applyFill="1" applyBorder="1" applyAlignment="1">
      <alignment vertical="center"/>
    </xf>
    <xf numFmtId="166" fontId="77" fillId="4" borderId="7" xfId="1" applyNumberFormat="1" applyFont="1" applyFill="1" applyBorder="1" applyAlignment="1">
      <alignment horizontal="right" vertical="center"/>
    </xf>
    <xf numFmtId="166" fontId="76" fillId="19" borderId="0" xfId="1" applyNumberFormat="1" applyFont="1" applyFill="1" applyAlignment="1">
      <alignment horizontal="center" vertical="center" wrapText="1"/>
    </xf>
    <xf numFmtId="166" fontId="77" fillId="19" borderId="0" xfId="1" applyNumberFormat="1" applyFont="1" applyFill="1" applyAlignment="1">
      <alignment vertical="center"/>
    </xf>
    <xf numFmtId="166" fontId="77" fillId="0" borderId="0" xfId="1" applyNumberFormat="1" applyFont="1" applyFill="1" applyAlignment="1">
      <alignment vertical="center"/>
    </xf>
    <xf numFmtId="166" fontId="76" fillId="0" borderId="0" xfId="1" applyNumberFormat="1" applyFont="1" applyFill="1" applyAlignment="1">
      <alignment vertical="center"/>
    </xf>
    <xf numFmtId="166" fontId="81" fillId="3" borderId="3" xfId="1" applyNumberFormat="1" applyFont="1" applyFill="1" applyBorder="1" applyAlignment="1">
      <alignment horizontal="center" vertical="center"/>
    </xf>
    <xf numFmtId="166" fontId="77" fillId="2" borderId="0" xfId="1" applyNumberFormat="1" applyFont="1" applyFill="1" applyAlignment="1">
      <alignment horizontal="center" vertical="center" wrapText="1"/>
    </xf>
    <xf numFmtId="43" fontId="76" fillId="2" borderId="0" xfId="1" applyFont="1" applyFill="1" applyBorder="1" applyAlignment="1">
      <alignment vertical="center"/>
    </xf>
    <xf numFmtId="166" fontId="76" fillId="12" borderId="0" xfId="1" applyNumberFormat="1" applyFont="1" applyFill="1" applyBorder="1" applyAlignment="1">
      <alignment vertical="center" wrapText="1"/>
    </xf>
    <xf numFmtId="166" fontId="77" fillId="12" borderId="0" xfId="1" applyNumberFormat="1" applyFont="1" applyFill="1" applyBorder="1" applyAlignment="1">
      <alignment vertical="center"/>
    </xf>
    <xf numFmtId="166" fontId="95" fillId="12" borderId="0" xfId="1" applyNumberFormat="1" applyFont="1" applyFill="1" applyBorder="1" applyAlignment="1">
      <alignment vertical="center"/>
    </xf>
    <xf numFmtId="43" fontId="77" fillId="0" borderId="0" xfId="4" applyNumberFormat="1" applyFont="1" applyBorder="1" applyAlignment="1">
      <alignment vertical="center"/>
    </xf>
    <xf numFmtId="166" fontId="97" fillId="8" borderId="14" xfId="1" applyNumberFormat="1" applyFont="1" applyFill="1" applyBorder="1" applyAlignment="1">
      <alignment horizontal="center" vertical="center"/>
    </xf>
    <xf numFmtId="166" fontId="97" fillId="8" borderId="21" xfId="1" applyNumberFormat="1" applyFont="1" applyFill="1" applyBorder="1" applyAlignment="1">
      <alignment horizontal="center" vertical="center"/>
    </xf>
    <xf numFmtId="166" fontId="76" fillId="2" borderId="0" xfId="1" applyNumberFormat="1" applyFont="1" applyFill="1" applyAlignment="1">
      <alignment horizontal="center" vertical="center" wrapText="1"/>
    </xf>
    <xf numFmtId="166" fontId="76" fillId="11" borderId="0" xfId="1" applyNumberFormat="1" applyFont="1" applyFill="1" applyBorder="1" applyAlignment="1">
      <alignment horizontal="center" vertical="center" wrapText="1"/>
    </xf>
    <xf numFmtId="166" fontId="77" fillId="2" borderId="0" xfId="1" applyNumberFormat="1" applyFont="1" applyFill="1" applyBorder="1" applyAlignment="1">
      <alignment vertical="center"/>
    </xf>
    <xf numFmtId="166" fontId="95" fillId="2" borderId="0" xfId="1" applyNumberFormat="1" applyFont="1" applyFill="1" applyBorder="1" applyAlignment="1">
      <alignment vertical="center"/>
    </xf>
    <xf numFmtId="166" fontId="77" fillId="0" borderId="7" xfId="1" applyNumberFormat="1" applyFont="1" applyFill="1" applyBorder="1" applyAlignment="1">
      <alignment horizontal="right" vertical="center"/>
    </xf>
    <xf numFmtId="37" fontId="77" fillId="0" borderId="7" xfId="1" applyNumberFormat="1" applyFont="1" applyFill="1" applyBorder="1" applyAlignment="1">
      <alignment horizontal="right" vertical="center"/>
    </xf>
    <xf numFmtId="0" fontId="77" fillId="0" borderId="0" xfId="2" applyFont="1" applyFill="1" applyAlignment="1">
      <alignment vertical="center"/>
    </xf>
    <xf numFmtId="166" fontId="77" fillId="0" borderId="0" xfId="2" applyNumberFormat="1" applyFont="1" applyFill="1" applyAlignment="1">
      <alignment vertical="center"/>
    </xf>
    <xf numFmtId="166" fontId="76" fillId="12" borderId="0" xfId="1" applyNumberFormat="1" applyFont="1" applyFill="1" applyBorder="1" applyAlignment="1">
      <alignment horizontal="center" vertical="center" wrapText="1"/>
    </xf>
    <xf numFmtId="166" fontId="98" fillId="12" borderId="9" xfId="1" applyNumberFormat="1" applyFont="1" applyFill="1" applyBorder="1" applyAlignment="1">
      <alignment vertical="center"/>
    </xf>
    <xf numFmtId="166" fontId="97" fillId="2" borderId="21" xfId="1" applyNumberFormat="1" applyFont="1" applyFill="1" applyBorder="1" applyAlignment="1">
      <alignment horizontal="center" vertical="center"/>
    </xf>
    <xf numFmtId="166" fontId="119" fillId="21" borderId="9" xfId="1" applyNumberFormat="1" applyFont="1" applyFill="1" applyBorder="1" applyAlignment="1">
      <alignment horizontal="center" vertical="center"/>
    </xf>
    <xf numFmtId="166" fontId="119" fillId="21" borderId="14" xfId="1" applyNumberFormat="1" applyFont="1" applyFill="1" applyBorder="1" applyAlignment="1">
      <alignment horizontal="center" vertical="center"/>
    </xf>
    <xf numFmtId="166" fontId="100" fillId="9" borderId="9" xfId="1" applyNumberFormat="1" applyFont="1" applyFill="1" applyBorder="1"/>
    <xf numFmtId="0" fontId="98" fillId="2" borderId="9" xfId="1" applyNumberFormat="1" applyFont="1" applyFill="1" applyBorder="1" applyAlignment="1">
      <alignment vertical="center"/>
    </xf>
    <xf numFmtId="166" fontId="98" fillId="2" borderId="9" xfId="1" applyNumberFormat="1" applyFont="1" applyFill="1" applyBorder="1" applyAlignment="1">
      <alignment horizontal="center" vertical="center"/>
    </xf>
    <xf numFmtId="166" fontId="100" fillId="21" borderId="9" xfId="1" applyNumberFormat="1" applyFont="1" applyFill="1" applyBorder="1" applyAlignment="1">
      <alignment horizontal="center" vertical="center"/>
    </xf>
    <xf numFmtId="166" fontId="97" fillId="2" borderId="9" xfId="1" applyNumberFormat="1" applyFont="1" applyFill="1" applyBorder="1" applyAlignment="1">
      <alignment horizontal="center" vertical="center"/>
    </xf>
    <xf numFmtId="0" fontId="98" fillId="2" borderId="9" xfId="1" applyNumberFormat="1" applyFont="1" applyFill="1" applyBorder="1" applyAlignment="1">
      <alignment horizontal="center"/>
    </xf>
    <xf numFmtId="166" fontId="98" fillId="8" borderId="9" xfId="1" applyNumberFormat="1" applyFont="1" applyFill="1" applyBorder="1" applyAlignment="1">
      <alignment horizontal="center"/>
    </xf>
    <xf numFmtId="166" fontId="97" fillId="8" borderId="9" xfId="1" applyNumberFormat="1" applyFont="1" applyFill="1" applyBorder="1" applyAlignment="1">
      <alignment horizontal="center" vertical="center"/>
    </xf>
    <xf numFmtId="166" fontId="100" fillId="0" borderId="3" xfId="1" applyNumberFormat="1" applyFont="1" applyBorder="1"/>
    <xf numFmtId="0" fontId="77" fillId="22" borderId="0" xfId="2" applyFont="1" applyFill="1" applyAlignment="1">
      <alignment vertical="center"/>
    </xf>
    <xf numFmtId="41" fontId="26" fillId="8" borderId="7" xfId="67" applyNumberFormat="1" applyFont="1" applyFill="1" applyBorder="1" applyAlignment="1">
      <alignment horizontal="left" vertical="top" wrapText="1"/>
    </xf>
    <xf numFmtId="49" fontId="77" fillId="0" borderId="0" xfId="1" applyNumberFormat="1" applyFont="1" applyFill="1" applyAlignment="1">
      <alignment horizontal="center" vertical="center"/>
    </xf>
    <xf numFmtId="166" fontId="77" fillId="0" borderId="0" xfId="1" applyNumberFormat="1" applyFont="1" applyFill="1" applyAlignment="1">
      <alignment horizontal="center" vertical="center"/>
    </xf>
    <xf numFmtId="166" fontId="95" fillId="0" borderId="0" xfId="1" applyNumberFormat="1" applyFont="1" applyFill="1" applyAlignment="1">
      <alignment vertical="center"/>
    </xf>
    <xf numFmtId="166" fontId="95" fillId="0" borderId="0" xfId="2" applyNumberFormat="1" applyFont="1" applyFill="1" applyAlignment="1">
      <alignment vertical="center"/>
    </xf>
    <xf numFmtId="166" fontId="96" fillId="0" borderId="0" xfId="2" applyNumberFormat="1" applyFont="1" applyFill="1" applyAlignment="1">
      <alignment vertical="center"/>
    </xf>
    <xf numFmtId="0" fontId="77" fillId="0" borderId="0" xfId="2" applyFont="1" applyFill="1" applyBorder="1" applyAlignment="1">
      <alignment horizontal="center" vertical="center"/>
    </xf>
    <xf numFmtId="166" fontId="77" fillId="0" borderId="0" xfId="1" applyNumberFormat="1" applyFont="1" applyFill="1" applyAlignment="1">
      <alignment horizontal="right" vertical="center"/>
    </xf>
    <xf numFmtId="166" fontId="76" fillId="0" borderId="0" xfId="1" applyNumberFormat="1" applyFont="1" applyFill="1" applyAlignment="1">
      <alignment horizontal="center" vertical="center"/>
    </xf>
    <xf numFmtId="166" fontId="81" fillId="0" borderId="0" xfId="1" applyNumberFormat="1" applyFont="1" applyFill="1" applyAlignment="1">
      <alignment horizontal="center" vertical="center" wrapText="1"/>
    </xf>
    <xf numFmtId="166" fontId="80" fillId="0" borderId="8" xfId="1" applyNumberFormat="1" applyFont="1" applyFill="1" applyBorder="1" applyAlignment="1">
      <alignment vertical="center"/>
    </xf>
    <xf numFmtId="166" fontId="80" fillId="0" borderId="7" xfId="1" applyNumberFormat="1" applyFont="1" applyFill="1" applyBorder="1" applyAlignment="1">
      <alignment horizontal="right" vertical="center"/>
    </xf>
    <xf numFmtId="166" fontId="77" fillId="0" borderId="6" xfId="1" applyNumberFormat="1" applyFont="1" applyFill="1" applyBorder="1" applyAlignment="1">
      <alignment horizontal="right" vertical="center"/>
    </xf>
    <xf numFmtId="166" fontId="80" fillId="0" borderId="6" xfId="1" applyNumberFormat="1" applyFont="1" applyFill="1" applyBorder="1" applyAlignment="1">
      <alignment horizontal="right" vertical="center"/>
    </xf>
    <xf numFmtId="166" fontId="77" fillId="0" borderId="5" xfId="2" applyNumberFormat="1" applyFont="1" applyFill="1" applyBorder="1" applyAlignment="1">
      <alignment horizontal="center" vertical="center"/>
    </xf>
    <xf numFmtId="166" fontId="76" fillId="0" borderId="0" xfId="1" quotePrefix="1" applyNumberFormat="1" applyFont="1" applyAlignment="1">
      <alignment horizontal="center" vertical="center"/>
    </xf>
    <xf numFmtId="166" fontId="77" fillId="0" borderId="0" xfId="93" quotePrefix="1" applyNumberFormat="1" applyFont="1" applyAlignment="1">
      <alignment vertical="center"/>
    </xf>
    <xf numFmtId="166" fontId="77" fillId="0" borderId="0" xfId="93" applyNumberFormat="1" applyFont="1" applyAlignment="1">
      <alignment vertical="center"/>
    </xf>
    <xf numFmtId="166" fontId="77" fillId="13" borderId="0" xfId="1" applyNumberFormat="1" applyFont="1" applyFill="1" applyAlignment="1">
      <alignment vertical="center"/>
    </xf>
    <xf numFmtId="166" fontId="77" fillId="0" borderId="2" xfId="1" applyNumberFormat="1" applyFont="1" applyBorder="1" applyAlignment="1">
      <alignment vertical="center"/>
    </xf>
    <xf numFmtId="166" fontId="77" fillId="2" borderId="0" xfId="1" applyNumberFormat="1" applyFont="1" applyFill="1" applyAlignment="1">
      <alignment vertical="center"/>
    </xf>
    <xf numFmtId="166" fontId="77" fillId="8" borderId="0" xfId="1" applyNumberFormat="1" applyFont="1" applyFill="1" applyAlignment="1">
      <alignment vertical="center"/>
    </xf>
    <xf numFmtId="166" fontId="77" fillId="9" borderId="12" xfId="1" applyNumberFormat="1" applyFont="1" applyFill="1" applyBorder="1" applyAlignment="1">
      <alignment vertical="center"/>
    </xf>
    <xf numFmtId="166" fontId="77" fillId="9" borderId="2" xfId="1" applyNumberFormat="1" applyFont="1" applyFill="1" applyBorder="1" applyAlignment="1">
      <alignment vertical="center"/>
    </xf>
    <xf numFmtId="166" fontId="76" fillId="9" borderId="21" xfId="1" applyNumberFormat="1" applyFont="1" applyFill="1" applyBorder="1" applyAlignment="1">
      <alignment vertical="center"/>
    </xf>
    <xf numFmtId="166" fontId="77" fillId="9" borderId="19" xfId="1" applyNumberFormat="1" applyFont="1" applyFill="1" applyBorder="1" applyAlignment="1">
      <alignment vertical="center"/>
    </xf>
    <xf numFmtId="166" fontId="77" fillId="9" borderId="0" xfId="1" applyNumberFormat="1" applyFont="1" applyFill="1" applyBorder="1" applyAlignment="1">
      <alignment vertical="center"/>
    </xf>
    <xf numFmtId="166" fontId="76" fillId="9" borderId="17" xfId="1" applyNumberFormat="1" applyFont="1" applyFill="1" applyBorder="1" applyAlignment="1">
      <alignment vertical="center"/>
    </xf>
    <xf numFmtId="166" fontId="77" fillId="9" borderId="16" xfId="1" applyNumberFormat="1" applyFont="1" applyFill="1" applyBorder="1" applyAlignment="1">
      <alignment vertical="center"/>
    </xf>
    <xf numFmtId="166" fontId="77" fillId="9" borderId="1" xfId="1" applyNumberFormat="1" applyFont="1" applyFill="1" applyBorder="1" applyAlignment="1">
      <alignment vertical="center"/>
    </xf>
    <xf numFmtId="166" fontId="77" fillId="2" borderId="7" xfId="1" applyNumberFormat="1" applyFont="1" applyFill="1" applyBorder="1" applyAlignment="1">
      <alignment horizontal="right" vertical="center"/>
    </xf>
    <xf numFmtId="166" fontId="77" fillId="2" borderId="0" xfId="1" applyNumberFormat="1" applyFont="1" applyFill="1" applyAlignment="1">
      <alignment horizontal="center" vertical="center"/>
    </xf>
    <xf numFmtId="167" fontId="77" fillId="0" borderId="7" xfId="8" applyNumberFormat="1" applyFont="1" applyBorder="1" applyAlignment="1">
      <alignment vertical="center"/>
    </xf>
    <xf numFmtId="0" fontId="76" fillId="0" borderId="0" xfId="2" applyFont="1" applyAlignment="1">
      <alignment horizontal="center" vertical="center" wrapText="1"/>
    </xf>
    <xf numFmtId="37" fontId="77" fillId="0" borderId="0" xfId="2" applyNumberFormat="1" applyFont="1" applyAlignment="1">
      <alignment vertical="center"/>
    </xf>
    <xf numFmtId="167" fontId="77" fillId="0" borderId="0" xfId="8" applyNumberFormat="1" applyFont="1" applyAlignment="1">
      <alignment vertical="center"/>
    </xf>
    <xf numFmtId="49" fontId="77" fillId="0" borderId="0" xfId="8" applyNumberFormat="1" applyFont="1" applyAlignment="1">
      <alignment horizontal="center" vertical="center"/>
    </xf>
    <xf numFmtId="0" fontId="77" fillId="0" borderId="0" xfId="8" applyFont="1" applyAlignment="1">
      <alignment vertical="center"/>
    </xf>
    <xf numFmtId="0" fontId="77" fillId="0" borderId="0" xfId="8" applyFont="1" applyAlignment="1">
      <alignment horizontal="center" vertical="center"/>
    </xf>
    <xf numFmtId="0" fontId="77" fillId="2" borderId="0" xfId="8" applyFont="1" applyFill="1" applyAlignment="1">
      <alignment vertical="center"/>
    </xf>
    <xf numFmtId="49" fontId="77" fillId="0" borderId="4" xfId="8" applyNumberFormat="1" applyFont="1" applyBorder="1" applyAlignment="1">
      <alignment horizontal="center" vertical="center"/>
    </xf>
    <xf numFmtId="0" fontId="89" fillId="0" borderId="0" xfId="8" applyFont="1" applyAlignment="1">
      <alignment vertical="center"/>
    </xf>
    <xf numFmtId="0" fontId="77" fillId="0" borderId="7" xfId="8" applyFont="1" applyBorder="1" applyAlignment="1">
      <alignment vertical="center"/>
    </xf>
    <xf numFmtId="49" fontId="77" fillId="0" borderId="7" xfId="8" applyNumberFormat="1" applyFont="1" applyBorder="1" applyAlignment="1">
      <alignment horizontal="center" vertical="center"/>
    </xf>
    <xf numFmtId="0" fontId="85" fillId="0" borderId="7" xfId="8" applyFont="1" applyBorder="1" applyAlignment="1">
      <alignment horizontal="center" vertical="center"/>
    </xf>
    <xf numFmtId="0" fontId="77" fillId="0" borderId="7" xfId="8" applyFont="1" applyBorder="1" applyAlignment="1">
      <alignment horizontal="left" vertical="center"/>
    </xf>
    <xf numFmtId="166" fontId="77" fillId="0" borderId="7" xfId="8" applyNumberFormat="1" applyFont="1" applyBorder="1" applyAlignment="1">
      <alignment vertical="center"/>
    </xf>
    <xf numFmtId="43" fontId="77" fillId="0" borderId="7" xfId="1" applyFont="1" applyFill="1" applyBorder="1" applyAlignment="1">
      <alignment horizontal="center" vertical="center"/>
    </xf>
    <xf numFmtId="49" fontId="77" fillId="0" borderId="8" xfId="8" applyNumberFormat="1" applyFont="1" applyBorder="1" applyAlignment="1">
      <alignment horizontal="center" vertical="center"/>
    </xf>
    <xf numFmtId="49" fontId="85" fillId="0" borderId="8" xfId="8" applyNumberFormat="1" applyFont="1" applyBorder="1" applyAlignment="1">
      <alignment horizontal="center" vertical="center"/>
    </xf>
    <xf numFmtId="43" fontId="77" fillId="0" borderId="8" xfId="1" applyFont="1" applyFill="1" applyBorder="1" applyAlignment="1">
      <alignment vertical="center"/>
    </xf>
    <xf numFmtId="43" fontId="77" fillId="0" borderId="8" xfId="1" applyFont="1" applyFill="1" applyBorder="1" applyAlignment="1">
      <alignment horizontal="center" vertical="center"/>
    </xf>
    <xf numFmtId="43" fontId="76" fillId="5" borderId="5" xfId="1" applyFont="1" applyFill="1" applyBorder="1" applyAlignment="1">
      <alignment horizontal="center" vertical="center"/>
    </xf>
    <xf numFmtId="0" fontId="76" fillId="5" borderId="0" xfId="8" applyFont="1" applyFill="1" applyAlignment="1">
      <alignment vertical="center"/>
    </xf>
    <xf numFmtId="49" fontId="77" fillId="0" borderId="0" xfId="8" applyNumberFormat="1" applyFont="1" applyAlignment="1">
      <alignment vertical="center"/>
    </xf>
    <xf numFmtId="43" fontId="76" fillId="12" borderId="5" xfId="1" applyFont="1" applyFill="1" applyBorder="1" applyAlignment="1">
      <alignment vertical="center"/>
    </xf>
    <xf numFmtId="37" fontId="77" fillId="2" borderId="7" xfId="1" applyNumberFormat="1" applyFont="1" applyFill="1" applyBorder="1" applyAlignment="1">
      <alignment horizontal="right" vertical="center"/>
    </xf>
    <xf numFmtId="0" fontId="76" fillId="22" borderId="0" xfId="2" applyFont="1" applyFill="1" applyAlignment="1">
      <alignment horizontal="center" vertical="center" wrapText="1"/>
    </xf>
    <xf numFmtId="166" fontId="77" fillId="22" borderId="0" xfId="1" applyNumberFormat="1" applyFont="1" applyFill="1" applyAlignment="1">
      <alignment vertical="center"/>
    </xf>
    <xf numFmtId="166" fontId="77" fillId="22" borderId="0" xfId="2" applyNumberFormat="1" applyFont="1" applyFill="1" applyAlignment="1">
      <alignment vertical="center"/>
    </xf>
    <xf numFmtId="0" fontId="95" fillId="0" borderId="0" xfId="2" applyFont="1" applyAlignment="1">
      <alignment vertical="center"/>
    </xf>
    <xf numFmtId="17" fontId="76" fillId="0" borderId="0" xfId="2" applyNumberFormat="1" applyFont="1" applyFill="1" applyBorder="1" applyAlignment="1">
      <alignment vertical="center"/>
    </xf>
    <xf numFmtId="166" fontId="76" fillId="2" borderId="5" xfId="1" applyNumberFormat="1" applyFont="1" applyFill="1" applyBorder="1" applyAlignment="1">
      <alignment vertical="center"/>
    </xf>
    <xf numFmtId="0" fontId="101" fillId="0" borderId="0" xfId="298" applyFont="1" applyAlignment="1">
      <alignment vertical="center"/>
    </xf>
    <xf numFmtId="0" fontId="102" fillId="0" borderId="0" xfId="298" applyFont="1"/>
    <xf numFmtId="0" fontId="111" fillId="0" borderId="0" xfId="298" applyFont="1"/>
    <xf numFmtId="0" fontId="98" fillId="8" borderId="0" xfId="298" applyFont="1" applyFill="1"/>
    <xf numFmtId="0" fontId="100" fillId="8" borderId="0" xfId="298" applyFont="1" applyFill="1"/>
    <xf numFmtId="0" fontId="100" fillId="0" borderId="0" xfId="298" applyFont="1" applyAlignment="1">
      <alignment horizontal="center"/>
    </xf>
    <xf numFmtId="0" fontId="98" fillId="0" borderId="9" xfId="298" applyFont="1" applyBorder="1"/>
    <xf numFmtId="0" fontId="98" fillId="2" borderId="9" xfId="298" applyFont="1" applyFill="1" applyBorder="1"/>
    <xf numFmtId="0" fontId="100" fillId="0" borderId="0" xfId="298" applyFont="1"/>
    <xf numFmtId="0" fontId="98" fillId="0" borderId="0" xfId="298" applyFont="1"/>
    <xf numFmtId="0" fontId="98" fillId="8" borderId="9" xfId="298" applyFont="1" applyFill="1" applyBorder="1"/>
    <xf numFmtId="41" fontId="100" fillId="0" borderId="0" xfId="304" applyNumberFormat="1" applyFont="1"/>
    <xf numFmtId="0" fontId="100" fillId="0" borderId="9" xfId="298" applyFont="1" applyBorder="1"/>
    <xf numFmtId="41" fontId="100" fillId="8" borderId="0" xfId="304" applyNumberFormat="1" applyFont="1" applyFill="1"/>
    <xf numFmtId="0" fontId="98" fillId="8" borderId="14" xfId="298" applyFont="1" applyFill="1" applyBorder="1"/>
    <xf numFmtId="0" fontId="119" fillId="8" borderId="9" xfId="298" applyFont="1" applyFill="1" applyBorder="1"/>
    <xf numFmtId="0" fontId="100" fillId="8" borderId="11" xfId="298" applyFont="1" applyFill="1" applyBorder="1"/>
    <xf numFmtId="41" fontId="98" fillId="0" borderId="9" xfId="298" applyNumberFormat="1" applyFont="1" applyBorder="1"/>
    <xf numFmtId="166" fontId="98" fillId="0" borderId="0" xfId="298" applyNumberFormat="1" applyFont="1"/>
    <xf numFmtId="166" fontId="98" fillId="0" borderId="9" xfId="1" applyNumberFormat="1" applyFont="1" applyBorder="1"/>
    <xf numFmtId="41" fontId="100" fillId="2" borderId="0" xfId="304" applyNumberFormat="1" applyFont="1" applyFill="1"/>
    <xf numFmtId="43" fontId="77" fillId="0" borderId="6" xfId="1" applyFont="1" applyFill="1" applyBorder="1" applyAlignment="1">
      <alignment horizontal="center" vertical="center"/>
    </xf>
    <xf numFmtId="43" fontId="76" fillId="0" borderId="5" xfId="1" applyFont="1" applyFill="1" applyBorder="1" applyAlignment="1">
      <alignment vertical="center"/>
    </xf>
    <xf numFmtId="43" fontId="77" fillId="0" borderId="0" xfId="4" applyNumberFormat="1" applyFont="1" applyFill="1" applyBorder="1" applyAlignment="1">
      <alignment vertical="center"/>
    </xf>
    <xf numFmtId="0" fontId="98" fillId="0" borderId="0" xfId="1" applyNumberFormat="1" applyFont="1" applyFill="1"/>
    <xf numFmtId="166" fontId="100" fillId="2" borderId="0" xfId="298" applyNumberFormat="1" applyFont="1" applyFill="1"/>
    <xf numFmtId="0" fontId="100" fillId="2" borderId="0" xfId="298" applyFont="1" applyFill="1"/>
    <xf numFmtId="166" fontId="83" fillId="0" borderId="1" xfId="1" applyNumberFormat="1" applyFont="1" applyBorder="1" applyAlignment="1">
      <alignment horizontal="center" vertical="center"/>
    </xf>
    <xf numFmtId="43" fontId="98" fillId="0" borderId="0" xfId="298" applyNumberFormat="1" applyFont="1"/>
    <xf numFmtId="0" fontId="98" fillId="7" borderId="9" xfId="373" applyFont="1" applyFill="1" applyBorder="1" applyAlignment="1">
      <alignment horizontal="center" vertical="center"/>
    </xf>
    <xf numFmtId="0" fontId="100" fillId="0" borderId="0" xfId="373" applyFont="1"/>
    <xf numFmtId="0" fontId="98" fillId="0" borderId="0" xfId="373" applyFont="1"/>
    <xf numFmtId="0" fontId="98" fillId="0" borderId="9" xfId="373" applyFont="1" applyBorder="1"/>
    <xf numFmtId="0" fontId="122" fillId="2" borderId="9" xfId="375" applyFont="1" applyFill="1" applyBorder="1" applyAlignment="1">
      <alignment vertical="center"/>
    </xf>
    <xf numFmtId="0" fontId="98" fillId="2" borderId="9" xfId="376" applyFont="1" applyFill="1" applyBorder="1" applyAlignment="1">
      <alignment vertical="center"/>
    </xf>
    <xf numFmtId="0" fontId="122" fillId="2" borderId="9" xfId="374" applyFont="1" applyFill="1" applyBorder="1" applyAlignment="1">
      <alignment vertical="center"/>
    </xf>
    <xf numFmtId="0" fontId="122" fillId="2" borderId="9" xfId="377" applyFont="1" applyFill="1" applyBorder="1" applyAlignment="1">
      <alignment vertical="center"/>
    </xf>
    <xf numFmtId="0" fontId="122" fillId="2" borderId="9" xfId="378" applyFont="1" applyFill="1" applyBorder="1" applyAlignment="1">
      <alignment vertical="center"/>
    </xf>
    <xf numFmtId="0" fontId="122" fillId="2" borderId="9" xfId="379" applyFont="1" applyFill="1" applyBorder="1" applyAlignment="1">
      <alignment vertical="center"/>
    </xf>
    <xf numFmtId="41" fontId="100" fillId="0" borderId="0" xfId="375" applyNumberFormat="1" applyFont="1"/>
    <xf numFmtId="0" fontId="98" fillId="2" borderId="9" xfId="373" applyFont="1" applyFill="1" applyBorder="1"/>
    <xf numFmtId="0" fontId="122" fillId="2" borderId="9" xfId="375" applyFont="1" applyFill="1" applyBorder="1"/>
    <xf numFmtId="41" fontId="100" fillId="0" borderId="18" xfId="373" applyNumberFormat="1" applyFont="1" applyBorder="1"/>
    <xf numFmtId="166" fontId="122" fillId="2" borderId="9" xfId="375" applyNumberFormat="1" applyFont="1" applyFill="1" applyBorder="1" applyAlignment="1">
      <alignment vertical="center"/>
    </xf>
    <xf numFmtId="41" fontId="100" fillId="2" borderId="0" xfId="375" applyNumberFormat="1" applyFont="1" applyFill="1"/>
    <xf numFmtId="166" fontId="122" fillId="2" borderId="9" xfId="378" applyNumberFormat="1" applyFont="1" applyFill="1" applyBorder="1" applyAlignment="1">
      <alignment vertical="center"/>
    </xf>
    <xf numFmtId="49" fontId="77" fillId="0" borderId="0" xfId="3" applyNumberFormat="1" applyFont="1" applyAlignment="1">
      <alignment horizontal="center" vertical="center"/>
    </xf>
    <xf numFmtId="49" fontId="77" fillId="0" borderId="0" xfId="1" applyNumberFormat="1" applyFont="1" applyAlignment="1">
      <alignment horizontal="left" vertical="center"/>
    </xf>
    <xf numFmtId="0" fontId="77" fillId="0" borderId="7" xfId="1" applyNumberFormat="1" applyFont="1" applyBorder="1" applyAlignment="1">
      <alignment horizontal="center" vertical="center"/>
    </xf>
    <xf numFmtId="166" fontId="131" fillId="0" borderId="0" xfId="1" applyNumberFormat="1" applyFont="1" applyFill="1" applyBorder="1" applyAlignment="1">
      <alignment vertical="center"/>
    </xf>
    <xf numFmtId="0" fontId="131" fillId="0" borderId="0" xfId="2" applyFont="1" applyFill="1" applyBorder="1" applyAlignment="1">
      <alignment vertical="center"/>
    </xf>
    <xf numFmtId="166" fontId="76" fillId="20" borderId="0" xfId="1" applyNumberFormat="1" applyFont="1" applyFill="1" applyBorder="1" applyAlignment="1">
      <alignment horizontal="center" vertical="center" wrapText="1"/>
    </xf>
    <xf numFmtId="166" fontId="76" fillId="20" borderId="5" xfId="1" applyNumberFormat="1" applyFont="1" applyFill="1" applyBorder="1" applyAlignment="1">
      <alignment vertical="center"/>
    </xf>
    <xf numFmtId="166" fontId="132" fillId="3" borderId="5" xfId="1" applyNumberFormat="1" applyFont="1" applyFill="1" applyBorder="1" applyAlignment="1">
      <alignment vertical="center"/>
    </xf>
    <xf numFmtId="166" fontId="131" fillId="0" borderId="7" xfId="2" applyNumberFormat="1" applyFont="1" applyBorder="1" applyAlignment="1">
      <alignment vertical="center"/>
    </xf>
    <xf numFmtId="166" fontId="131" fillId="6" borderId="7" xfId="2" applyNumberFormat="1" applyFont="1" applyFill="1" applyBorder="1" applyAlignment="1">
      <alignment vertical="center"/>
    </xf>
    <xf numFmtId="0" fontId="131" fillId="0" borderId="10" xfId="2" applyFont="1" applyBorder="1" applyAlignment="1">
      <alignment vertical="center"/>
    </xf>
    <xf numFmtId="0" fontId="131" fillId="6" borderId="10" xfId="2" applyFont="1" applyFill="1" applyBorder="1" applyAlignment="1">
      <alignment vertical="center"/>
    </xf>
    <xf numFmtId="166" fontId="77" fillId="0" borderId="0" xfId="1" applyNumberFormat="1" applyFont="1" applyAlignment="1">
      <alignment horizontal="left" vertical="center"/>
    </xf>
    <xf numFmtId="166" fontId="76" fillId="26" borderId="3" xfId="1" applyNumberFormat="1" applyFont="1" applyFill="1" applyBorder="1" applyAlignment="1">
      <alignment horizontal="center" vertical="center" wrapText="1"/>
    </xf>
    <xf numFmtId="166" fontId="76" fillId="27" borderId="3" xfId="1" applyNumberFormat="1" applyFont="1" applyFill="1" applyBorder="1" applyAlignment="1">
      <alignment horizontal="center" vertical="center" wrapText="1"/>
    </xf>
    <xf numFmtId="166" fontId="76" fillId="28" borderId="3" xfId="1" applyNumberFormat="1" applyFont="1" applyFill="1" applyBorder="1" applyAlignment="1">
      <alignment vertical="center" wrapText="1"/>
    </xf>
    <xf numFmtId="166" fontId="77" fillId="10" borderId="0" xfId="1" applyNumberFormat="1" applyFont="1" applyFill="1" applyAlignment="1">
      <alignment vertical="center"/>
    </xf>
    <xf numFmtId="166" fontId="77" fillId="29" borderId="0" xfId="1" applyNumberFormat="1" applyFont="1" applyFill="1" applyAlignment="1">
      <alignment vertical="center"/>
    </xf>
    <xf numFmtId="166" fontId="77" fillId="12" borderId="0" xfId="1" applyNumberFormat="1" applyFont="1" applyFill="1" applyAlignment="1">
      <alignment vertical="center"/>
    </xf>
    <xf numFmtId="166" fontId="131" fillId="12" borderId="0" xfId="1" applyNumberFormat="1" applyFont="1" applyFill="1" applyAlignment="1">
      <alignment vertical="center"/>
    </xf>
    <xf numFmtId="166" fontId="76" fillId="10" borderId="5" xfId="1" applyNumberFormat="1" applyFont="1" applyFill="1" applyBorder="1" applyAlignment="1">
      <alignment vertical="center"/>
    </xf>
    <xf numFmtId="166" fontId="76" fillId="29" borderId="5" xfId="1" applyNumberFormat="1" applyFont="1" applyFill="1" applyBorder="1" applyAlignment="1">
      <alignment vertical="center"/>
    </xf>
    <xf numFmtId="166" fontId="131" fillId="0" borderId="0" xfId="1" applyNumberFormat="1" applyFont="1" applyFill="1" applyAlignment="1">
      <alignment vertical="center"/>
    </xf>
    <xf numFmtId="166" fontId="76" fillId="0" borderId="5" xfId="1" applyNumberFormat="1" applyFont="1" applyFill="1" applyBorder="1" applyAlignment="1">
      <alignment vertical="center"/>
    </xf>
    <xf numFmtId="0" fontId="76" fillId="0" borderId="0" xfId="2" applyFont="1" applyFill="1" applyBorder="1" applyAlignment="1">
      <alignment horizontal="center" vertical="center" wrapText="1"/>
    </xf>
    <xf numFmtId="166" fontId="98" fillId="8" borderId="9" xfId="1" applyNumberFormat="1" applyFont="1" applyFill="1" applyBorder="1" applyAlignment="1">
      <alignment vertical="center"/>
    </xf>
    <xf numFmtId="43" fontId="76" fillId="0" borderId="5" xfId="1" applyFont="1" applyFill="1" applyBorder="1" applyAlignment="1">
      <alignment horizontal="center" vertical="center"/>
    </xf>
    <xf numFmtId="0" fontId="101" fillId="0" borderId="0" xfId="298" applyFont="1" applyAlignment="1">
      <alignment horizontal="left" vertical="center"/>
    </xf>
    <xf numFmtId="0" fontId="98" fillId="0" borderId="0" xfId="298" applyFont="1" applyAlignment="1">
      <alignment horizontal="left" vertical="center"/>
    </xf>
    <xf numFmtId="0" fontId="98" fillId="2" borderId="9" xfId="298" applyFont="1" applyFill="1" applyBorder="1" applyAlignment="1">
      <alignment horizontal="left" vertical="center"/>
    </xf>
    <xf numFmtId="0" fontId="123" fillId="21" borderId="9" xfId="8" applyFont="1" applyFill="1" applyBorder="1" applyAlignment="1">
      <alignment horizontal="left" vertical="center"/>
    </xf>
    <xf numFmtId="0" fontId="122" fillId="0" borderId="9" xfId="298" applyFont="1" applyBorder="1"/>
    <xf numFmtId="0" fontId="122" fillId="2" borderId="9" xfId="298" applyFont="1" applyFill="1" applyBorder="1" applyAlignment="1">
      <alignment horizontal="left" vertical="center"/>
    </xf>
    <xf numFmtId="0" fontId="123" fillId="0" borderId="9" xfId="298" applyFont="1" applyBorder="1"/>
    <xf numFmtId="0" fontId="122" fillId="2" borderId="9" xfId="298" applyFont="1" applyFill="1" applyBorder="1"/>
    <xf numFmtId="0" fontId="122" fillId="21" borderId="9" xfId="8" applyFont="1" applyFill="1" applyBorder="1" applyAlignment="1">
      <alignment horizontal="left" vertical="center"/>
    </xf>
    <xf numFmtId="0" fontId="122" fillId="0" borderId="9" xfId="298" applyFont="1" applyBorder="1" applyAlignment="1">
      <alignment horizontal="center"/>
    </xf>
    <xf numFmtId="0" fontId="123" fillId="9" borderId="9" xfId="298" applyFont="1" applyFill="1" applyBorder="1"/>
    <xf numFmtId="1" fontId="133" fillId="0" borderId="9" xfId="10" applyNumberFormat="1" applyFont="1" applyFill="1" applyBorder="1" applyAlignment="1">
      <alignment horizontal="center" vertical="center"/>
    </xf>
    <xf numFmtId="0" fontId="122" fillId="0" borderId="9" xfId="315" applyFont="1" applyBorder="1"/>
    <xf numFmtId="0" fontId="122" fillId="0" borderId="9" xfId="315" applyFont="1" applyBorder="1" applyAlignment="1">
      <alignment horizontal="left" vertical="center"/>
    </xf>
    <xf numFmtId="0" fontId="123" fillId="2" borderId="9" xfId="298" applyFont="1" applyFill="1" applyBorder="1" applyAlignment="1">
      <alignment horizontal="left" vertical="center"/>
    </xf>
    <xf numFmtId="0" fontId="123" fillId="8" borderId="9" xfId="298" applyFont="1" applyFill="1" applyBorder="1"/>
    <xf numFmtId="0" fontId="123" fillId="8" borderId="9" xfId="8" applyFont="1" applyFill="1" applyBorder="1" applyAlignment="1">
      <alignment horizontal="left" vertical="center"/>
    </xf>
    <xf numFmtId="0" fontId="122" fillId="8" borderId="9" xfId="298" applyFont="1" applyFill="1" applyBorder="1"/>
    <xf numFmtId="0" fontId="122" fillId="8" borderId="21" xfId="8" applyFont="1" applyFill="1" applyBorder="1" applyAlignment="1">
      <alignment horizontal="left" vertical="center"/>
    </xf>
    <xf numFmtId="166" fontId="98" fillId="8" borderId="21" xfId="1" applyNumberFormat="1" applyFont="1" applyFill="1" applyBorder="1" applyAlignment="1">
      <alignment horizontal="center" vertical="center"/>
    </xf>
    <xf numFmtId="166" fontId="98" fillId="2" borderId="21" xfId="1" applyNumberFormat="1" applyFont="1" applyFill="1" applyBorder="1" applyAlignment="1">
      <alignment horizontal="center" vertical="center"/>
    </xf>
    <xf numFmtId="0" fontId="123" fillId="21" borderId="14" xfId="8" applyFont="1" applyFill="1" applyBorder="1" applyAlignment="1">
      <alignment horizontal="left" vertical="center"/>
    </xf>
    <xf numFmtId="166" fontId="100" fillId="21" borderId="14" xfId="1" applyNumberFormat="1" applyFont="1" applyFill="1" applyBorder="1" applyAlignment="1">
      <alignment horizontal="center" vertical="center"/>
    </xf>
    <xf numFmtId="0" fontId="122" fillId="2" borderId="11" xfId="298" applyFont="1" applyFill="1" applyBorder="1" applyAlignment="1">
      <alignment horizontal="left" vertical="center"/>
    </xf>
    <xf numFmtId="0" fontId="123" fillId="21" borderId="11" xfId="8" applyFont="1" applyFill="1" applyBorder="1" applyAlignment="1">
      <alignment horizontal="left" vertical="center"/>
    </xf>
    <xf numFmtId="0" fontId="122" fillId="8" borderId="19" xfId="298" applyFont="1" applyFill="1" applyBorder="1"/>
    <xf numFmtId="0" fontId="123" fillId="8" borderId="11" xfId="298" applyFont="1" applyFill="1" applyBorder="1" applyAlignment="1">
      <alignment horizontal="left" vertical="center"/>
    </xf>
    <xf numFmtId="0" fontId="123" fillId="21" borderId="15" xfId="8" applyFont="1" applyFill="1" applyBorder="1" applyAlignment="1">
      <alignment horizontal="left" vertical="center"/>
    </xf>
    <xf numFmtId="0" fontId="122" fillId="8" borderId="14" xfId="8" applyFont="1" applyFill="1" applyBorder="1" applyAlignment="1">
      <alignment horizontal="left" vertical="center"/>
    </xf>
    <xf numFmtId="0" fontId="98" fillId="7" borderId="9" xfId="373" applyFont="1" applyFill="1" applyBorder="1" applyAlignment="1">
      <alignment horizontal="left" vertical="center"/>
    </xf>
    <xf numFmtId="0" fontId="135" fillId="0" borderId="9" xfId="0" applyFont="1" applyBorder="1" applyAlignment="1">
      <alignment horizontal="left" vertical="center"/>
    </xf>
    <xf numFmtId="0" fontId="98" fillId="0" borderId="0" xfId="373" applyFont="1" applyAlignment="1">
      <alignment horizontal="left" vertical="center"/>
    </xf>
    <xf numFmtId="0" fontId="100" fillId="7" borderId="9" xfId="373" applyFont="1" applyFill="1" applyBorder="1" applyAlignment="1">
      <alignment horizontal="left" vertical="center"/>
    </xf>
    <xf numFmtId="166" fontId="77" fillId="0" borderId="1" xfId="1" applyNumberFormat="1" applyFont="1" applyFill="1" applyBorder="1" applyAlignment="1">
      <alignment horizontal="center" vertical="center"/>
    </xf>
    <xf numFmtId="0" fontId="100" fillId="6" borderId="11" xfId="298" applyFont="1" applyFill="1" applyBorder="1" applyAlignment="1">
      <alignment horizontal="center" vertical="center"/>
    </xf>
    <xf numFmtId="0" fontId="100" fillId="6" borderId="15" xfId="298" applyFont="1" applyFill="1" applyBorder="1" applyAlignment="1">
      <alignment horizontal="center" vertical="center"/>
    </xf>
    <xf numFmtId="0" fontId="77" fillId="0" borderId="0" xfId="1" applyNumberFormat="1" applyFont="1" applyAlignment="1">
      <alignment vertical="center"/>
    </xf>
    <xf numFmtId="41" fontId="98" fillId="2" borderId="9" xfId="424" applyNumberFormat="1" applyFont="1" applyFill="1" applyBorder="1"/>
    <xf numFmtId="41" fontId="122" fillId="8" borderId="9" xfId="425" applyFont="1" applyFill="1" applyBorder="1" applyAlignment="1">
      <alignment horizontal="left" vertical="top"/>
    </xf>
    <xf numFmtId="0" fontId="122" fillId="8" borderId="9" xfId="425" applyNumberFormat="1" applyFont="1" applyFill="1" applyBorder="1" applyAlignment="1">
      <alignment horizontal="left" vertical="center"/>
    </xf>
    <xf numFmtId="0" fontId="98" fillId="8" borderId="9" xfId="424" applyFont="1" applyFill="1" applyBorder="1" applyAlignment="1">
      <alignment vertical="center"/>
    </xf>
    <xf numFmtId="41" fontId="98" fillId="8" borderId="9" xfId="424" applyNumberFormat="1" applyFont="1" applyFill="1" applyBorder="1"/>
    <xf numFmtId="172" fontId="122" fillId="0" borderId="11" xfId="426" applyNumberFormat="1" applyFont="1" applyBorder="1"/>
    <xf numFmtId="41" fontId="124" fillId="8" borderId="12" xfId="427" applyFont="1" applyFill="1" applyBorder="1" applyAlignment="1">
      <alignment horizontal="left" vertical="top"/>
    </xf>
    <xf numFmtId="0" fontId="122" fillId="8" borderId="11" xfId="427" applyNumberFormat="1" applyFont="1" applyFill="1" applyBorder="1" applyAlignment="1">
      <alignment horizontal="left" vertical="center"/>
    </xf>
    <xf numFmtId="0" fontId="122" fillId="8" borderId="32" xfId="428" applyFont="1" applyFill="1" applyBorder="1"/>
    <xf numFmtId="0" fontId="122" fillId="8" borderId="33" xfId="428" applyFont="1" applyFill="1" applyBorder="1" applyAlignment="1">
      <alignment horizontal="left" vertical="center"/>
    </xf>
    <xf numFmtId="0" fontId="123" fillId="0" borderId="9" xfId="424" applyFont="1" applyBorder="1" applyAlignment="1">
      <alignment horizontal="center" vertical="center"/>
    </xf>
    <xf numFmtId="41" fontId="124" fillId="8" borderId="9" xfId="425" applyFont="1" applyFill="1" applyBorder="1" applyAlignment="1">
      <alignment horizontal="left" vertical="top"/>
    </xf>
    <xf numFmtId="172" fontId="126" fillId="0" borderId="11" xfId="426" applyNumberFormat="1" applyFont="1" applyBorder="1"/>
    <xf numFmtId="41" fontId="122" fillId="0" borderId="9" xfId="425" applyFont="1" applyBorder="1" applyAlignment="1">
      <alignment horizontal="left" vertical="top"/>
    </xf>
    <xf numFmtId="41" fontId="124" fillId="8" borderId="13" xfId="427" applyFont="1" applyFill="1" applyBorder="1" applyAlignment="1">
      <alignment horizontal="left" vertical="top"/>
    </xf>
    <xf numFmtId="0" fontId="122" fillId="8" borderId="9" xfId="427" applyNumberFormat="1" applyFont="1" applyFill="1" applyBorder="1" applyAlignment="1">
      <alignment horizontal="left" vertical="center"/>
    </xf>
    <xf numFmtId="41" fontId="122" fillId="8" borderId="13" xfId="426" applyFont="1" applyFill="1" applyBorder="1" applyAlignment="1">
      <alignment horizontal="left" vertical="top"/>
    </xf>
    <xf numFmtId="0" fontId="122" fillId="8" borderId="9" xfId="426" applyNumberFormat="1" applyFont="1" applyFill="1" applyBorder="1" applyAlignment="1">
      <alignment horizontal="left" vertical="center"/>
    </xf>
    <xf numFmtId="0" fontId="98" fillId="8" borderId="9" xfId="424" applyFont="1" applyFill="1" applyBorder="1"/>
    <xf numFmtId="41" fontId="124" fillId="8" borderId="12" xfId="426" applyFont="1" applyFill="1" applyBorder="1" applyAlignment="1">
      <alignment horizontal="left" vertical="top"/>
    </xf>
    <xf numFmtId="0" fontId="122" fillId="8" borderId="11" xfId="426" applyNumberFormat="1" applyFont="1" applyFill="1" applyBorder="1" applyAlignment="1">
      <alignment horizontal="left" vertical="center"/>
    </xf>
    <xf numFmtId="0" fontId="124" fillId="18" borderId="9" xfId="429" applyFont="1" applyFill="1" applyBorder="1" applyAlignment="1">
      <alignment horizontal="center" vertical="center" wrapText="1"/>
    </xf>
    <xf numFmtId="0" fontId="122" fillId="8" borderId="9" xfId="430" applyNumberFormat="1" applyFont="1" applyFill="1" applyBorder="1" applyAlignment="1">
      <alignment horizontal="left" vertical="center"/>
    </xf>
    <xf numFmtId="0" fontId="122" fillId="8" borderId="9" xfId="431" applyFont="1" applyFill="1" applyBorder="1"/>
    <xf numFmtId="0" fontId="122" fillId="8" borderId="9" xfId="431" applyFont="1" applyFill="1" applyBorder="1" applyAlignment="1">
      <alignment horizontal="left" vertical="center"/>
    </xf>
    <xf numFmtId="172" fontId="126" fillId="0" borderId="9" xfId="426" applyNumberFormat="1" applyFont="1" applyBorder="1"/>
    <xf numFmtId="41" fontId="122" fillId="0" borderId="9" xfId="432" applyFont="1" applyBorder="1" applyAlignment="1">
      <alignment horizontal="left" vertical="top"/>
    </xf>
    <xf numFmtId="0" fontId="122" fillId="8" borderId="9" xfId="432" applyNumberFormat="1" applyFont="1" applyFill="1" applyBorder="1" applyAlignment="1">
      <alignment horizontal="left" vertical="center"/>
    </xf>
    <xf numFmtId="41" fontId="122" fillId="0" borderId="9" xfId="433" applyFont="1" applyBorder="1" applyAlignment="1">
      <alignment horizontal="left" vertical="top"/>
    </xf>
    <xf numFmtId="0" fontId="122" fillId="8" borderId="14" xfId="433" applyNumberFormat="1" applyFont="1" applyFill="1" applyBorder="1" applyAlignment="1">
      <alignment horizontal="left" vertical="center"/>
    </xf>
    <xf numFmtId="41" fontId="122" fillId="0" borderId="9" xfId="430" applyFont="1" applyBorder="1" applyAlignment="1">
      <alignment horizontal="left" vertical="top"/>
    </xf>
    <xf numFmtId="0" fontId="122" fillId="8" borderId="14" xfId="430" applyNumberFormat="1" applyFont="1" applyFill="1" applyBorder="1" applyAlignment="1">
      <alignment horizontal="left" vertical="center"/>
    </xf>
    <xf numFmtId="0" fontId="124" fillId="8" borderId="9" xfId="429" applyFont="1" applyFill="1" applyBorder="1" applyAlignment="1">
      <alignment horizontal="center" vertical="center"/>
    </xf>
    <xf numFmtId="0" fontId="122" fillId="8" borderId="29" xfId="434" applyFont="1" applyFill="1" applyBorder="1"/>
    <xf numFmtId="0" fontId="122" fillId="0" borderId="9" xfId="424" applyFont="1" applyBorder="1" applyAlignment="1">
      <alignment horizontal="center" vertical="center"/>
    </xf>
    <xf numFmtId="41" fontId="122" fillId="0" borderId="9" xfId="435" applyFont="1" applyBorder="1" applyAlignment="1">
      <alignment horizontal="left" vertical="top"/>
    </xf>
    <xf numFmtId="0" fontId="122" fillId="0" borderId="9" xfId="435" applyNumberFormat="1" applyFont="1" applyBorder="1" applyAlignment="1">
      <alignment horizontal="left" vertical="center"/>
    </xf>
    <xf numFmtId="0" fontId="122" fillId="0" borderId="9" xfId="424" applyFont="1" applyBorder="1" applyAlignment="1">
      <alignment vertical="center"/>
    </xf>
    <xf numFmtId="169" fontId="126" fillId="0" borderId="0" xfId="436" applyNumberFormat="1" applyFont="1" applyBorder="1"/>
    <xf numFmtId="0" fontId="122" fillId="8" borderId="33" xfId="431" applyFont="1" applyFill="1" applyBorder="1" applyAlignment="1">
      <alignment horizontal="left" vertical="center"/>
    </xf>
    <xf numFmtId="41" fontId="122" fillId="0" borderId="9" xfId="437" applyFont="1" applyBorder="1" applyAlignment="1">
      <alignment horizontal="left" vertical="top"/>
    </xf>
    <xf numFmtId="0" fontId="122" fillId="2" borderId="33" xfId="431" applyFont="1" applyFill="1" applyBorder="1" applyAlignment="1">
      <alignment horizontal="left" vertical="center"/>
    </xf>
    <xf numFmtId="172" fontId="122" fillId="8" borderId="9" xfId="426" applyNumberFormat="1" applyFont="1" applyFill="1" applyBorder="1"/>
    <xf numFmtId="41" fontId="122" fillId="0" borderId="11" xfId="426" applyFont="1" applyBorder="1" applyAlignment="1">
      <alignment horizontal="left" vertical="top"/>
    </xf>
    <xf numFmtId="0" fontId="122" fillId="8" borderId="32" xfId="431" applyFont="1" applyFill="1" applyBorder="1"/>
    <xf numFmtId="41" fontId="122" fillId="0" borderId="9" xfId="438" applyFont="1" applyBorder="1" applyAlignment="1">
      <alignment horizontal="left" vertical="top"/>
    </xf>
    <xf numFmtId="0" fontId="122" fillId="8" borderId="9" xfId="438" applyNumberFormat="1" applyFont="1" applyFill="1" applyBorder="1" applyAlignment="1">
      <alignment horizontal="left" vertical="center"/>
    </xf>
    <xf numFmtId="41" fontId="122" fillId="0" borderId="15" xfId="426" applyFont="1" applyBorder="1" applyAlignment="1">
      <alignment horizontal="left" vertical="top"/>
    </xf>
    <xf numFmtId="0" fontId="122" fillId="8" borderId="15" xfId="426" applyNumberFormat="1" applyFont="1" applyFill="1" applyBorder="1" applyAlignment="1">
      <alignment horizontal="left" vertical="center"/>
    </xf>
    <xf numFmtId="172" fontId="122" fillId="0" borderId="9" xfId="426" applyNumberFormat="1" applyFont="1" applyBorder="1" applyAlignment="1">
      <alignment horizontal="center" vertical="center"/>
    </xf>
    <xf numFmtId="41" fontId="122" fillId="0" borderId="11" xfId="430" applyFont="1" applyBorder="1" applyAlignment="1">
      <alignment horizontal="left" vertical="top"/>
    </xf>
    <xf numFmtId="0" fontId="122" fillId="8" borderId="11" xfId="430" applyNumberFormat="1" applyFont="1" applyFill="1" applyBorder="1" applyAlignment="1">
      <alignment horizontal="left" vertical="center"/>
    </xf>
    <xf numFmtId="0" fontId="122" fillId="10" borderId="9" xfId="425" applyNumberFormat="1" applyFont="1" applyFill="1" applyBorder="1" applyAlignment="1">
      <alignment horizontal="left" vertical="center"/>
    </xf>
    <xf numFmtId="0" fontId="122" fillId="13" borderId="9" xfId="425" applyNumberFormat="1" applyFont="1" applyFill="1" applyBorder="1" applyAlignment="1">
      <alignment horizontal="left" vertical="center"/>
    </xf>
    <xf numFmtId="172" fontId="122" fillId="0" borderId="9" xfId="426" applyNumberFormat="1" applyFont="1" applyBorder="1"/>
    <xf numFmtId="0" fontId="122" fillId="13" borderId="11" xfId="426" applyNumberFormat="1" applyFont="1" applyFill="1" applyBorder="1" applyAlignment="1">
      <alignment horizontal="left" vertical="center"/>
    </xf>
    <xf numFmtId="41" fontId="122" fillId="0" borderId="11" xfId="439" applyFont="1" applyBorder="1" applyAlignment="1">
      <alignment horizontal="left" vertical="top"/>
    </xf>
    <xf numFmtId="0" fontId="122" fillId="8" borderId="21" xfId="439" applyNumberFormat="1" applyFont="1" applyFill="1" applyBorder="1" applyAlignment="1">
      <alignment horizontal="left" vertical="center"/>
    </xf>
    <xf numFmtId="0" fontId="122" fillId="8" borderId="21" xfId="426" applyNumberFormat="1" applyFont="1" applyFill="1" applyBorder="1" applyAlignment="1">
      <alignment horizontal="left" vertical="center"/>
    </xf>
    <xf numFmtId="41" fontId="122" fillId="8" borderId="11" xfId="426" applyFont="1" applyFill="1" applyBorder="1" applyAlignment="1">
      <alignment horizontal="left" vertical="top"/>
    </xf>
    <xf numFmtId="41" fontId="122" fillId="8" borderId="9" xfId="435" applyFont="1" applyFill="1" applyBorder="1" applyAlignment="1">
      <alignment horizontal="left" vertical="top"/>
    </xf>
    <xf numFmtId="0" fontId="122" fillId="13" borderId="21" xfId="426" applyNumberFormat="1" applyFont="1" applyFill="1" applyBorder="1" applyAlignment="1">
      <alignment horizontal="left" vertical="center"/>
    </xf>
    <xf numFmtId="0" fontId="122" fillId="10" borderId="11" xfId="426" applyNumberFormat="1" applyFont="1" applyFill="1" applyBorder="1" applyAlignment="1">
      <alignment horizontal="left" vertical="center"/>
    </xf>
    <xf numFmtId="41" fontId="122" fillId="8" borderId="9" xfId="433" applyFont="1" applyFill="1" applyBorder="1" applyAlignment="1">
      <alignment horizontal="left" vertical="top"/>
    </xf>
    <xf numFmtId="0" fontId="122" fillId="13" borderId="9" xfId="433" applyNumberFormat="1" applyFont="1" applyFill="1" applyBorder="1" applyAlignment="1">
      <alignment horizontal="left" vertical="center"/>
    </xf>
    <xf numFmtId="41" fontId="122" fillId="8" borderId="9" xfId="430" applyFont="1" applyFill="1" applyBorder="1" applyAlignment="1">
      <alignment horizontal="left" vertical="top"/>
    </xf>
    <xf numFmtId="0" fontId="122" fillId="13" borderId="9" xfId="430" applyNumberFormat="1" applyFont="1" applyFill="1" applyBorder="1" applyAlignment="1">
      <alignment horizontal="left" vertical="center"/>
    </xf>
    <xf numFmtId="0" fontId="122" fillId="8" borderId="9" xfId="428" applyFont="1" applyFill="1" applyBorder="1"/>
    <xf numFmtId="0" fontId="122" fillId="8" borderId="9" xfId="428" applyFont="1" applyFill="1" applyBorder="1" applyAlignment="1">
      <alignment horizontal="left" vertical="center"/>
    </xf>
    <xf numFmtId="0" fontId="122" fillId="8" borderId="9" xfId="434" applyFont="1" applyFill="1" applyBorder="1"/>
    <xf numFmtId="0" fontId="122" fillId="13" borderId="9" xfId="434" applyFont="1" applyFill="1" applyBorder="1"/>
    <xf numFmtId="0" fontId="3" fillId="8" borderId="9" xfId="434" applyFill="1" applyBorder="1"/>
    <xf numFmtId="0" fontId="3" fillId="13" borderId="9" xfId="434" applyFill="1" applyBorder="1"/>
    <xf numFmtId="0" fontId="3" fillId="8" borderId="9" xfId="440" applyFill="1" applyBorder="1"/>
    <xf numFmtId="0" fontId="3" fillId="13" borderId="9" xfId="440" applyFill="1" applyBorder="1"/>
    <xf numFmtId="0" fontId="3" fillId="10" borderId="9" xfId="440" applyFill="1" applyBorder="1"/>
    <xf numFmtId="0" fontId="128" fillId="8" borderId="29" xfId="423" applyFont="1" applyFill="1" applyBorder="1"/>
    <xf numFmtId="0" fontId="128" fillId="13" borderId="31" xfId="423" applyFont="1" applyFill="1" applyBorder="1"/>
    <xf numFmtId="0" fontId="119" fillId="21" borderId="9" xfId="1" applyNumberFormat="1" applyFont="1" applyFill="1" applyBorder="1" applyAlignment="1">
      <alignment horizontal="center" vertical="center"/>
    </xf>
    <xf numFmtId="41" fontId="125" fillId="2" borderId="9" xfId="441" applyFont="1" applyFill="1" applyBorder="1" applyAlignment="1">
      <alignment vertical="center"/>
    </xf>
    <xf numFmtId="41" fontId="122" fillId="2" borderId="9" xfId="435" applyFont="1" applyFill="1" applyBorder="1"/>
    <xf numFmtId="0" fontId="122" fillId="2" borderId="9" xfId="435" applyNumberFormat="1" applyFont="1" applyFill="1" applyBorder="1" applyAlignment="1">
      <alignment horizontal="left" vertical="center"/>
    </xf>
    <xf numFmtId="41" fontId="122" fillId="8" borderId="9" xfId="427" applyFont="1" applyFill="1" applyBorder="1" applyAlignment="1">
      <alignment horizontal="left" vertical="top"/>
    </xf>
    <xf numFmtId="0" fontId="122" fillId="8" borderId="14" xfId="427" applyNumberFormat="1" applyFont="1" applyFill="1" applyBorder="1" applyAlignment="1">
      <alignment horizontal="left" vertical="center"/>
    </xf>
    <xf numFmtId="172" fontId="134" fillId="0" borderId="9" xfId="426" applyNumberFormat="1" applyFont="1" applyBorder="1" applyAlignment="1">
      <alignment vertical="center"/>
    </xf>
    <xf numFmtId="41" fontId="122" fillId="8" borderId="9" xfId="426" applyFont="1" applyFill="1" applyBorder="1" applyAlignment="1">
      <alignment horizontal="left" vertical="top"/>
    </xf>
    <xf numFmtId="0" fontId="122" fillId="8" borderId="14" xfId="426" applyNumberFormat="1" applyFont="1" applyFill="1" applyBorder="1" applyAlignment="1">
      <alignment horizontal="left" vertical="center"/>
    </xf>
    <xf numFmtId="41" fontId="122" fillId="0" borderId="9" xfId="426" applyFont="1" applyBorder="1"/>
    <xf numFmtId="0" fontId="122" fillId="30" borderId="9" xfId="442" applyFont="1" applyFill="1" applyBorder="1" applyAlignment="1">
      <alignment horizontal="left" vertical="center"/>
    </xf>
    <xf numFmtId="41" fontId="122" fillId="8" borderId="9" xfId="439" applyFont="1" applyFill="1" applyBorder="1" applyAlignment="1">
      <alignment horizontal="left" vertical="top"/>
    </xf>
    <xf numFmtId="0" fontId="122" fillId="8" borderId="9" xfId="439" applyNumberFormat="1" applyFont="1" applyFill="1" applyBorder="1" applyAlignment="1">
      <alignment horizontal="left" vertical="center"/>
    </xf>
    <xf numFmtId="41" fontId="124" fillId="8" borderId="12" xfId="430" applyFont="1" applyFill="1" applyBorder="1" applyAlignment="1">
      <alignment horizontal="left" vertical="top"/>
    </xf>
    <xf numFmtId="41" fontId="124" fillId="8" borderId="9" xfId="430" applyFont="1" applyFill="1" applyBorder="1" applyAlignment="1">
      <alignment horizontal="left" vertical="top" wrapText="1"/>
    </xf>
    <xf numFmtId="0" fontId="122" fillId="8" borderId="9" xfId="424" applyFont="1" applyFill="1" applyBorder="1" applyAlignment="1">
      <alignment horizontal="center" vertical="center"/>
    </xf>
    <xf numFmtId="172" fontId="122" fillId="0" borderId="9" xfId="426" applyNumberFormat="1" applyFont="1" applyBorder="1" applyAlignment="1">
      <alignment horizontal="right" vertical="center"/>
    </xf>
    <xf numFmtId="41" fontId="134" fillId="0" borderId="9" xfId="426" applyFont="1" applyBorder="1" applyAlignment="1">
      <alignment vertical="center"/>
    </xf>
    <xf numFmtId="41" fontId="122" fillId="2" borderId="9" xfId="435" applyFont="1" applyFill="1" applyBorder="1" applyAlignment="1">
      <alignment horizontal="center"/>
    </xf>
    <xf numFmtId="41" fontId="122" fillId="2" borderId="11" xfId="435" applyFont="1" applyFill="1" applyBorder="1" applyAlignment="1">
      <alignment horizontal="center" vertical="center"/>
    </xf>
    <xf numFmtId="0" fontId="122" fillId="2" borderId="11" xfId="435" applyNumberFormat="1" applyFont="1" applyFill="1" applyBorder="1" applyAlignment="1">
      <alignment horizontal="left" vertical="center"/>
    </xf>
    <xf numFmtId="41" fontId="124" fillId="0" borderId="9" xfId="425" applyFont="1" applyBorder="1" applyAlignment="1">
      <alignment horizontal="left" vertical="top" wrapText="1"/>
    </xf>
    <xf numFmtId="0" fontId="98" fillId="8" borderId="11" xfId="424" applyFont="1" applyFill="1" applyBorder="1" applyAlignment="1">
      <alignment vertical="center"/>
    </xf>
    <xf numFmtId="0" fontId="122" fillId="0" borderId="9" xfId="425" applyNumberFormat="1" applyFont="1" applyBorder="1" applyAlignment="1">
      <alignment horizontal="left" vertical="center"/>
    </xf>
    <xf numFmtId="41" fontId="124" fillId="0" borderId="9" xfId="437" applyFont="1" applyBorder="1" applyAlignment="1">
      <alignment horizontal="left" vertical="top" wrapText="1"/>
    </xf>
    <xf numFmtId="0" fontId="122" fillId="8" borderId="9" xfId="437" applyNumberFormat="1" applyFont="1" applyFill="1" applyBorder="1" applyAlignment="1">
      <alignment horizontal="left" vertical="center"/>
    </xf>
    <xf numFmtId="41" fontId="122" fillId="8" borderId="11" xfId="425" applyFont="1" applyFill="1" applyBorder="1" applyAlignment="1">
      <alignment horizontal="left" vertical="top"/>
    </xf>
    <xf numFmtId="0" fontId="122" fillId="8" borderId="11" xfId="425" applyNumberFormat="1" applyFont="1" applyFill="1" applyBorder="1" applyAlignment="1">
      <alignment horizontal="left" vertical="center"/>
    </xf>
    <xf numFmtId="0" fontId="98" fillId="8" borderId="14" xfId="424" applyFont="1" applyFill="1" applyBorder="1" applyAlignment="1">
      <alignment vertical="center"/>
    </xf>
    <xf numFmtId="41" fontId="98" fillId="8" borderId="14" xfId="424" applyNumberFormat="1" applyFont="1" applyFill="1" applyBorder="1"/>
    <xf numFmtId="0" fontId="98" fillId="8" borderId="21" xfId="424" applyFont="1" applyFill="1" applyBorder="1" applyAlignment="1">
      <alignment vertical="center"/>
    </xf>
    <xf numFmtId="0" fontId="122" fillId="0" borderId="14" xfId="424" applyFont="1" applyBorder="1" applyAlignment="1">
      <alignment horizontal="left" vertical="center"/>
    </xf>
    <xf numFmtId="0" fontId="98" fillId="0" borderId="9" xfId="424" applyFont="1" applyBorder="1" applyAlignment="1">
      <alignment horizontal="center" vertical="center"/>
    </xf>
    <xf numFmtId="0" fontId="98" fillId="8" borderId="14" xfId="424" applyFont="1" applyFill="1" applyBorder="1" applyAlignment="1">
      <alignment horizontal="left" vertical="center"/>
    </xf>
    <xf numFmtId="0" fontId="100" fillId="9" borderId="9" xfId="1" applyNumberFormat="1" applyFont="1" applyFill="1" applyBorder="1"/>
    <xf numFmtId="0" fontId="98" fillId="0" borderId="0" xfId="424" applyFont="1"/>
    <xf numFmtId="0" fontId="98" fillId="0" borderId="0" xfId="424" applyFont="1" applyAlignment="1">
      <alignment horizontal="left" vertical="center"/>
    </xf>
    <xf numFmtId="0" fontId="98" fillId="2" borderId="9" xfId="424" applyFont="1" applyFill="1" applyBorder="1"/>
    <xf numFmtId="0" fontId="128" fillId="8" borderId="0" xfId="423" applyFont="1" applyFill="1" applyAlignment="1">
      <alignment horizontal="center" vertical="center"/>
    </xf>
    <xf numFmtId="0" fontId="128" fillId="8" borderId="0" xfId="423" applyFont="1" applyFill="1"/>
    <xf numFmtId="43" fontId="138" fillId="13" borderId="0" xfId="423" applyNumberFormat="1" applyFont="1" applyFill="1" applyAlignment="1">
      <alignment vertical="center" wrapText="1"/>
    </xf>
    <xf numFmtId="0" fontId="128" fillId="8" borderId="0" xfId="423" applyFont="1" applyFill="1" applyAlignment="1">
      <alignment vertical="center" wrapText="1"/>
    </xf>
    <xf numFmtId="43" fontId="128" fillId="8" borderId="0" xfId="423" applyNumberFormat="1" applyFont="1" applyFill="1" applyAlignment="1">
      <alignment vertical="center" wrapText="1"/>
    </xf>
    <xf numFmtId="0" fontId="137" fillId="8" borderId="0" xfId="423" applyFont="1" applyFill="1"/>
    <xf numFmtId="0" fontId="130" fillId="8" borderId="0" xfId="423" applyFont="1" applyFill="1" applyAlignment="1">
      <alignment horizontal="center" vertical="center"/>
    </xf>
    <xf numFmtId="0" fontId="130" fillId="8" borderId="0" xfId="423" applyFont="1" applyFill="1"/>
    <xf numFmtId="0" fontId="128" fillId="12" borderId="29" xfId="423" applyFont="1" applyFill="1" applyBorder="1" applyAlignment="1">
      <alignment horizontal="center" vertical="center"/>
    </xf>
    <xf numFmtId="0" fontId="128" fillId="25" borderId="29" xfId="423" applyFont="1" applyFill="1" applyBorder="1" applyAlignment="1">
      <alignment horizontal="center" vertical="center"/>
    </xf>
    <xf numFmtId="0" fontId="128" fillId="8" borderId="29" xfId="423" applyFont="1" applyFill="1" applyBorder="1" applyAlignment="1">
      <alignment horizontal="center" vertical="center"/>
    </xf>
    <xf numFmtId="172" fontId="130" fillId="8" borderId="29" xfId="443" applyNumberFormat="1" applyFont="1" applyFill="1" applyBorder="1" applyAlignment="1">
      <alignment horizontal="center" vertical="center"/>
    </xf>
    <xf numFmtId="172" fontId="130" fillId="8" borderId="29" xfId="423" applyNumberFormat="1" applyFont="1" applyFill="1" applyBorder="1" applyAlignment="1">
      <alignment horizontal="center" vertical="center"/>
    </xf>
    <xf numFmtId="172" fontId="128" fillId="8" borderId="29" xfId="443" applyNumberFormat="1" applyFont="1" applyFill="1" applyBorder="1" applyAlignment="1"/>
    <xf numFmtId="41" fontId="128" fillId="24" borderId="30" xfId="443" applyFont="1" applyFill="1" applyBorder="1" applyAlignment="1">
      <alignment horizontal="center" vertical="center"/>
    </xf>
    <xf numFmtId="0" fontId="128" fillId="24" borderId="29" xfId="423" applyFont="1" applyFill="1" applyBorder="1"/>
    <xf numFmtId="0" fontId="128" fillId="24" borderId="29" xfId="423" applyFont="1" applyFill="1" applyBorder="1" applyAlignment="1">
      <alignment horizontal="center" vertical="center"/>
    </xf>
    <xf numFmtId="41" fontId="128" fillId="24" borderId="31" xfId="443" applyFont="1" applyFill="1" applyBorder="1" applyAlignment="1">
      <alignment horizontal="center" vertical="center"/>
    </xf>
    <xf numFmtId="172" fontId="130" fillId="24" borderId="29" xfId="443" applyNumberFormat="1" applyFont="1" applyFill="1" applyBorder="1" applyAlignment="1">
      <alignment horizontal="center" vertical="center"/>
    </xf>
    <xf numFmtId="41" fontId="128" fillId="8" borderId="0" xfId="443" applyFont="1" applyFill="1" applyBorder="1" applyAlignment="1">
      <alignment horizontal="center" vertical="center"/>
    </xf>
    <xf numFmtId="172" fontId="128" fillId="24" borderId="31" xfId="443" applyNumberFormat="1" applyFont="1" applyFill="1" applyBorder="1" applyAlignment="1">
      <alignment horizontal="center" vertical="center"/>
    </xf>
    <xf numFmtId="0" fontId="128" fillId="8" borderId="34" xfId="423" applyFont="1" applyFill="1" applyBorder="1"/>
    <xf numFmtId="0" fontId="128" fillId="31" borderId="29" xfId="423" applyFont="1" applyFill="1" applyBorder="1"/>
    <xf numFmtId="168" fontId="128" fillId="8" borderId="29" xfId="443" applyNumberFormat="1" applyFont="1" applyFill="1" applyBorder="1" applyAlignment="1"/>
    <xf numFmtId="168" fontId="130" fillId="8" borderId="29" xfId="443" applyNumberFormat="1" applyFont="1" applyFill="1" applyBorder="1" applyAlignment="1">
      <alignment horizontal="center" vertical="center"/>
    </xf>
    <xf numFmtId="168" fontId="128" fillId="24" borderId="31" xfId="443" applyNumberFormat="1" applyFont="1" applyFill="1" applyBorder="1" applyAlignment="1">
      <alignment horizontal="center" vertical="center"/>
    </xf>
    <xf numFmtId="168" fontId="130" fillId="24" borderId="29" xfId="443" applyNumberFormat="1" applyFont="1" applyFill="1" applyBorder="1" applyAlignment="1">
      <alignment horizontal="center" vertical="center"/>
    </xf>
    <xf numFmtId="0" fontId="128" fillId="2" borderId="29" xfId="423" applyFont="1" applyFill="1" applyBorder="1"/>
    <xf numFmtId="0" fontId="128" fillId="2" borderId="31" xfId="423" applyFont="1" applyFill="1" applyBorder="1"/>
    <xf numFmtId="168" fontId="130" fillId="8" borderId="29" xfId="423" applyNumberFormat="1" applyFont="1" applyFill="1" applyBorder="1" applyAlignment="1">
      <alignment horizontal="center" vertical="center"/>
    </xf>
    <xf numFmtId="43" fontId="77" fillId="0" borderId="4" xfId="1" applyFont="1" applyFill="1" applyBorder="1" applyAlignment="1">
      <alignment horizontal="center" vertical="center"/>
    </xf>
    <xf numFmtId="0" fontId="77" fillId="0" borderId="2" xfId="8" applyFont="1" applyBorder="1" applyAlignment="1">
      <alignment horizontal="center" vertical="center"/>
    </xf>
    <xf numFmtId="0" fontId="77" fillId="0" borderId="4" xfId="8" applyFont="1" applyBorder="1" applyAlignment="1">
      <alignment horizontal="center" vertical="center"/>
    </xf>
    <xf numFmtId="0" fontId="139" fillId="0" borderId="0" xfId="0" applyFont="1" applyAlignment="1">
      <alignment vertical="center"/>
    </xf>
    <xf numFmtId="10" fontId="77" fillId="0" borderId="0" xfId="444" applyNumberFormat="1" applyFont="1" applyAlignment="1">
      <alignment vertical="center"/>
    </xf>
    <xf numFmtId="43" fontId="76" fillId="0" borderId="24" xfId="1" applyFont="1" applyFill="1" applyBorder="1" applyAlignment="1">
      <alignment vertical="center"/>
    </xf>
    <xf numFmtId="43" fontId="76" fillId="2" borderId="35" xfId="1" applyFont="1" applyFill="1" applyBorder="1" applyAlignment="1">
      <alignment vertical="center"/>
    </xf>
    <xf numFmtId="43" fontId="76" fillId="2" borderId="36" xfId="1" applyFont="1" applyFill="1" applyBorder="1" applyAlignment="1">
      <alignment horizontal="right" vertical="center"/>
    </xf>
    <xf numFmtId="166" fontId="76" fillId="0" borderId="22" xfId="4" applyNumberFormat="1" applyFont="1" applyBorder="1" applyAlignment="1">
      <alignment vertical="center"/>
    </xf>
    <xf numFmtId="166" fontId="76" fillId="0" borderId="25" xfId="4" applyNumberFormat="1" applyFont="1" applyBorder="1" applyAlignment="1">
      <alignment vertical="center"/>
    </xf>
    <xf numFmtId="166" fontId="76" fillId="0" borderId="27" xfId="4" applyNumberFormat="1" applyFont="1" applyBorder="1" applyAlignment="1">
      <alignment vertical="center"/>
    </xf>
    <xf numFmtId="0" fontId="77" fillId="0" borderId="0" xfId="8" applyFont="1" applyFill="1" applyAlignment="1">
      <alignment vertical="center"/>
    </xf>
    <xf numFmtId="0" fontId="76" fillId="0" borderId="0" xfId="8" applyFont="1" applyFill="1" applyAlignment="1">
      <alignment vertical="center"/>
    </xf>
    <xf numFmtId="0" fontId="140" fillId="32" borderId="0" xfId="0" applyFont="1" applyFill="1" applyBorder="1"/>
    <xf numFmtId="0" fontId="101" fillId="22" borderId="0" xfId="298" applyFont="1" applyFill="1" applyAlignment="1">
      <alignment vertical="center"/>
    </xf>
    <xf numFmtId="0" fontId="98" fillId="22" borderId="0" xfId="298" applyFont="1" applyFill="1"/>
    <xf numFmtId="0" fontId="100" fillId="22" borderId="11" xfId="298" applyFont="1" applyFill="1" applyBorder="1" applyAlignment="1">
      <alignment horizontal="center" vertical="center"/>
    </xf>
    <xf numFmtId="0" fontId="98" fillId="22" borderId="9" xfId="1" applyNumberFormat="1" applyFont="1" applyFill="1" applyBorder="1" applyAlignment="1">
      <alignment horizontal="center"/>
    </xf>
    <xf numFmtId="41" fontId="98" fillId="22" borderId="9" xfId="424" applyNumberFormat="1" applyFont="1" applyFill="1" applyBorder="1"/>
    <xf numFmtId="0" fontId="98" fillId="22" borderId="9" xfId="298" applyFont="1" applyFill="1" applyBorder="1"/>
    <xf numFmtId="166" fontId="119" fillId="22" borderId="9" xfId="1" applyNumberFormat="1" applyFont="1" applyFill="1" applyBorder="1" applyAlignment="1">
      <alignment horizontal="center" vertical="center"/>
    </xf>
    <xf numFmtId="166" fontId="98" fillId="22" borderId="9" xfId="1" applyNumberFormat="1" applyFont="1" applyFill="1" applyBorder="1" applyAlignment="1">
      <alignment horizontal="center"/>
    </xf>
    <xf numFmtId="166" fontId="98" fillId="22" borderId="9" xfId="1" applyNumberFormat="1" applyFont="1" applyFill="1" applyBorder="1" applyAlignment="1">
      <alignment horizontal="center" vertical="center"/>
    </xf>
    <xf numFmtId="166" fontId="100" fillId="22" borderId="9" xfId="1" applyNumberFormat="1" applyFont="1" applyFill="1" applyBorder="1" applyAlignment="1">
      <alignment horizontal="center" vertical="center"/>
    </xf>
    <xf numFmtId="166" fontId="97" fillId="22" borderId="9" xfId="1" applyNumberFormat="1" applyFont="1" applyFill="1" applyBorder="1" applyAlignment="1">
      <alignment horizontal="center" vertical="center"/>
    </xf>
    <xf numFmtId="166" fontId="98" fillId="22" borderId="9" xfId="1" applyNumberFormat="1" applyFont="1" applyFill="1" applyBorder="1" applyAlignment="1">
      <alignment vertical="center"/>
    </xf>
    <xf numFmtId="166" fontId="97" fillId="22" borderId="21" xfId="1" applyNumberFormat="1" applyFont="1" applyFill="1" applyBorder="1" applyAlignment="1">
      <alignment horizontal="center" vertical="center"/>
    </xf>
    <xf numFmtId="166" fontId="119" fillId="22" borderId="14" xfId="1" applyNumberFormat="1" applyFont="1" applyFill="1" applyBorder="1" applyAlignment="1">
      <alignment horizontal="center" vertical="center"/>
    </xf>
    <xf numFmtId="166" fontId="98" fillId="22" borderId="11" xfId="1" applyNumberFormat="1" applyFont="1" applyFill="1" applyBorder="1" applyAlignment="1">
      <alignment horizontal="center"/>
    </xf>
    <xf numFmtId="0" fontId="98" fillId="22" borderId="14" xfId="298" applyFont="1" applyFill="1" applyBorder="1"/>
    <xf numFmtId="41" fontId="98" fillId="22" borderId="14" xfId="424" applyNumberFormat="1" applyFont="1" applyFill="1" applyBorder="1"/>
    <xf numFmtId="0" fontId="119" fillId="22" borderId="9" xfId="298" applyFont="1" applyFill="1" applyBorder="1"/>
    <xf numFmtId="0" fontId="100" fillId="22" borderId="11" xfId="298" applyFont="1" applyFill="1" applyBorder="1"/>
    <xf numFmtId="41" fontId="98" fillId="22" borderId="9" xfId="298" applyNumberFormat="1" applyFont="1" applyFill="1" applyBorder="1"/>
    <xf numFmtId="166" fontId="100" fillId="22" borderId="9" xfId="1" applyNumberFormat="1" applyFont="1" applyFill="1" applyBorder="1"/>
    <xf numFmtId="166" fontId="98" fillId="22" borderId="0" xfId="298" applyNumberFormat="1" applyFont="1" applyFill="1"/>
    <xf numFmtId="0" fontId="98" fillId="22" borderId="9" xfId="1" applyNumberFormat="1" applyFont="1" applyFill="1" applyBorder="1" applyAlignment="1">
      <alignment vertical="center"/>
    </xf>
    <xf numFmtId="0" fontId="98" fillId="22" borderId="9" xfId="424" applyFont="1" applyFill="1" applyBorder="1"/>
    <xf numFmtId="0" fontId="98" fillId="22" borderId="9" xfId="373" applyFont="1" applyFill="1" applyBorder="1"/>
    <xf numFmtId="0" fontId="98" fillId="22" borderId="0" xfId="373" applyFont="1" applyFill="1"/>
    <xf numFmtId="166" fontId="122" fillId="22" borderId="9" xfId="375" applyNumberFormat="1" applyFont="1" applyFill="1" applyBorder="1" applyAlignment="1">
      <alignment vertical="center"/>
    </xf>
    <xf numFmtId="166" fontId="122" fillId="22" borderId="9" xfId="378" applyNumberFormat="1" applyFont="1" applyFill="1" applyBorder="1" applyAlignment="1">
      <alignment vertical="center"/>
    </xf>
    <xf numFmtId="0" fontId="122" fillId="2" borderId="9" xfId="424" applyFont="1" applyFill="1" applyBorder="1" applyAlignment="1">
      <alignment horizontal="left" vertical="center"/>
    </xf>
    <xf numFmtId="0" fontId="76" fillId="2" borderId="22" xfId="3" applyFont="1" applyFill="1" applyBorder="1" applyAlignment="1">
      <alignment vertical="center"/>
    </xf>
    <xf numFmtId="0" fontId="77" fillId="2" borderId="23" xfId="1" applyNumberFormat="1" applyFont="1" applyFill="1" applyBorder="1" applyAlignment="1">
      <alignment horizontal="center" vertical="center"/>
    </xf>
    <xf numFmtId="0" fontId="76" fillId="2" borderId="27" xfId="3" applyFont="1" applyFill="1" applyBorder="1" applyAlignment="1">
      <alignment vertical="center"/>
    </xf>
    <xf numFmtId="0" fontId="77" fillId="2" borderId="37" xfId="1" applyNumberFormat="1" applyFont="1" applyFill="1" applyBorder="1" applyAlignment="1">
      <alignment horizontal="center" vertical="center"/>
    </xf>
    <xf numFmtId="0" fontId="76" fillId="2" borderId="28" xfId="3" applyFont="1" applyFill="1" applyBorder="1" applyAlignment="1">
      <alignment horizontal="left" vertical="center"/>
    </xf>
    <xf numFmtId="167" fontId="77" fillId="0" borderId="41" xfId="8" applyNumberFormat="1" applyFont="1" applyBorder="1" applyAlignment="1">
      <alignment vertical="center"/>
    </xf>
    <xf numFmtId="49" fontId="85" fillId="0" borderId="1" xfId="8" applyNumberFormat="1" applyFont="1" applyBorder="1" applyAlignment="1">
      <alignment horizontal="center" vertical="center"/>
    </xf>
    <xf numFmtId="0" fontId="77" fillId="0" borderId="1" xfId="8" applyFont="1" applyBorder="1" applyAlignment="1">
      <alignment vertical="center"/>
    </xf>
    <xf numFmtId="49" fontId="77" fillId="0" borderId="1" xfId="8" applyNumberFormat="1" applyFont="1" applyBorder="1" applyAlignment="1">
      <alignment horizontal="center" vertical="center"/>
    </xf>
    <xf numFmtId="0" fontId="77" fillId="0" borderId="41" xfId="8" applyFont="1" applyBorder="1" applyAlignment="1">
      <alignment horizontal="left" vertical="center"/>
    </xf>
    <xf numFmtId="43" fontId="77" fillId="0" borderId="1" xfId="1" applyFont="1" applyFill="1" applyBorder="1" applyAlignment="1">
      <alignment vertical="center"/>
    </xf>
    <xf numFmtId="49" fontId="77" fillId="0" borderId="41" xfId="8" applyNumberFormat="1" applyFont="1" applyBorder="1" applyAlignment="1">
      <alignment horizontal="center" vertical="center"/>
    </xf>
    <xf numFmtId="166" fontId="77" fillId="0" borderId="1" xfId="4" applyNumberFormat="1" applyFont="1" applyFill="1" applyBorder="1" applyAlignment="1">
      <alignment vertical="center"/>
    </xf>
    <xf numFmtId="0" fontId="85" fillId="0" borderId="0" xfId="8" applyFont="1" applyBorder="1" applyAlignment="1">
      <alignment horizontal="center" vertical="center"/>
    </xf>
    <xf numFmtId="49" fontId="77" fillId="0" borderId="0" xfId="8" applyNumberFormat="1" applyFont="1" applyBorder="1" applyAlignment="1">
      <alignment horizontal="center" vertical="center"/>
    </xf>
    <xf numFmtId="0" fontId="77" fillId="0" borderId="0" xfId="8" applyFont="1" applyBorder="1" applyAlignment="1">
      <alignment horizontal="left" vertical="center"/>
    </xf>
    <xf numFmtId="43" fontId="77" fillId="0" borderId="0" xfId="1" applyFont="1" applyFill="1" applyBorder="1" applyAlignment="1">
      <alignment horizontal="center" vertical="center"/>
    </xf>
    <xf numFmtId="49" fontId="77" fillId="0" borderId="0" xfId="3" applyNumberFormat="1" applyFont="1" applyBorder="1" applyAlignment="1">
      <alignment horizontal="center" vertical="center"/>
    </xf>
    <xf numFmtId="49" fontId="85" fillId="0" borderId="0" xfId="8" applyNumberFormat="1" applyFont="1" applyBorder="1" applyAlignment="1">
      <alignment horizontal="center" vertical="center"/>
    </xf>
    <xf numFmtId="0" fontId="140" fillId="32" borderId="42" xfId="0" applyFont="1" applyFill="1" applyBorder="1"/>
    <xf numFmtId="0" fontId="140" fillId="32" borderId="43" xfId="0" applyFont="1" applyFill="1" applyBorder="1"/>
    <xf numFmtId="0" fontId="140" fillId="32" borderId="38" xfId="0" applyFont="1" applyFill="1" applyBorder="1" applyProtection="1"/>
    <xf numFmtId="0" fontId="140" fillId="32" borderId="39" xfId="0" applyFont="1" applyFill="1" applyBorder="1" applyProtection="1"/>
    <xf numFmtId="0" fontId="140" fillId="32" borderId="40" xfId="0" applyFont="1" applyFill="1" applyBorder="1" applyProtection="1"/>
    <xf numFmtId="167" fontId="77" fillId="0" borderId="0" xfId="3" applyNumberFormat="1" applyFont="1" applyFill="1" applyBorder="1" applyAlignment="1" applyProtection="1">
      <alignment vertical="center"/>
    </xf>
    <xf numFmtId="0" fontId="85" fillId="0" borderId="0" xfId="3" applyNumberFormat="1" applyFont="1" applyFill="1" applyBorder="1" applyAlignment="1" applyProtection="1">
      <alignment horizontal="center" vertical="center"/>
    </xf>
    <xf numFmtId="0" fontId="77" fillId="0" borderId="0" xfId="3" applyFont="1" applyFill="1" applyBorder="1" applyAlignment="1" applyProtection="1">
      <alignment vertical="center"/>
    </xf>
    <xf numFmtId="49" fontId="77" fillId="0" borderId="0" xfId="3" applyNumberFormat="1" applyFont="1" applyFill="1" applyBorder="1" applyAlignment="1" applyProtection="1">
      <alignment horizontal="left" vertical="center"/>
    </xf>
    <xf numFmtId="166" fontId="77" fillId="0" borderId="0" xfId="3" applyNumberFormat="1" applyFont="1" applyFill="1" applyBorder="1" applyAlignment="1" applyProtection="1">
      <alignment horizontal="left" vertical="center"/>
    </xf>
    <xf numFmtId="43" fontId="77" fillId="0" borderId="0" xfId="1" applyNumberFormat="1" applyFont="1" applyFill="1" applyBorder="1" applyAlignment="1" applyProtection="1">
      <alignment vertical="center"/>
    </xf>
    <xf numFmtId="166" fontId="77" fillId="0" borderId="0" xfId="1" applyNumberFormat="1" applyFont="1" applyFill="1" applyBorder="1" applyAlignment="1" applyProtection="1">
      <alignment vertical="center"/>
    </xf>
    <xf numFmtId="43" fontId="77" fillId="0" borderId="0" xfId="1" applyFont="1" applyFill="1" applyBorder="1" applyAlignment="1" applyProtection="1">
      <alignment vertical="center"/>
    </xf>
    <xf numFmtId="49" fontId="85" fillId="0" borderId="0" xfId="3" applyNumberFormat="1" applyFont="1" applyFill="1" applyBorder="1" applyAlignment="1" applyProtection="1">
      <alignment horizontal="center" vertical="center"/>
    </xf>
    <xf numFmtId="0" fontId="77" fillId="0" borderId="0" xfId="3" applyNumberFormat="1" applyFont="1" applyFill="1" applyBorder="1" applyAlignment="1" applyProtection="1">
      <alignment horizontal="left" vertical="center"/>
    </xf>
    <xf numFmtId="49" fontId="76" fillId="0" borderId="0" xfId="3" applyNumberFormat="1" applyFont="1" applyFill="1" applyBorder="1" applyAlignment="1" applyProtection="1">
      <alignment vertical="center"/>
    </xf>
    <xf numFmtId="167" fontId="77" fillId="0" borderId="0" xfId="3" applyNumberFormat="1" applyFont="1" applyBorder="1" applyAlignment="1" applyProtection="1">
      <alignment vertical="center"/>
    </xf>
    <xf numFmtId="49" fontId="76" fillId="0" borderId="0" xfId="3" applyNumberFormat="1" applyFont="1" applyBorder="1" applyAlignment="1" applyProtection="1">
      <alignment vertical="center"/>
    </xf>
    <xf numFmtId="0" fontId="77" fillId="0" borderId="0" xfId="3" applyFont="1" applyBorder="1" applyAlignment="1" applyProtection="1">
      <alignment vertical="center"/>
    </xf>
    <xf numFmtId="49" fontId="77" fillId="0" borderId="0" xfId="3" applyNumberFormat="1" applyFont="1" applyBorder="1" applyAlignment="1" applyProtection="1">
      <alignment horizontal="left" vertical="center"/>
    </xf>
    <xf numFmtId="0" fontId="141" fillId="0" borderId="0" xfId="466" applyFont="1" applyAlignment="1" applyProtection="1">
      <alignment vertical="top"/>
    </xf>
    <xf numFmtId="43" fontId="76" fillId="0" borderId="0" xfId="1" applyFont="1" applyFill="1" applyBorder="1" applyAlignment="1" applyProtection="1">
      <alignment vertical="center"/>
    </xf>
    <xf numFmtId="0" fontId="76" fillId="0" borderId="22" xfId="3" applyFont="1" applyFill="1" applyBorder="1" applyAlignment="1" applyProtection="1">
      <alignment vertical="center"/>
    </xf>
    <xf numFmtId="43" fontId="76" fillId="0" borderId="23" xfId="1" applyFont="1" applyFill="1" applyBorder="1" applyAlignment="1" applyProtection="1">
      <alignment vertical="center"/>
    </xf>
    <xf numFmtId="43" fontId="76" fillId="0" borderId="24" xfId="1" applyFont="1" applyFill="1" applyBorder="1" applyAlignment="1" applyProtection="1">
      <alignment vertical="center"/>
    </xf>
    <xf numFmtId="0" fontId="76" fillId="0" borderId="25" xfId="3" applyFont="1" applyFill="1" applyBorder="1" applyAlignment="1" applyProtection="1">
      <alignment vertical="center"/>
    </xf>
    <xf numFmtId="43" fontId="76" fillId="0" borderId="26" xfId="1" applyFont="1" applyFill="1" applyBorder="1" applyAlignment="1" applyProtection="1">
      <alignment vertical="center"/>
    </xf>
    <xf numFmtId="43" fontId="77" fillId="0" borderId="0" xfId="1" applyFont="1" applyBorder="1" applyAlignment="1" applyProtection="1">
      <alignment vertical="center"/>
    </xf>
    <xf numFmtId="43" fontId="76" fillId="2" borderId="22" xfId="1" applyFont="1" applyFill="1" applyBorder="1" applyAlignment="1" applyProtection="1">
      <alignment vertical="center"/>
    </xf>
    <xf numFmtId="43" fontId="76" fillId="2" borderId="24" xfId="1" applyFont="1" applyFill="1" applyBorder="1" applyAlignment="1" applyProtection="1">
      <alignment vertical="center"/>
    </xf>
    <xf numFmtId="0" fontId="77" fillId="0" borderId="27" xfId="3" applyFont="1" applyFill="1" applyBorder="1" applyAlignment="1" applyProtection="1">
      <alignment vertical="center"/>
    </xf>
    <xf numFmtId="43" fontId="76" fillId="2" borderId="27" xfId="1" applyFont="1" applyFill="1" applyBorder="1" applyAlignment="1" applyProtection="1">
      <alignment horizontal="right" vertical="center"/>
    </xf>
    <xf numFmtId="43" fontId="76" fillId="2" borderId="28" xfId="1" applyFont="1" applyFill="1" applyBorder="1" applyAlignment="1" applyProtection="1">
      <alignment horizontal="right" vertical="center"/>
    </xf>
    <xf numFmtId="167" fontId="76" fillId="0" borderId="0" xfId="3" applyNumberFormat="1" applyFont="1" applyBorder="1" applyAlignment="1" applyProtection="1">
      <alignment vertical="center"/>
    </xf>
    <xf numFmtId="49" fontId="77" fillId="0" borderId="0" xfId="1" applyNumberFormat="1" applyFont="1" applyBorder="1" applyAlignment="1" applyProtection="1">
      <alignment horizontal="center" vertical="center"/>
    </xf>
    <xf numFmtId="0" fontId="77" fillId="0" borderId="0" xfId="3" applyNumberFormat="1" applyFont="1" applyBorder="1" applyAlignment="1" applyProtection="1">
      <alignment horizontal="center" vertical="center"/>
    </xf>
    <xf numFmtId="0" fontId="76" fillId="0" borderId="0" xfId="3" applyNumberFormat="1" applyFont="1" applyBorder="1" applyAlignment="1" applyProtection="1">
      <alignment horizontal="center" vertical="center"/>
    </xf>
    <xf numFmtId="49" fontId="76" fillId="0" borderId="0" xfId="3" applyNumberFormat="1" applyFont="1" applyBorder="1" applyAlignment="1" applyProtection="1">
      <alignment horizontal="left" vertical="center"/>
    </xf>
    <xf numFmtId="0" fontId="76" fillId="0" borderId="0" xfId="3" applyFont="1" applyBorder="1" applyAlignment="1" applyProtection="1">
      <alignment vertical="center"/>
    </xf>
    <xf numFmtId="43" fontId="76" fillId="0" borderId="0" xfId="1" applyNumberFormat="1" applyFont="1" applyFill="1" applyBorder="1" applyAlignment="1" applyProtection="1">
      <alignment vertical="center"/>
    </xf>
    <xf numFmtId="0" fontId="76" fillId="0" borderId="0" xfId="3" applyFont="1" applyFill="1" applyBorder="1" applyAlignment="1" applyProtection="1">
      <alignment vertical="center"/>
    </xf>
    <xf numFmtId="0" fontId="76" fillId="2" borderId="22" xfId="3" applyFont="1" applyFill="1" applyBorder="1" applyAlignment="1" applyProtection="1">
      <alignment vertical="center"/>
    </xf>
    <xf numFmtId="0" fontId="77" fillId="2" borderId="23" xfId="1" applyNumberFormat="1" applyFont="1" applyFill="1" applyBorder="1" applyAlignment="1" applyProtection="1">
      <alignment horizontal="center" vertical="center"/>
    </xf>
    <xf numFmtId="0" fontId="76" fillId="2" borderId="27" xfId="3" applyFont="1" applyFill="1" applyBorder="1" applyAlignment="1" applyProtection="1">
      <alignment vertical="center"/>
    </xf>
    <xf numFmtId="0" fontId="77" fillId="2" borderId="37" xfId="1" applyNumberFormat="1" applyFont="1" applyFill="1" applyBorder="1" applyAlignment="1" applyProtection="1">
      <alignment horizontal="center" vertical="center"/>
    </xf>
    <xf numFmtId="0" fontId="76" fillId="2" borderId="28" xfId="3" applyFont="1" applyFill="1" applyBorder="1" applyAlignment="1" applyProtection="1">
      <alignment horizontal="left" vertical="center"/>
    </xf>
    <xf numFmtId="0" fontId="77" fillId="0" borderId="0" xfId="1" applyNumberFormat="1" applyFont="1" applyFill="1" applyBorder="1" applyAlignment="1" applyProtection="1">
      <alignment horizontal="center" vertical="center"/>
    </xf>
    <xf numFmtId="0" fontId="76" fillId="0" borderId="0" xfId="3" applyFont="1" applyFill="1" applyBorder="1" applyAlignment="1" applyProtection="1">
      <alignment horizontal="left" vertical="center"/>
    </xf>
    <xf numFmtId="49" fontId="76" fillId="0" borderId="0" xfId="3" applyNumberFormat="1" applyFont="1" applyFill="1" applyBorder="1" applyAlignment="1" applyProtection="1">
      <alignment horizontal="left" vertical="center"/>
    </xf>
    <xf numFmtId="0" fontId="76" fillId="0" borderId="0" xfId="3" applyFont="1" applyFill="1" applyBorder="1" applyAlignment="1" applyProtection="1">
      <alignment horizontal="center" vertical="center"/>
    </xf>
    <xf numFmtId="0" fontId="95" fillId="0" borderId="0" xfId="3" applyFont="1" applyFill="1" applyBorder="1" applyAlignment="1" applyProtection="1">
      <alignment vertical="center"/>
    </xf>
    <xf numFmtId="173" fontId="76" fillId="2" borderId="24" xfId="3" applyNumberFormat="1" applyFont="1" applyFill="1" applyBorder="1" applyAlignment="1">
      <alignment horizontal="left" vertical="center"/>
    </xf>
    <xf numFmtId="173" fontId="76" fillId="2" borderId="24" xfId="3" applyNumberFormat="1" applyFont="1" applyFill="1" applyBorder="1" applyAlignment="1" applyProtection="1">
      <alignment horizontal="left" vertical="center"/>
    </xf>
    <xf numFmtId="166" fontId="82" fillId="4" borderId="2" xfId="1" applyNumberFormat="1" applyFont="1" applyFill="1" applyBorder="1" applyAlignment="1">
      <alignment horizontal="center" vertical="center" wrapText="1"/>
    </xf>
    <xf numFmtId="166" fontId="82" fillId="4" borderId="4" xfId="1" applyNumberFormat="1" applyFont="1" applyFill="1" applyBorder="1" applyAlignment="1">
      <alignment horizontal="center" vertical="center" wrapText="1"/>
    </xf>
    <xf numFmtId="166" fontId="76" fillId="3" borderId="3" xfId="1" applyNumberFormat="1" applyFont="1" applyFill="1" applyBorder="1" applyAlignment="1">
      <alignment horizontal="center" vertical="center"/>
    </xf>
    <xf numFmtId="166" fontId="81" fillId="3" borderId="3" xfId="1" applyNumberFormat="1" applyFont="1" applyFill="1" applyBorder="1" applyAlignment="1">
      <alignment horizontal="center" vertical="center"/>
    </xf>
    <xf numFmtId="166" fontId="76" fillId="0" borderId="1" xfId="1" applyNumberFormat="1" applyFont="1" applyBorder="1" applyAlignment="1">
      <alignment horizontal="center" vertical="center"/>
    </xf>
    <xf numFmtId="166" fontId="78" fillId="2" borderId="0" xfId="1" applyNumberFormat="1" applyFont="1" applyFill="1" applyAlignment="1">
      <alignment horizontal="center" vertical="center" wrapText="1"/>
    </xf>
    <xf numFmtId="166" fontId="78" fillId="2" borderId="1" xfId="1" applyNumberFormat="1" applyFont="1" applyFill="1" applyBorder="1" applyAlignment="1">
      <alignment horizontal="center" vertical="center" wrapText="1"/>
    </xf>
    <xf numFmtId="166" fontId="79" fillId="2" borderId="0" xfId="1" applyNumberFormat="1" applyFont="1" applyFill="1" applyAlignment="1">
      <alignment horizontal="center" vertical="center" wrapText="1"/>
    </xf>
    <xf numFmtId="166" fontId="77" fillId="2" borderId="0" xfId="1" applyNumberFormat="1" applyFont="1" applyFill="1" applyAlignment="1">
      <alignment horizontal="center" vertical="center" wrapText="1"/>
    </xf>
    <xf numFmtId="166" fontId="77" fillId="2" borderId="1" xfId="1" applyNumberFormat="1" applyFont="1" applyFill="1" applyBorder="1" applyAlignment="1">
      <alignment horizontal="center" vertical="center" wrapText="1"/>
    </xf>
    <xf numFmtId="166" fontId="76" fillId="3" borderId="2" xfId="1" applyNumberFormat="1" applyFont="1" applyFill="1" applyBorder="1" applyAlignment="1">
      <alignment horizontal="center" vertical="center" wrapText="1"/>
    </xf>
    <xf numFmtId="166" fontId="76" fillId="3" borderId="4" xfId="1" applyNumberFormat="1" applyFont="1" applyFill="1" applyBorder="1" applyAlignment="1">
      <alignment horizontal="center" vertical="center" wrapText="1"/>
    </xf>
    <xf numFmtId="49" fontId="76" fillId="3" borderId="2" xfId="1" applyNumberFormat="1" applyFont="1" applyFill="1" applyBorder="1" applyAlignment="1">
      <alignment horizontal="center" vertical="center" wrapText="1"/>
    </xf>
    <xf numFmtId="49" fontId="76" fillId="3" borderId="4" xfId="1" applyNumberFormat="1" applyFont="1" applyFill="1" applyBorder="1" applyAlignment="1">
      <alignment horizontal="center" vertical="center" wrapText="1"/>
    </xf>
    <xf numFmtId="166" fontId="107" fillId="3" borderId="4" xfId="1" applyNumberFormat="1" applyFont="1" applyFill="1" applyBorder="1" applyAlignment="1">
      <alignment horizontal="center" vertical="center" wrapText="1"/>
    </xf>
    <xf numFmtId="166" fontId="76" fillId="3" borderId="2" xfId="1" applyNumberFormat="1" applyFont="1" applyFill="1" applyBorder="1" applyAlignment="1">
      <alignment vertical="center" wrapText="1"/>
    </xf>
    <xf numFmtId="166" fontId="76" fillId="3" borderId="4" xfId="1" applyNumberFormat="1" applyFont="1" applyFill="1" applyBorder="1" applyAlignment="1">
      <alignment vertical="center" wrapText="1"/>
    </xf>
    <xf numFmtId="0" fontId="100" fillId="7" borderId="9" xfId="373" applyFont="1" applyFill="1" applyBorder="1" applyAlignment="1">
      <alignment horizontal="center" vertical="center"/>
    </xf>
    <xf numFmtId="0" fontId="100" fillId="7" borderId="13" xfId="373" applyFont="1" applyFill="1" applyBorder="1" applyAlignment="1">
      <alignment horizontal="center" vertical="center"/>
    </xf>
    <xf numFmtId="0" fontId="100" fillId="7" borderId="14" xfId="373" applyFont="1" applyFill="1" applyBorder="1" applyAlignment="1">
      <alignment horizontal="center" vertical="center"/>
    </xf>
    <xf numFmtId="0" fontId="123" fillId="7" borderId="13" xfId="374" applyFont="1" applyFill="1" applyBorder="1" applyAlignment="1">
      <alignment horizontal="center" vertical="center"/>
    </xf>
    <xf numFmtId="0" fontId="123" fillId="7" borderId="14" xfId="374" applyFont="1" applyFill="1" applyBorder="1" applyAlignment="1">
      <alignment horizontal="center" vertical="center"/>
    </xf>
    <xf numFmtId="0" fontId="100" fillId="22" borderId="13" xfId="373" applyFont="1" applyFill="1" applyBorder="1" applyAlignment="1">
      <alignment horizontal="center" vertical="center"/>
    </xf>
    <xf numFmtId="0" fontId="100" fillId="22" borderId="14" xfId="373" applyFont="1" applyFill="1" applyBorder="1" applyAlignment="1">
      <alignment horizontal="center" vertical="center"/>
    </xf>
    <xf numFmtId="0" fontId="100" fillId="6" borderId="13" xfId="298" applyFont="1" applyFill="1" applyBorder="1" applyAlignment="1">
      <alignment horizontal="center" vertical="center"/>
    </xf>
    <xf numFmtId="0" fontId="100" fillId="6" borderId="14" xfId="298" applyFont="1" applyFill="1" applyBorder="1" applyAlignment="1">
      <alignment horizontal="center" vertical="center"/>
    </xf>
    <xf numFmtId="0" fontId="100" fillId="6" borderId="13" xfId="299" applyFont="1" applyFill="1" applyBorder="1" applyAlignment="1">
      <alignment horizontal="center" vertical="center"/>
    </xf>
    <xf numFmtId="0" fontId="100" fillId="6" borderId="14" xfId="299" applyFont="1" applyFill="1" applyBorder="1" applyAlignment="1">
      <alignment horizontal="center" vertical="center"/>
    </xf>
    <xf numFmtId="0" fontId="100" fillId="6" borderId="11" xfId="298" applyFont="1" applyFill="1" applyBorder="1" applyAlignment="1">
      <alignment horizontal="center" vertical="center"/>
    </xf>
    <xf numFmtId="0" fontId="100" fillId="6" borderId="15" xfId="298" applyFont="1" applyFill="1" applyBorder="1" applyAlignment="1">
      <alignment horizontal="center" vertical="center"/>
    </xf>
    <xf numFmtId="166" fontId="100" fillId="6" borderId="11" xfId="1" applyNumberFormat="1" applyFont="1" applyFill="1" applyBorder="1" applyAlignment="1">
      <alignment horizontal="center" vertical="center"/>
    </xf>
    <xf numFmtId="166" fontId="100" fillId="6" borderId="15" xfId="1" applyNumberFormat="1" applyFont="1" applyFill="1" applyBorder="1" applyAlignment="1">
      <alignment horizontal="center" vertical="center"/>
    </xf>
    <xf numFmtId="0" fontId="100" fillId="22" borderId="13" xfId="298" applyFont="1" applyFill="1" applyBorder="1" applyAlignment="1">
      <alignment horizontal="center" vertical="center"/>
    </xf>
    <xf numFmtId="0" fontId="100" fillId="22" borderId="14" xfId="298" applyFont="1" applyFill="1" applyBorder="1" applyAlignment="1">
      <alignment horizontal="center" vertical="center"/>
    </xf>
    <xf numFmtId="0" fontId="129" fillId="23" borderId="0" xfId="423" applyFont="1" applyFill="1" applyAlignment="1">
      <alignment horizontal="center" vertical="center" wrapText="1"/>
    </xf>
    <xf numFmtId="0" fontId="136" fillId="22" borderId="0" xfId="423" applyFont="1" applyFill="1" applyAlignment="1">
      <alignment horizontal="center" vertical="center" wrapText="1"/>
    </xf>
    <xf numFmtId="0" fontId="136" fillId="2" borderId="0" xfId="423" applyFont="1" applyFill="1" applyAlignment="1">
      <alignment horizontal="center" vertical="center" wrapText="1"/>
    </xf>
    <xf numFmtId="0" fontId="77" fillId="0" borderId="3" xfId="8" applyFont="1" applyBorder="1" applyAlignment="1">
      <alignment horizontal="center" vertical="center"/>
    </xf>
    <xf numFmtId="43" fontId="77" fillId="0" borderId="3" xfId="1" applyFont="1" applyFill="1" applyBorder="1" applyAlignment="1">
      <alignment horizontal="center" vertical="center"/>
    </xf>
    <xf numFmtId="43" fontId="77" fillId="0" borderId="2" xfId="1" applyFont="1" applyFill="1" applyBorder="1" applyAlignment="1">
      <alignment horizontal="center" vertical="center"/>
    </xf>
    <xf numFmtId="43" fontId="77" fillId="0" borderId="4" xfId="1" applyFont="1" applyFill="1" applyBorder="1" applyAlignment="1">
      <alignment horizontal="center" vertical="center"/>
    </xf>
    <xf numFmtId="167" fontId="77" fillId="0" borderId="2" xfId="8" applyNumberFormat="1" applyFont="1" applyBorder="1" applyAlignment="1">
      <alignment horizontal="center" vertical="center"/>
    </xf>
    <xf numFmtId="167" fontId="77" fillId="0" borderId="4" xfId="8" applyNumberFormat="1" applyFont="1" applyBorder="1" applyAlignment="1">
      <alignment horizontal="center" vertical="center"/>
    </xf>
    <xf numFmtId="0" fontId="77" fillId="0" borderId="2" xfId="8" applyFont="1" applyBorder="1" applyAlignment="1">
      <alignment horizontal="center" vertical="center"/>
    </xf>
    <xf numFmtId="0" fontId="77" fillId="0" borderId="4" xfId="8" applyFont="1" applyBorder="1" applyAlignment="1">
      <alignment horizontal="center" vertical="center"/>
    </xf>
  </cellXfs>
  <cellStyles count="467">
    <cellStyle name="Comma" xfId="1" builtinId="3"/>
    <cellStyle name="Comma [0] 10" xfId="233" xr:uid="{00000000-0005-0000-0000-000001000000}"/>
    <cellStyle name="Comma [0] 10 2" xfId="269" xr:uid="{1C048189-237C-4B91-AE5C-C5578E0620F7}"/>
    <cellStyle name="Comma [0] 10 2 2" xfId="348" xr:uid="{64618412-CB50-4252-9FF2-D2F5B4A19DC5}"/>
    <cellStyle name="Comma [0] 10 2 2 2" xfId="365" xr:uid="{0A9F906D-D3A6-4589-8FB8-79D7B4329396}"/>
    <cellStyle name="Comma [0] 10 2 2 2 2" xfId="391" xr:uid="{6E60DD04-C085-44B6-BAA4-5E5583787F4E}"/>
    <cellStyle name="Comma [0] 10 2 2 3" xfId="411" xr:uid="{A2C4DC65-6579-4491-8B0C-C72E81306CE4}"/>
    <cellStyle name="Comma [0] 10 2 2 5" xfId="435" xr:uid="{E7C1CAF2-1718-4A3C-AD85-8979C4546E68}"/>
    <cellStyle name="Comma [0] 10 2 2 5 2" xfId="456" xr:uid="{AA338EBF-3E0A-4781-AFEF-3D3CB2EB1364}"/>
    <cellStyle name="Comma [0] 10 3" xfId="290" xr:uid="{C1330B88-2943-4A3E-954A-933ACE9414E2}"/>
    <cellStyle name="Comma [0] 10 3 2" xfId="309" xr:uid="{EB29943C-7BDA-44CB-93DF-1076523ABD9C}"/>
    <cellStyle name="Comma [0] 10 4" xfId="332" xr:uid="{54ADE7F2-395F-4CD0-8BE0-5738BB36A20D}"/>
    <cellStyle name="Comma [0] 11" xfId="236" xr:uid="{00000000-0005-0000-0000-000002000000}"/>
    <cellStyle name="Comma [0] 11 2" xfId="271" xr:uid="{DAC8A854-5958-49BE-B426-DBF19E4628E3}"/>
    <cellStyle name="Comma [0] 11 2 2" xfId="350" xr:uid="{92692F89-9646-48C4-8B9E-66283BF52FA1}"/>
    <cellStyle name="Comma [0] 11 2 2 2" xfId="367" xr:uid="{547915B0-EE90-4E07-9253-9E11E6A05905}"/>
    <cellStyle name="Comma [0] 11 2 2 2 2" xfId="393" xr:uid="{51BC4E4F-33E8-415A-8AC4-393A08A2245F}"/>
    <cellStyle name="Comma [0] 11 2 2 3" xfId="413" xr:uid="{001320F3-7549-41FD-A5E8-D8F2D8FE388C}"/>
    <cellStyle name="Comma [0] 11 2 2 5" xfId="437" xr:uid="{3901D421-D91C-4FE5-864B-B70678868B43}"/>
    <cellStyle name="Comma [0] 11 2 2 5 2" xfId="458" xr:uid="{1AE12761-6B91-43C3-A0E1-C42B61791DEB}"/>
    <cellStyle name="Comma [0] 11 3" xfId="292" xr:uid="{A88A9CCD-06AD-4B40-9C18-D1AF1C629EDF}"/>
    <cellStyle name="Comma [0] 11 3 2" xfId="311" xr:uid="{6B30CF3A-7240-44F2-B531-798701108B8B}"/>
    <cellStyle name="Comma [0] 11 4" xfId="334" xr:uid="{E1308D91-7D49-4AA5-9C9E-6044185B198F}"/>
    <cellStyle name="Comma [0] 12" xfId="239" xr:uid="{00000000-0005-0000-0000-000003000000}"/>
    <cellStyle name="Comma [0] 12 2" xfId="272" xr:uid="{D460E6B3-B24B-4B52-8340-C266ABBB5F50}"/>
    <cellStyle name="Comma [0] 12 2 2" xfId="351" xr:uid="{5219FD6A-60FE-4621-BFDA-D98C209DE066}"/>
    <cellStyle name="Comma [0] 12 2 2 2" xfId="368" xr:uid="{9FEED437-337D-4148-82F7-58FC610655EC}"/>
    <cellStyle name="Comma [0] 12 2 2 2 2" xfId="394" xr:uid="{CD77B9AF-5CC0-46B9-8CA3-78249DFEC7B4}"/>
    <cellStyle name="Comma [0] 12 2 2 3" xfId="414" xr:uid="{E49AED0D-5C37-4488-85F1-3A12C71445C6}"/>
    <cellStyle name="Comma [0] 12 2 2 5" xfId="438" xr:uid="{D4815D81-C1BC-458C-B511-E697C6B2EF70}"/>
    <cellStyle name="Comma [0] 12 2 2 5 2" xfId="459" xr:uid="{8B1357D6-76B9-40EA-973E-FB50B32E664E}"/>
    <cellStyle name="Comma [0] 12 3" xfId="293" xr:uid="{DCD56262-6EC5-4D5D-B4C7-C6FB2D14AE18}"/>
    <cellStyle name="Comma [0] 12 3 2" xfId="312" xr:uid="{8FF366BF-1D84-4C7C-AA1B-B2337C541AA1}"/>
    <cellStyle name="Comma [0] 12 4" xfId="335" xr:uid="{9C3A6772-5CED-4AF1-A3BE-7784EF746355}"/>
    <cellStyle name="Comma [0] 13" xfId="242" xr:uid="{00000000-0005-0000-0000-000004000000}"/>
    <cellStyle name="Comma [0] 13 2" xfId="263" xr:uid="{2CC6FE6E-2321-4067-9423-B24F6D113D47}"/>
    <cellStyle name="Comma [0] 13 2 2" xfId="301" xr:uid="{59456906-2F56-4D0B-96D3-5E4C3C1CBB25}"/>
    <cellStyle name="Comma [0] 13 2 3" xfId="340" xr:uid="{B334C54B-AE12-4CF7-BEFB-6CF1F14638E4}"/>
    <cellStyle name="Comma [0] 13 2 3 2" xfId="357" xr:uid="{BA3FB1D2-D29F-4E13-A7B2-19D2BA26277B}"/>
    <cellStyle name="Comma [0] 13 2 3 2 2" xfId="382" xr:uid="{159226CE-DF9F-431A-9B8F-37F6C998424C}"/>
    <cellStyle name="Comma [0] 13 2 3 3" xfId="401" xr:uid="{19E7E6CD-559E-48B0-9B09-1B89BCC9235B}"/>
    <cellStyle name="Comma [0] 13 2 3 5" xfId="425" xr:uid="{60C003E1-FF56-4912-8FD8-FB4691970307}"/>
    <cellStyle name="Comma [0] 13 2 3 5 2" xfId="446" xr:uid="{743A8721-6268-44AA-A1A4-B47592E62BE0}"/>
    <cellStyle name="Comma [0] 13 3" xfId="283" xr:uid="{B779FE76-601F-412C-8000-86E4F250BFE4}"/>
    <cellStyle name="Comma [0] 13 4" xfId="324" xr:uid="{02BD09C8-D29A-4082-8B2F-18AA6161D108}"/>
    <cellStyle name="Comma [0] 14" xfId="247" xr:uid="{00000000-0005-0000-0000-000005000000}"/>
    <cellStyle name="Comma [0] 15" xfId="249" xr:uid="{00000000-0005-0000-0000-000006000000}"/>
    <cellStyle name="Comma [0] 15 2" xfId="267" xr:uid="{EEE4ACEF-6B4A-4388-BB4F-DE3B12705E6A}"/>
    <cellStyle name="Comma [0] 15 2 2" xfId="306" xr:uid="{67F231D3-4312-4D4D-8917-CC39720DD4F7}"/>
    <cellStyle name="Comma [0] 15 2 3" xfId="346" xr:uid="{7386B707-D04A-41EB-BEF7-A368E9221015}"/>
    <cellStyle name="Comma [0] 15 2 3 2" xfId="363" xr:uid="{597E2C37-C39D-4029-A8C2-B1BD6AD32520}"/>
    <cellStyle name="Comma [0] 15 2 3 2 2" xfId="389" xr:uid="{03102BCC-78DA-4E73-BA22-C025B1A14FC2}"/>
    <cellStyle name="Comma [0] 15 2 3 3" xfId="408" xr:uid="{E96FEE84-B109-435C-AB1A-1BFFBB77FB1F}"/>
    <cellStyle name="Comma [0] 15 2 3 5" xfId="432" xr:uid="{94A9A36B-534C-4645-9EBE-D810F95CA1A5}"/>
    <cellStyle name="Comma [0] 15 2 3 5 2" xfId="453" xr:uid="{074C4E15-5688-4F56-ACD6-F7F876295FEC}"/>
    <cellStyle name="Comma [0] 15 3" xfId="287" xr:uid="{7670A69B-0DDE-4875-BE1C-9EE22091516E}"/>
    <cellStyle name="Comma [0] 15 4" xfId="330" xr:uid="{179684B0-13D9-401B-A644-28B0EE2F1C29}"/>
    <cellStyle name="Comma [0] 16" xfId="251" xr:uid="{00000000-0005-0000-0000-000007000000}"/>
    <cellStyle name="Comma [0] 17" xfId="253" xr:uid="{00000000-0005-0000-0000-000008000000}"/>
    <cellStyle name="Comma [0] 17 2" xfId="265" xr:uid="{0DC45609-EE42-461F-B133-6103B9B15F6B}"/>
    <cellStyle name="Comma [0] 17 2 2" xfId="303" xr:uid="{324552FA-37F4-40A7-AF0E-F8A0E6EDF798}"/>
    <cellStyle name="Comma [0] 17 2 3" xfId="342" xr:uid="{888C73E1-8F17-4F32-9F3B-C747C66B08AD}"/>
    <cellStyle name="Comma [0] 17 2 3 2" xfId="359" xr:uid="{C0C46CA3-0111-4733-8676-52DB1E5BA9E0}"/>
    <cellStyle name="Comma [0] 17 2 3 2 2" xfId="384" xr:uid="{A3621472-1345-4687-B738-F6D2BA47E37B}"/>
    <cellStyle name="Comma [0] 17 2 3 3" xfId="403" xr:uid="{2A20DDC7-4916-4EC0-9341-612F29CC5F43}"/>
    <cellStyle name="Comma [0] 17 2 3 5" xfId="427" xr:uid="{987433F6-D670-4B73-A41C-5D1D9277F8A8}"/>
    <cellStyle name="Comma [0] 17 2 3 5 2" xfId="448" xr:uid="{86AFDF47-CC92-4982-8410-8473C65CFED3}"/>
    <cellStyle name="Comma [0] 17 3" xfId="285" xr:uid="{9E621EC6-4ED8-455C-8480-5E391005C64B}"/>
    <cellStyle name="Comma [0] 17 4" xfId="326" xr:uid="{36551326-F805-4B87-BAA6-39CEDAB0F3E5}"/>
    <cellStyle name="Comma [0] 18" xfId="254" xr:uid="{0ED79579-CB78-49F8-ACC4-A5B9715C668B}"/>
    <cellStyle name="Comma [0] 18 2" xfId="273" xr:uid="{EE48D525-02E8-41E4-9483-03D8139D3F53}"/>
    <cellStyle name="Comma [0] 18 2 2" xfId="313" xr:uid="{FD3A3543-2883-4A19-A50F-B8FF6DFEBC32}"/>
    <cellStyle name="Comma [0] 18 2 3" xfId="352" xr:uid="{40E6105A-4A2A-4EF6-87D9-33AF5A2D82C4}"/>
    <cellStyle name="Comma [0] 18 2 3 2" xfId="369" xr:uid="{17C4AF98-9D89-4807-B107-0ABBD72C68FE}"/>
    <cellStyle name="Comma [0] 18 2 3 2 2" xfId="395" xr:uid="{16652223-5BB7-4CEE-89EC-F13989846861}"/>
    <cellStyle name="Comma [0] 18 2 3 3" xfId="415" xr:uid="{9AF67BDD-B41F-4946-93C4-7FDD192D58E4}"/>
    <cellStyle name="Comma [0] 18 2 3 5" xfId="439" xr:uid="{6007B145-61A2-464C-B8D4-B415E5C071BA}"/>
    <cellStyle name="Comma [0] 18 2 3 5 2" xfId="460" xr:uid="{701EAC95-F17F-464A-9478-40F10EA9114D}"/>
    <cellStyle name="Comma [0] 18 3" xfId="294" xr:uid="{2BFA5F5D-33F8-4701-A63E-B487E8CE155F}"/>
    <cellStyle name="Comma [0] 18 4" xfId="336" xr:uid="{A2857640-B0BF-4175-9452-EFB7D64C52B6}"/>
    <cellStyle name="Comma [0] 19" xfId="257" xr:uid="{8DCF6E9D-A2E2-467D-A098-77B2914BEFE3}"/>
    <cellStyle name="Comma [0] 19 2" xfId="264" xr:uid="{E98525D4-2961-43BC-8C1D-0561F17EC48C}"/>
    <cellStyle name="Comma [0] 19 2 2" xfId="286" xr:uid="{C061EE25-698B-47D8-85B8-642236427765}"/>
    <cellStyle name="Comma [0] 19 2 2 2" xfId="305" xr:uid="{4715881A-7E65-4B47-9E48-B38AA5DD3455}"/>
    <cellStyle name="Comma [0] 19 2 2 3" xfId="341" xr:uid="{1816C6E3-F0AA-40C2-8579-866F4E906A5B}"/>
    <cellStyle name="Comma [0] 19 2 2 3 2" xfId="358" xr:uid="{3D6AD151-1703-45EF-997D-9B4E293F79F4}"/>
    <cellStyle name="Comma [0] 19 2 2 3 2 2" xfId="383" xr:uid="{E4ECE7B7-7376-4445-BFAF-677369FF7946}"/>
    <cellStyle name="Comma [0] 19 2 2 3 3" xfId="402" xr:uid="{49CF177E-E8A7-45A0-B5AE-0C318E812645}"/>
    <cellStyle name="Comma [0] 19 2 2 3 4" xfId="421" xr:uid="{F66908AE-A187-4CE8-9FE9-B64291668BAB}"/>
    <cellStyle name="Comma [0] 19 2 2 3 5" xfId="426" xr:uid="{8CC6997D-1476-431D-AE3C-0F6E5B8B2C99}"/>
    <cellStyle name="Comma [0] 19 2 2 3 5 2" xfId="447" xr:uid="{32736215-3A9A-43B2-BED0-D4216F3049A4}"/>
    <cellStyle name="Comma [0] 19 2 3" xfId="327" xr:uid="{49E6E9A8-CAFD-443B-9465-B443CF5EB17F}"/>
    <cellStyle name="Comma [0] 19 3" xfId="284" xr:uid="{A6526C97-9C91-46F0-AE1C-A67A8B73516F}"/>
    <cellStyle name="Comma [0] 19 3 2" xfId="302" xr:uid="{CCCFA383-CA52-4578-BD6E-397B299ED402}"/>
    <cellStyle name="Comma [0] 19 4" xfId="325" xr:uid="{CE96BAEA-D264-4506-BC14-187AE7B9E891}"/>
    <cellStyle name="Comma [0] 2" xfId="4" xr:uid="{00000000-0005-0000-0000-000009000000}"/>
    <cellStyle name="Comma [0] 2 2" xfId="112" xr:uid="{00000000-0005-0000-0000-00000A000000}"/>
    <cellStyle name="Comma [0] 2 2 2" xfId="113" xr:uid="{00000000-0005-0000-0000-00000B000000}"/>
    <cellStyle name="Comma [0] 2 3" xfId="114" xr:uid="{00000000-0005-0000-0000-00000C000000}"/>
    <cellStyle name="Comma [0] 20" xfId="288" xr:uid="{2DBBD2D2-0247-4EAA-8A95-D0B99A495334}"/>
    <cellStyle name="Comma [0] 20 2" xfId="307" xr:uid="{3F1227DF-E419-4FB8-8085-FAFE8DC95D5B}"/>
    <cellStyle name="Comma [0] 20 2 2" xfId="347" xr:uid="{B76734B4-7F60-4D79-AC4E-24FCDEA99447}"/>
    <cellStyle name="Comma [0] 20 2 2 2" xfId="364" xr:uid="{9F63676E-0339-484C-A524-DF240BC55B9B}"/>
    <cellStyle name="Comma [0] 20 2 2 2 2" xfId="390" xr:uid="{4B8B7DA5-C87C-4AB3-AA5D-99F74FFBB25A}"/>
    <cellStyle name="Comma [0] 20 2 2 3" xfId="409" xr:uid="{5B0B2BA4-7776-4697-BA8C-750B654F3BAB}"/>
    <cellStyle name="Comma [0] 20 2 2 5" xfId="433" xr:uid="{CED8C9B7-9CCA-4A6D-8B2D-40ACFC2D2E36}"/>
    <cellStyle name="Comma [0] 20 2 2 5 2" xfId="454" xr:uid="{8B54A13A-7C15-42AC-B5C4-B8705F6127F1}"/>
    <cellStyle name="Comma [0] 20 3" xfId="331" xr:uid="{ADB1F624-0FF1-4959-8E7C-DA90447FB68F}"/>
    <cellStyle name="Comma [0] 21" xfId="321" xr:uid="{AF7E8E01-5924-46FD-878F-E10395B9D975}"/>
    <cellStyle name="Comma [0] 22" xfId="329" xr:uid="{384BB806-C126-42BB-8558-AF6722AB00C2}"/>
    <cellStyle name="Comma [0] 22 2" xfId="344" xr:uid="{0A2729C7-0420-4059-A671-8DD04D09C50D}"/>
    <cellStyle name="Comma [0] 22 2 2" xfId="361" xr:uid="{3F6A7E26-8C12-4535-AD4C-10E3F3D01F4D}"/>
    <cellStyle name="Comma [0] 22 2 2 2" xfId="387" xr:uid="{D543B67E-271C-4EE4-882D-5D5E32B286AB}"/>
    <cellStyle name="Comma [0] 22 2 3" xfId="406" xr:uid="{9FCAA102-C920-4072-8153-93AE547A1514}"/>
    <cellStyle name="Comma [0] 22 2 5" xfId="430" xr:uid="{4575842A-F81C-4C64-92E8-B096B0243D2A}"/>
    <cellStyle name="Comma [0] 22 2 5 2" xfId="451" xr:uid="{E0D18996-C8C6-432B-928D-5E3F5350D7B0}"/>
    <cellStyle name="Comma [0] 23" xfId="355" xr:uid="{36429AF3-4F91-4EE4-BA65-F88240589211}"/>
    <cellStyle name="Comma [0] 24" xfId="380" xr:uid="{DF79FB53-0690-45A8-9F25-336582C56E50}"/>
    <cellStyle name="Comma [0] 25" xfId="399" xr:uid="{FE511DB9-714B-4500-A728-C20A1F0F26F0}"/>
    <cellStyle name="Comma [0] 26" xfId="418" xr:uid="{AD9FC890-0222-4BFE-B2D6-3373F64F2E5D}"/>
    <cellStyle name="Comma [0] 27" xfId="422" xr:uid="{B659CF43-5319-43A5-B0CD-778FFC87F278}"/>
    <cellStyle name="Comma [0] 28" xfId="443" xr:uid="{C2C07D3F-8E14-4A62-AB33-96922AA486A7}"/>
    <cellStyle name="Comma [0] 28 2" xfId="465" xr:uid="{D3E83FEF-5477-41B9-B3D8-2CB529BA46D9}"/>
    <cellStyle name="Comma [0] 3" xfId="47" xr:uid="{00000000-0005-0000-0000-00000D000000}"/>
    <cellStyle name="Comma [0] 3 2" xfId="115" xr:uid="{00000000-0005-0000-0000-00000E000000}"/>
    <cellStyle name="Comma [0] 4" xfId="48" xr:uid="{00000000-0005-0000-0000-00000F000000}"/>
    <cellStyle name="Comma [0] 4 2" xfId="116" xr:uid="{00000000-0005-0000-0000-000010000000}"/>
    <cellStyle name="Comma [0] 5" xfId="62" xr:uid="{00000000-0005-0000-0000-000011000000}"/>
    <cellStyle name="Comma [0] 5 2" xfId="70" xr:uid="{00000000-0005-0000-0000-000012000000}"/>
    <cellStyle name="Comma [0] 5 2 2" xfId="74" xr:uid="{00000000-0005-0000-0000-000013000000}"/>
    <cellStyle name="Comma [0] 5 2 2 2" xfId="84" xr:uid="{00000000-0005-0000-0000-000014000000}"/>
    <cellStyle name="Comma [0] 5 2 2 3" xfId="88" xr:uid="{00000000-0005-0000-0000-000015000000}"/>
    <cellStyle name="Comma [0] 5 2 2 4" xfId="91" xr:uid="{00000000-0005-0000-0000-000016000000}"/>
    <cellStyle name="Comma [0] 5 2 2 5" xfId="94" xr:uid="{00000000-0005-0000-0000-000017000000}"/>
    <cellStyle name="Comma [0] 5 2 2 6" xfId="195" xr:uid="{00000000-0005-0000-0000-000018000000}"/>
    <cellStyle name="Comma [0] 5 3" xfId="117" xr:uid="{00000000-0005-0000-0000-000019000000}"/>
    <cellStyle name="Comma [0] 6" xfId="65" xr:uid="{00000000-0005-0000-0000-00001A000000}"/>
    <cellStyle name="Comma [0] 6 2" xfId="118" xr:uid="{00000000-0005-0000-0000-00001B000000}"/>
    <cellStyle name="Comma [0] 7" xfId="119" xr:uid="{00000000-0005-0000-0000-00001C000000}"/>
    <cellStyle name="Comma [0] 8" xfId="229" xr:uid="{00000000-0005-0000-0000-00001D000000}"/>
    <cellStyle name="Comma [0] 8 2" xfId="274" xr:uid="{643215C6-8519-4040-A9DA-01E5D98E7DEE}"/>
    <cellStyle name="Comma [0] 8 2 2" xfId="353" xr:uid="{66FF505C-28BC-475A-96BF-875A973C738C}"/>
    <cellStyle name="Comma [0] 8 2 2 2" xfId="370" xr:uid="{2FB05577-CA47-436B-AE09-BEC6015D8F16}"/>
    <cellStyle name="Comma [0] 8 2 2 2 2" xfId="396" xr:uid="{8386EE20-6185-4364-BBB8-FB1FC90547D1}"/>
    <cellStyle name="Comma [0] 8 2 2 3" xfId="416" xr:uid="{787B3AE6-2285-465A-9C04-107769A8EA4E}"/>
    <cellStyle name="Comma [0] 8 2 2 5" xfId="441" xr:uid="{CBE5AD39-F0A4-41BF-BEF1-C183E83F3489}"/>
    <cellStyle name="Comma [0] 8 2 2 5 2" xfId="463" xr:uid="{124472AB-DD66-4B70-8AC3-BD936D889B18}"/>
    <cellStyle name="Comma [0] 8 3" xfId="295" xr:uid="{7EE5B7BF-0101-491D-9841-3C63E6246865}"/>
    <cellStyle name="Comma [0] 8 3 2" xfId="314" xr:uid="{A526EFD8-4A88-4D93-A107-9807BEE8DDB3}"/>
    <cellStyle name="Comma [0] 8 4" xfId="337" xr:uid="{F2ECD146-65FB-435F-BD17-2582268D3955}"/>
    <cellStyle name="Comma [0] 9" xfId="231" xr:uid="{00000000-0005-0000-0000-00001E000000}"/>
    <cellStyle name="Comma [0] 9 2" xfId="270" xr:uid="{0888F138-3BA9-466B-937F-95BEC6E5DAF8}"/>
    <cellStyle name="Comma [0] 9 2 2" xfId="349" xr:uid="{2E718C56-2D49-4064-8A7B-BB3321D62107}"/>
    <cellStyle name="Comma [0] 9 2 2 2" xfId="366" xr:uid="{177D372B-DBA2-4BE9-934A-214637CEA57D}"/>
    <cellStyle name="Comma [0] 9 2 2 2 2" xfId="392" xr:uid="{D2689B3E-7377-4D73-A128-5F3925EEC7CD}"/>
    <cellStyle name="Comma [0] 9 2 2 3" xfId="412" xr:uid="{8EEB57AD-8233-4EDF-8389-1FD2B4DF9984}"/>
    <cellStyle name="Comma [0] 9 2 2 5" xfId="436" xr:uid="{D9FB1570-14B1-4212-99DC-BBAFF908B069}"/>
    <cellStyle name="Comma [0] 9 2 2 5 2" xfId="457" xr:uid="{9514EFD3-4217-4022-BA34-B3282EFE2DD0}"/>
    <cellStyle name="Comma [0] 9 3" xfId="291" xr:uid="{950CE1C7-9195-4F1D-9CC1-86B436D5CDB0}"/>
    <cellStyle name="Comma [0] 9 3 2" xfId="310" xr:uid="{4692CAC8-DB58-45AC-89C8-A504F482A697}"/>
    <cellStyle name="Comma [0] 9 4" xfId="333" xr:uid="{F3CEE02D-4FDF-4E02-928A-1B7500BD0D4C}"/>
    <cellStyle name="Comma 10" xfId="98" xr:uid="{00000000-0005-0000-0000-00001F000000}"/>
    <cellStyle name="Comma 10 2" xfId="139" xr:uid="{00000000-0005-0000-0000-000020000000}"/>
    <cellStyle name="Comma 10 3" xfId="138" xr:uid="{00000000-0005-0000-0000-000021000000}"/>
    <cellStyle name="Comma 11" xfId="101" xr:uid="{00000000-0005-0000-0000-000022000000}"/>
    <cellStyle name="Comma 11 2" xfId="140" xr:uid="{00000000-0005-0000-0000-000023000000}"/>
    <cellStyle name="Comma 12" xfId="141" xr:uid="{00000000-0005-0000-0000-000024000000}"/>
    <cellStyle name="Comma 13" xfId="142" xr:uid="{00000000-0005-0000-0000-000025000000}"/>
    <cellStyle name="Comma 14" xfId="143" xr:uid="{00000000-0005-0000-0000-000026000000}"/>
    <cellStyle name="Comma 15" xfId="144" xr:uid="{00000000-0005-0000-0000-000027000000}"/>
    <cellStyle name="Comma 16" xfId="145" xr:uid="{00000000-0005-0000-0000-000028000000}"/>
    <cellStyle name="Comma 17" xfId="146" xr:uid="{00000000-0005-0000-0000-000029000000}"/>
    <cellStyle name="Comma 18" xfId="147" xr:uid="{00000000-0005-0000-0000-00002A000000}"/>
    <cellStyle name="Comma 19" xfId="148" xr:uid="{00000000-0005-0000-0000-00002B000000}"/>
    <cellStyle name="Comma 2" xfId="10" xr:uid="{00000000-0005-0000-0000-00002C000000}"/>
    <cellStyle name="Comma 2 2" xfId="11" xr:uid="{00000000-0005-0000-0000-00002D000000}"/>
    <cellStyle name="Comma 2 3" xfId="149" xr:uid="{00000000-0005-0000-0000-00002E000000}"/>
    <cellStyle name="Comma 2 4" xfId="232" xr:uid="{00000000-0005-0000-0000-00002F000000}"/>
    <cellStyle name="Comma 20" xfId="150" xr:uid="{00000000-0005-0000-0000-000030000000}"/>
    <cellStyle name="Comma 21" xfId="151" xr:uid="{00000000-0005-0000-0000-000031000000}"/>
    <cellStyle name="Comma 22" xfId="152" xr:uid="{00000000-0005-0000-0000-000032000000}"/>
    <cellStyle name="Comma 23" xfId="153" xr:uid="{00000000-0005-0000-0000-000033000000}"/>
    <cellStyle name="Comma 24" xfId="154" xr:uid="{00000000-0005-0000-0000-000034000000}"/>
    <cellStyle name="Comma 25" xfId="155" xr:uid="{00000000-0005-0000-0000-000035000000}"/>
    <cellStyle name="Comma 26" xfId="156" xr:uid="{00000000-0005-0000-0000-000036000000}"/>
    <cellStyle name="Comma 27" xfId="157" xr:uid="{00000000-0005-0000-0000-000037000000}"/>
    <cellStyle name="Comma 28" xfId="158" xr:uid="{00000000-0005-0000-0000-000038000000}"/>
    <cellStyle name="Comma 29" xfId="224" xr:uid="{00000000-0005-0000-0000-000039000000}"/>
    <cellStyle name="Comma 3" xfId="12" xr:uid="{00000000-0005-0000-0000-00003A000000}"/>
    <cellStyle name="Comma 3 2" xfId="159" xr:uid="{00000000-0005-0000-0000-00003B000000}"/>
    <cellStyle name="Comma 3 3" xfId="120" xr:uid="{00000000-0005-0000-0000-00003C000000}"/>
    <cellStyle name="Comma 30" xfId="226" xr:uid="{00000000-0005-0000-0000-00003D000000}"/>
    <cellStyle name="Comma 31" xfId="235" xr:uid="{00000000-0005-0000-0000-00003E000000}"/>
    <cellStyle name="Comma 32" xfId="238" xr:uid="{00000000-0005-0000-0000-00003F000000}"/>
    <cellStyle name="Comma 33" xfId="241" xr:uid="{00000000-0005-0000-0000-000040000000}"/>
    <cellStyle name="Comma 34" xfId="244" xr:uid="{00000000-0005-0000-0000-000041000000}"/>
    <cellStyle name="Comma 4" xfId="17" xr:uid="{00000000-0005-0000-0000-000042000000}"/>
    <cellStyle name="Comma 4 2" xfId="121" xr:uid="{00000000-0005-0000-0000-000043000000}"/>
    <cellStyle name="Comma 5" xfId="33" xr:uid="{00000000-0005-0000-0000-000044000000}"/>
    <cellStyle name="Comma 5 2" xfId="69" xr:uid="{00000000-0005-0000-0000-000045000000}"/>
    <cellStyle name="Comma 5 2 2" xfId="71" xr:uid="{00000000-0005-0000-0000-000046000000}"/>
    <cellStyle name="Comma 5 2 3" xfId="73" xr:uid="{00000000-0005-0000-0000-000047000000}"/>
    <cellStyle name="Comma 5 2 3 2" xfId="83" xr:uid="{00000000-0005-0000-0000-000048000000}"/>
    <cellStyle name="Comma 5 2 3 3" xfId="87" xr:uid="{00000000-0005-0000-0000-000049000000}"/>
    <cellStyle name="Comma 5 2 3 4" xfId="90" xr:uid="{00000000-0005-0000-0000-00004A000000}"/>
    <cellStyle name="Comma 5 2 3 5" xfId="93" xr:uid="{00000000-0005-0000-0000-00004B000000}"/>
    <cellStyle name="Comma 5 2 3 5 2" xfId="212" xr:uid="{00000000-0005-0000-0000-00004C000000}"/>
    <cellStyle name="Comma 5 2 3 6" xfId="194" xr:uid="{00000000-0005-0000-0000-00004D000000}"/>
    <cellStyle name="Comma 5 2 3 7" xfId="211" xr:uid="{00000000-0005-0000-0000-00004E000000}"/>
    <cellStyle name="Comma 5 3" xfId="122" xr:uid="{00000000-0005-0000-0000-00004F000000}"/>
    <cellStyle name="Comma 6" xfId="44" xr:uid="{00000000-0005-0000-0000-000050000000}"/>
    <cellStyle name="Comma 6 2" xfId="110" xr:uid="{00000000-0005-0000-0000-000051000000}"/>
    <cellStyle name="Comma 6 2 2" xfId="208" xr:uid="{00000000-0005-0000-0000-000052000000}"/>
    <cellStyle name="Comma 6 2 2 2" xfId="217" xr:uid="{00000000-0005-0000-0000-000053000000}"/>
    <cellStyle name="Comma 6 2 2 3" xfId="222" xr:uid="{00000000-0005-0000-0000-000054000000}"/>
    <cellStyle name="Comma 6 3" xfId="123" xr:uid="{00000000-0005-0000-0000-000055000000}"/>
    <cellStyle name="Comma 7" xfId="76" xr:uid="{00000000-0005-0000-0000-000056000000}"/>
    <cellStyle name="Comma 7 2" xfId="124" xr:uid="{00000000-0005-0000-0000-000057000000}"/>
    <cellStyle name="Comma 8" xfId="78" xr:uid="{00000000-0005-0000-0000-000058000000}"/>
    <cellStyle name="Comma 8 2" xfId="137" xr:uid="{00000000-0005-0000-0000-000059000000}"/>
    <cellStyle name="Comma 9" xfId="81" xr:uid="{00000000-0005-0000-0000-00005A000000}"/>
    <cellStyle name="Comma 9 2" xfId="161" xr:uid="{00000000-0005-0000-0000-00005B000000}"/>
    <cellStyle name="Comma 9 3" xfId="160" xr:uid="{00000000-0005-0000-0000-00005C000000}"/>
    <cellStyle name="Currency 2" xfId="162" xr:uid="{00000000-0005-0000-0000-00005D000000}"/>
    <cellStyle name="Nor}al" xfId="22" xr:uid="{00000000-0005-0000-0000-00005E000000}"/>
    <cellStyle name="Normal" xfId="0" builtinId="0"/>
    <cellStyle name="Normal 10" xfId="46" xr:uid="{00000000-0005-0000-0000-000060000000}"/>
    <cellStyle name="Normal 10 2" xfId="64" xr:uid="{00000000-0005-0000-0000-000061000000}"/>
    <cellStyle name="Normal 10 3" xfId="163" xr:uid="{00000000-0005-0000-0000-000062000000}"/>
    <cellStyle name="Normal 11" xfId="35" xr:uid="{00000000-0005-0000-0000-000063000000}"/>
    <cellStyle name="Normal 11 2" xfId="164" xr:uid="{00000000-0005-0000-0000-000064000000}"/>
    <cellStyle name="Normal 12" xfId="50" xr:uid="{00000000-0005-0000-0000-000065000000}"/>
    <cellStyle name="Normal 12 2" xfId="49" xr:uid="{00000000-0005-0000-0000-000066000000}"/>
    <cellStyle name="Normal 12 2 2" xfId="165" xr:uid="{00000000-0005-0000-0000-000067000000}"/>
    <cellStyle name="Normal 12 3" xfId="105" xr:uid="{00000000-0005-0000-0000-000068000000}"/>
    <cellStyle name="Normal 12 3 2" xfId="203" xr:uid="{00000000-0005-0000-0000-000069000000}"/>
    <cellStyle name="Normal 12 3 2 2" xfId="216" xr:uid="{00000000-0005-0000-0000-00006A000000}"/>
    <cellStyle name="Normal 12 3 2 2 2" xfId="221" xr:uid="{00000000-0005-0000-0000-00006B000000}"/>
    <cellStyle name="Normal 13" xfId="37" xr:uid="{00000000-0005-0000-0000-00006C000000}"/>
    <cellStyle name="Normal 13 2" xfId="166" xr:uid="{00000000-0005-0000-0000-00006D000000}"/>
    <cellStyle name="Normal 14" xfId="41" xr:uid="{00000000-0005-0000-0000-00006E000000}"/>
    <cellStyle name="Normal 14 2" xfId="167" xr:uid="{00000000-0005-0000-0000-00006F000000}"/>
    <cellStyle name="Normal 15" xfId="58" xr:uid="{00000000-0005-0000-0000-000070000000}"/>
    <cellStyle name="Normal 15 2" xfId="168" xr:uid="{00000000-0005-0000-0000-000071000000}"/>
    <cellStyle name="Normal 16" xfId="43" xr:uid="{00000000-0005-0000-0000-000072000000}"/>
    <cellStyle name="Normal 16 2" xfId="104" xr:uid="{00000000-0005-0000-0000-000073000000}"/>
    <cellStyle name="Normal 16 2 2" xfId="201" xr:uid="{00000000-0005-0000-0000-000074000000}"/>
    <cellStyle name="Normal 16 2 2 2" xfId="215" xr:uid="{00000000-0005-0000-0000-000075000000}"/>
    <cellStyle name="Normal 16 2 2 2 2" xfId="220" xr:uid="{00000000-0005-0000-0000-000076000000}"/>
    <cellStyle name="Normal 16 2 2 2 2 2" xfId="262" xr:uid="{C9372913-DA68-49E4-A130-87D0C16B18BF}"/>
    <cellStyle name="Normal 16 2 2 2 2 2 2" xfId="300" xr:uid="{3DBD6077-37E8-4599-8750-D16F07004141}"/>
    <cellStyle name="Normal 16 2 2 2 2 2 3" xfId="339" xr:uid="{C604F81D-DB04-4A6A-AA7C-514271875197}"/>
    <cellStyle name="Normal 16 2 2 2 2 2 3 2" xfId="356" xr:uid="{795287B0-3FA2-428B-9C69-3DA3CE42D48E}"/>
    <cellStyle name="Normal 16 2 2 2 2 2 3 2 2" xfId="381" xr:uid="{1FFEBDFA-5C08-4A94-A1F2-9D87F02058D4}"/>
    <cellStyle name="Normal 16 2 2 2 2 2 3 3" xfId="400" xr:uid="{DFE7C117-0B56-4F5C-BE26-CBD48E5FF3F1}"/>
    <cellStyle name="Normal 16 2 2 2 2 2 3 4" xfId="420" xr:uid="{BA8322C2-D0E3-43B1-B976-936432BDC131}"/>
    <cellStyle name="Normal 16 2 2 2 2 2 3 5" xfId="424" xr:uid="{A7021973-5328-4A6C-9494-2368EA4D93A8}"/>
    <cellStyle name="Normal 16 2 2 2 2 2 3 5 2" xfId="445" xr:uid="{E7543FB2-8996-4706-B610-DD0E4AA604A5}"/>
    <cellStyle name="Normal 16 2 2 2 2 3" xfId="282" xr:uid="{4A6C92B7-A871-4A1C-87B0-029099E4955C}"/>
    <cellStyle name="Normal 16 2 2 2 2 4" xfId="323" xr:uid="{0CBD7E69-A3E0-4B31-8F95-BE8BFC49215B}"/>
    <cellStyle name="Normal 16 2 2 2 2 4 2" xfId="398" xr:uid="{D10503B7-20ED-4564-96B6-BF6D15E045B3}"/>
    <cellStyle name="Normal 17" xfId="61" xr:uid="{00000000-0005-0000-0000-000077000000}"/>
    <cellStyle name="Normal 17 2" xfId="169" xr:uid="{00000000-0005-0000-0000-000078000000}"/>
    <cellStyle name="Normal 18" xfId="66" xr:uid="{00000000-0005-0000-0000-000079000000}"/>
    <cellStyle name="Normal 18 2" xfId="68" xr:uid="{00000000-0005-0000-0000-00007A000000}"/>
    <cellStyle name="Normal 18 3" xfId="170" xr:uid="{00000000-0005-0000-0000-00007B000000}"/>
    <cellStyle name="Normal 19" xfId="72" xr:uid="{00000000-0005-0000-0000-00007C000000}"/>
    <cellStyle name="Normal 2" xfId="6" xr:uid="{00000000-0005-0000-0000-00007D000000}"/>
    <cellStyle name="Normal 2 10" xfId="38" xr:uid="{00000000-0005-0000-0000-00007E000000}"/>
    <cellStyle name="Normal 2 11" xfId="42" xr:uid="{00000000-0005-0000-0000-00007F000000}"/>
    <cellStyle name="Normal 2 11 2" xfId="106" xr:uid="{00000000-0005-0000-0000-000080000000}"/>
    <cellStyle name="Normal 2 11 2 2" xfId="204" xr:uid="{00000000-0005-0000-0000-000081000000}"/>
    <cellStyle name="Normal 2 11 2 2 2" xfId="266" xr:uid="{16650BE0-2FF1-4C5F-86F0-F1C0CC4D0B35}"/>
    <cellStyle name="Normal 2 11 2 2 2 2" xfId="375" xr:uid="{B3D8C155-A289-4D90-9374-B7C84EC2BD81}"/>
    <cellStyle name="Normal 2 11 2 2 3" xfId="304" xr:uid="{DDE7E868-E42E-4B96-BA59-C7A53E885777}"/>
    <cellStyle name="Normal 2 12" xfId="45" xr:uid="{00000000-0005-0000-0000-000082000000}"/>
    <cellStyle name="Normal 2 12 2" xfId="103" xr:uid="{00000000-0005-0000-0000-000083000000}"/>
    <cellStyle name="Normal 2 12 2 2" xfId="200" xr:uid="{00000000-0005-0000-0000-000084000000}"/>
    <cellStyle name="Normal 2 12 2 2 2" xfId="260" xr:uid="{1B41A0C7-FDC4-447B-9F70-6CE2D9A840EE}"/>
    <cellStyle name="Normal 2 12 2 2 2 2" xfId="373" xr:uid="{7C3D3DE7-9D13-434A-9721-8996C3AA5530}"/>
    <cellStyle name="Normal 2 12 2 2 3" xfId="298" xr:uid="{ED5D6BD9-6881-4791-88DB-389145024E11}"/>
    <cellStyle name="Normal 2 13" xfId="54" xr:uid="{00000000-0005-0000-0000-000085000000}"/>
    <cellStyle name="Normal 2 13 2" xfId="111" xr:uid="{00000000-0005-0000-0000-000086000000}"/>
    <cellStyle name="Normal 2 13 2 2" xfId="209" xr:uid="{00000000-0005-0000-0000-000087000000}"/>
    <cellStyle name="Normal 2 14" xfId="55" xr:uid="{00000000-0005-0000-0000-000088000000}"/>
    <cellStyle name="Normal 2 14 2" xfId="108" xr:uid="{00000000-0005-0000-0000-000089000000}"/>
    <cellStyle name="Normal 2 14 2 2" xfId="206" xr:uid="{00000000-0005-0000-0000-00008A000000}"/>
    <cellStyle name="Normal 2 14 2 2 2" xfId="277" xr:uid="{87D8254A-62B5-41DD-B929-EE32AA297D9E}"/>
    <cellStyle name="Normal 2 14 2 2 2 2" xfId="376" xr:uid="{D424BD38-10FF-458D-B0CF-331113C190EA}"/>
    <cellStyle name="Normal 2 14 2 2 3" xfId="317" xr:uid="{BD3F0FD7-86C0-46CA-A57F-A9EBFC6FEF04}"/>
    <cellStyle name="Normal 2 15" xfId="60" xr:uid="{00000000-0005-0000-0000-00008B000000}"/>
    <cellStyle name="Normal 2 15 2" xfId="109" xr:uid="{00000000-0005-0000-0000-00008C000000}"/>
    <cellStyle name="Normal 2 15 2 2" xfId="207" xr:uid="{00000000-0005-0000-0000-00008D000000}"/>
    <cellStyle name="Normal 2 16" xfId="63" xr:uid="{00000000-0005-0000-0000-00008E000000}"/>
    <cellStyle name="Normal 2 16 2" xfId="107" xr:uid="{00000000-0005-0000-0000-00008F000000}"/>
    <cellStyle name="Normal 2 16 2 2" xfId="205" xr:uid="{00000000-0005-0000-0000-000090000000}"/>
    <cellStyle name="Normal 2 17" xfId="67" xr:uid="{00000000-0005-0000-0000-000091000000}"/>
    <cellStyle name="Normal 2 17 2" xfId="202" xr:uid="{00000000-0005-0000-0000-000092000000}"/>
    <cellStyle name="Normal 2 17 2 2" xfId="278" xr:uid="{8EDEA805-EA46-459F-BA5D-23C39168E5C8}"/>
    <cellStyle name="Normal 2 17 2 2 2" xfId="378" xr:uid="{85C550DF-4D00-4FEE-877F-B3F4CBB2CACF}"/>
    <cellStyle name="Normal 2 17 2 3" xfId="318" xr:uid="{ECFD8690-BFD9-453E-BD00-147CB2A2229E}"/>
    <cellStyle name="Normal 2 18" xfId="86" xr:uid="{00000000-0005-0000-0000-000093000000}"/>
    <cellStyle name="Normal 2 19" xfId="125" xr:uid="{00000000-0005-0000-0000-000094000000}"/>
    <cellStyle name="Normal 2 2" xfId="8" xr:uid="{00000000-0005-0000-0000-000095000000}"/>
    <cellStyle name="Normal 2 2 2" xfId="23" xr:uid="{00000000-0005-0000-0000-000096000000}"/>
    <cellStyle name="Normal 2 2 3" xfId="59" xr:uid="{00000000-0005-0000-0000-000097000000}"/>
    <cellStyle name="Normal 2 2_salary claim 2013" xfId="24" xr:uid="{00000000-0005-0000-0000-000098000000}"/>
    <cellStyle name="Normal 2 20" xfId="198" xr:uid="{00000000-0005-0000-0000-000099000000}"/>
    <cellStyle name="Normal 2 21" xfId="227" xr:uid="{00000000-0005-0000-0000-00009A000000}"/>
    <cellStyle name="Normal 2 21 2" xfId="275" xr:uid="{ABAFF095-8B23-4A49-85F3-E999F9979EE9}"/>
    <cellStyle name="Normal 2 21 2 2" xfId="377" xr:uid="{B68D8631-D713-49AC-9EC5-D84112818001}"/>
    <cellStyle name="Normal 2 21 3" xfId="315" xr:uid="{CD8615FC-0044-4FC3-B673-D8D207B43D04}"/>
    <cellStyle name="Normal 2 22" xfId="230" xr:uid="{00000000-0005-0000-0000-00009B000000}"/>
    <cellStyle name="Normal 2 22 2" xfId="261" xr:uid="{A0C105AD-C839-404E-A4E2-FFCA827561CF}"/>
    <cellStyle name="Normal 2 22 2 2" xfId="374" xr:uid="{55F121E3-0653-4D79-8485-F288B90B7371}"/>
    <cellStyle name="Normal 2 22 3" xfId="299" xr:uid="{FE99DF26-84DB-43D8-B29B-E561B5DDBD5C}"/>
    <cellStyle name="Normal 2 23" xfId="245" xr:uid="{00000000-0005-0000-0000-00009C000000}"/>
    <cellStyle name="Normal 2 24" xfId="246" xr:uid="{00000000-0005-0000-0000-00009D000000}"/>
    <cellStyle name="Normal 2 24 2" xfId="279" xr:uid="{2BBFF6BD-19BA-401C-8FBF-41F81DF56D0B}"/>
    <cellStyle name="Normal 2 24 2 2" xfId="379" xr:uid="{208278F0-95A2-4972-AE48-B2D7AE8361AA}"/>
    <cellStyle name="Normal 2 24 3" xfId="319" xr:uid="{E1821705-6C4F-45F4-8FBB-FA64FF15D907}"/>
    <cellStyle name="Normal 2 25" xfId="256" xr:uid="{F4934662-9E92-4460-A9C7-05E080DE87CA}"/>
    <cellStyle name="Normal 2 25 3" xfId="320" xr:uid="{7E670D05-F883-475D-A470-95557D16F272}"/>
    <cellStyle name="Normal 2 26" xfId="280" xr:uid="{DDA4D24C-2E8B-4869-AEE7-38B82E2C9BF8}"/>
    <cellStyle name="Normal 2 3" xfId="5" xr:uid="{00000000-0005-0000-0000-00009E000000}"/>
    <cellStyle name="Normal 2 3 2" xfId="25" xr:uid="{00000000-0005-0000-0000-00009F000000}"/>
    <cellStyle name="Normal 2 3 3" xfId="51" xr:uid="{00000000-0005-0000-0000-0000A0000000}"/>
    <cellStyle name="Normal 2 3_salary claim 2013" xfId="52" xr:uid="{00000000-0005-0000-0000-0000A1000000}"/>
    <cellStyle name="Normal 2 4" xfId="13" xr:uid="{00000000-0005-0000-0000-0000A2000000}"/>
    <cellStyle name="Normal 2 4 2" xfId="19" xr:uid="{00000000-0005-0000-0000-0000A3000000}"/>
    <cellStyle name="Normal 2 4 3" xfId="126" xr:uid="{00000000-0005-0000-0000-0000A4000000}"/>
    <cellStyle name="Normal 2 4 4" xfId="259" xr:uid="{4C1BF827-57FD-4D78-B3C1-9EEE80FEFCC7}"/>
    <cellStyle name="Normal 2 5" xfId="16" xr:uid="{00000000-0005-0000-0000-0000A5000000}"/>
    <cellStyle name="Normal 2 5 2" xfId="21" xr:uid="{00000000-0005-0000-0000-0000A6000000}"/>
    <cellStyle name="Normal 2 5 3" xfId="171" xr:uid="{00000000-0005-0000-0000-0000A7000000}"/>
    <cellStyle name="Normal 2 6" xfId="18" xr:uid="{00000000-0005-0000-0000-0000A8000000}"/>
    <cellStyle name="Normal 2 7" xfId="32" xr:uid="{00000000-0005-0000-0000-0000A9000000}"/>
    <cellStyle name="Normal 2 8" xfId="34" xr:uid="{00000000-0005-0000-0000-0000AA000000}"/>
    <cellStyle name="Normal 2 9" xfId="36" xr:uid="{00000000-0005-0000-0000-0000AB000000}"/>
    <cellStyle name="Normal 2 9 2" xfId="39" xr:uid="{00000000-0005-0000-0000-0000AC000000}"/>
    <cellStyle name="Normal 2_12 COST CENTER DES 2012 - OK" xfId="53" xr:uid="{00000000-0005-0000-0000-0000AD000000}"/>
    <cellStyle name="Normal 20" xfId="75" xr:uid="{00000000-0005-0000-0000-0000AE000000}"/>
    <cellStyle name="Normal 20 2" xfId="136" xr:uid="{00000000-0005-0000-0000-0000AF000000}"/>
    <cellStyle name="Normal 21" xfId="77" xr:uid="{00000000-0005-0000-0000-0000B0000000}"/>
    <cellStyle name="Normal 22" xfId="79" xr:uid="{00000000-0005-0000-0000-0000B1000000}"/>
    <cellStyle name="Normal 23" xfId="80" xr:uid="{00000000-0005-0000-0000-0000B2000000}"/>
    <cellStyle name="Normal 24" xfId="82" xr:uid="{00000000-0005-0000-0000-0000B3000000}"/>
    <cellStyle name="Normal 25" xfId="85" xr:uid="{00000000-0005-0000-0000-0000B4000000}"/>
    <cellStyle name="Normal 26" xfId="89" xr:uid="{00000000-0005-0000-0000-0000B5000000}"/>
    <cellStyle name="Normal 27" xfId="92" xr:uid="{00000000-0005-0000-0000-0000B6000000}"/>
    <cellStyle name="Normal 27 2" xfId="96" xr:uid="{00000000-0005-0000-0000-0000B7000000}"/>
    <cellStyle name="Normal 27 3" xfId="99" xr:uid="{00000000-0005-0000-0000-0000B8000000}"/>
    <cellStyle name="Normal 27 4" xfId="210" xr:uid="{00000000-0005-0000-0000-0000B9000000}"/>
    <cellStyle name="Normal 28" xfId="95" xr:uid="{00000000-0005-0000-0000-0000BA000000}"/>
    <cellStyle name="Normal 29" xfId="97" xr:uid="{00000000-0005-0000-0000-0000BB000000}"/>
    <cellStyle name="Normal 3" xfId="2" xr:uid="{00000000-0005-0000-0000-0000BC000000}"/>
    <cellStyle name="Normal 3 2" xfId="9" xr:uid="{00000000-0005-0000-0000-0000BD000000}"/>
    <cellStyle name="Normal 3 3" xfId="56" xr:uid="{00000000-0005-0000-0000-0000BE000000}"/>
    <cellStyle name="Normal 3 3 2" xfId="172" xr:uid="{00000000-0005-0000-0000-0000BF000000}"/>
    <cellStyle name="Normal 3 3 2 2 2" xfId="466" xr:uid="{93DA4204-F1F9-498F-9B08-03E8BDF4DF2A}"/>
    <cellStyle name="Normal 3 4" xfId="57" xr:uid="{00000000-0005-0000-0000-0000C0000000}"/>
    <cellStyle name="Normal 3 4 2" xfId="173" xr:uid="{00000000-0005-0000-0000-0000C1000000}"/>
    <cellStyle name="Normal 30" xfId="100" xr:uid="{00000000-0005-0000-0000-0000C2000000}"/>
    <cellStyle name="Normal 31" xfId="102" xr:uid="{00000000-0005-0000-0000-0000C3000000}"/>
    <cellStyle name="Normal 32" xfId="196" xr:uid="{00000000-0005-0000-0000-0000C4000000}"/>
    <cellStyle name="Normal 33" xfId="197" xr:uid="{00000000-0005-0000-0000-0000C5000000}"/>
    <cellStyle name="Normal 34" xfId="199" xr:uid="{00000000-0005-0000-0000-0000C6000000}"/>
    <cellStyle name="Normal 35" xfId="213" xr:uid="{00000000-0005-0000-0000-0000C7000000}"/>
    <cellStyle name="Normal 36" xfId="218" xr:uid="{00000000-0005-0000-0000-0000C8000000}"/>
    <cellStyle name="Normal 37" xfId="219" xr:uid="{00000000-0005-0000-0000-0000C9000000}"/>
    <cellStyle name="Normal 38" xfId="223" xr:uid="{00000000-0005-0000-0000-0000CA000000}"/>
    <cellStyle name="Normal 39" xfId="225" xr:uid="{00000000-0005-0000-0000-0000CB000000}"/>
    <cellStyle name="Normal 39 2" xfId="268" xr:uid="{F428F133-78B1-460D-A3C3-40E5462EBA2A}"/>
    <cellStyle name="Normal 39 3" xfId="289" xr:uid="{FECA3181-46D3-41E2-AFA0-D638B6CAD177}"/>
    <cellStyle name="Normal 39 3 2" xfId="308" xr:uid="{DA9CDCFA-2074-4D65-A699-6E81E6B0D306}"/>
    <cellStyle name="Normal 4" xfId="7" xr:uid="{00000000-0005-0000-0000-0000CC000000}"/>
    <cellStyle name="Normal 4 2" xfId="26" xr:uid="{00000000-0005-0000-0000-0000CD000000}"/>
    <cellStyle name="Normal 4 3" xfId="40" xr:uid="{00000000-0005-0000-0000-0000CE000000}"/>
    <cellStyle name="Normal 4 3 2" xfId="174" xr:uid="{00000000-0005-0000-0000-0000CF000000}"/>
    <cellStyle name="Normal 4 4" xfId="127" xr:uid="{00000000-0005-0000-0000-0000D0000000}"/>
    <cellStyle name="Normal 40" xfId="228" xr:uid="{00000000-0005-0000-0000-0000D1000000}"/>
    <cellStyle name="Normal 41" xfId="234" xr:uid="{00000000-0005-0000-0000-0000D2000000}"/>
    <cellStyle name="Normal 42" xfId="237" xr:uid="{00000000-0005-0000-0000-0000D3000000}"/>
    <cellStyle name="Normal 43" xfId="240" xr:uid="{00000000-0005-0000-0000-0000D4000000}"/>
    <cellStyle name="Normal 44" xfId="243" xr:uid="{00000000-0005-0000-0000-0000D5000000}"/>
    <cellStyle name="Normal 44 2" xfId="276" xr:uid="{9CB2D2F2-17E4-4651-AEA4-3CF6C5C818DB}"/>
    <cellStyle name="Normal 44 2 2" xfId="354" xr:uid="{3E54D184-16B1-46F3-9A05-A92551819CCB}"/>
    <cellStyle name="Normal 44 2 2 2" xfId="371" xr:uid="{28C16482-C53B-4BF9-AE4C-FBB2BD08A6C8}"/>
    <cellStyle name="Normal 44 2 2 2 2" xfId="397" xr:uid="{1C108D17-913F-4C81-9596-F22D3D1D3F26}"/>
    <cellStyle name="Normal 44 2 2 3" xfId="417" xr:uid="{464658BF-9C3E-47D2-BEF2-C23C4B752BC8}"/>
    <cellStyle name="Normal 44 2 2 5" xfId="442" xr:uid="{6D6EB2CA-39EA-40E0-B711-E148151D8D37}"/>
    <cellStyle name="Normal 44 2 2 5 2" xfId="464" xr:uid="{511B0CAB-31D1-4380-9AE0-E96DCE0BCBD8}"/>
    <cellStyle name="Normal 44 3" xfId="296" xr:uid="{93DCF85A-C916-4303-8C57-1B1F41D4588F}"/>
    <cellStyle name="Normal 44 3 2" xfId="316" xr:uid="{A705484A-FC95-46B5-A936-074AFA229166}"/>
    <cellStyle name="Normal 44 4" xfId="338" xr:uid="{3CBDD366-FA37-4CA6-97D7-A28B24B10E50}"/>
    <cellStyle name="Normal 45" xfId="248" xr:uid="{00000000-0005-0000-0000-0000D6000000}"/>
    <cellStyle name="Normal 46" xfId="250" xr:uid="{00000000-0005-0000-0000-0000D7000000}"/>
    <cellStyle name="Normal 47" xfId="252" xr:uid="{00000000-0005-0000-0000-0000D8000000}"/>
    <cellStyle name="Normal 48" xfId="255" xr:uid="{88518CC1-AFA1-4611-89ED-C766E8AB5E02}"/>
    <cellStyle name="Normal 49" xfId="258" xr:uid="{BCDB00C9-45FB-4D5C-833F-F76278C2857B}"/>
    <cellStyle name="Normal 49 2" xfId="281" xr:uid="{F85F0A60-BD4A-4A98-80BD-8137A2187DF4}"/>
    <cellStyle name="Normal 5" xfId="3" xr:uid="{00000000-0005-0000-0000-0000D9000000}"/>
    <cellStyle name="Normal 50" xfId="297" xr:uid="{2463A560-2A43-4EBA-8221-F6D8BCDB82DE}"/>
    <cellStyle name="Normal 51 3" xfId="322" xr:uid="{4F85C46E-61E4-4F78-9CBB-797D00D117B3}"/>
    <cellStyle name="Normal 51 4" xfId="372" xr:uid="{68D879B5-A7D4-4474-A9D6-978CD6A3DD5B}"/>
    <cellStyle name="Normal 52" xfId="328" xr:uid="{FA50EC50-72AA-4A86-AA8D-909ABF013056}"/>
    <cellStyle name="Normal 52 2" xfId="343" xr:uid="{EB7ACB4E-580B-46B0-9ABE-AA6744921967}"/>
    <cellStyle name="Normal 52 2 2" xfId="360" xr:uid="{004854D3-576A-4E9D-B569-9B68C3434A5C}"/>
    <cellStyle name="Normal 52 2 3" xfId="386" xr:uid="{E3C8BA8E-F62E-4AAC-92D7-456C4CC78587}"/>
    <cellStyle name="Normal 52 2 4" xfId="405" xr:uid="{9EDFA478-D421-4C30-B14F-63A413DF9408}"/>
    <cellStyle name="Normal 52 2 6" xfId="429" xr:uid="{B844BE89-0388-4DD8-930F-372EE36EE431}"/>
    <cellStyle name="Normal 52 2 6 2" xfId="450" xr:uid="{31282E53-359E-4C51-91F4-4C2270697A6D}"/>
    <cellStyle name="Normal 53" xfId="345" xr:uid="{D4F704B8-3655-4891-B320-6696681108DE}"/>
    <cellStyle name="Normal 53 3" xfId="362" xr:uid="{AA6866F8-6E84-4649-A8F4-329C0BB5C791}"/>
    <cellStyle name="Normal 53 4" xfId="388" xr:uid="{6C5FD3F5-8FD2-431C-8ED5-13B62E6AB38D}"/>
    <cellStyle name="Normal 53 5" xfId="407" xr:uid="{781FD89E-E1D6-4647-BFE5-A15994DA7577}"/>
    <cellStyle name="Normal 53 7" xfId="431" xr:uid="{2042500B-A101-4EEF-901B-6DB94BA05338}"/>
    <cellStyle name="Normal 53 7 2" xfId="452" xr:uid="{657CC444-5201-474F-9261-593997D84787}"/>
    <cellStyle name="Normal 54 2" xfId="385" xr:uid="{1714D27B-3B6C-45B7-9CD6-6FA71F42DE7B}"/>
    <cellStyle name="Normal 54 3" xfId="404" xr:uid="{951D0010-F433-47E0-BEC3-2DF40EABA941}"/>
    <cellStyle name="Normal 54 5" xfId="428" xr:uid="{E787B1A6-1282-44B8-BFCB-75FEB153EF27}"/>
    <cellStyle name="Normal 54 5 2" xfId="449" xr:uid="{2EF41227-0557-4F9D-B8D7-1E2AD343077B}"/>
    <cellStyle name="Normal 55 3" xfId="410" xr:uid="{DF5E4131-E1B1-4BFD-8D14-B2E861822E88}"/>
    <cellStyle name="Normal 55 5" xfId="434" xr:uid="{4DA3044F-7A4F-428F-842B-4686E7824F8F}"/>
    <cellStyle name="Normal 55 5 2" xfId="455" xr:uid="{64E6ED39-1B3D-4FB5-9BFB-8847D376D427}"/>
    <cellStyle name="Normal 56 2" xfId="419" xr:uid="{5DB2ABB9-9D36-4110-9DB4-6A50BF7376C7}"/>
    <cellStyle name="Normal 56 3" xfId="440" xr:uid="{E60F8111-52CB-4E96-B7A9-F1AB70529D7A}"/>
    <cellStyle name="Normal 56 3 2" xfId="461" xr:uid="{BC2D1D4F-3130-40EB-BE68-C1B5C383A211}"/>
    <cellStyle name="Normal 57 2" xfId="423" xr:uid="{5323F627-186F-4844-B8E7-B48BF9598056}"/>
    <cellStyle name="Normal 57 2 2" xfId="462" xr:uid="{7ACC77E1-4AA5-4B8C-A141-8EB20B3FF9C7}"/>
    <cellStyle name="Normal 6" xfId="27" xr:uid="{00000000-0005-0000-0000-0000DA000000}"/>
    <cellStyle name="Normal 6 2" xfId="175" xr:uid="{00000000-0005-0000-0000-0000DB000000}"/>
    <cellStyle name="Normal 7" xfId="14" xr:uid="{00000000-0005-0000-0000-0000DC000000}"/>
    <cellStyle name="Normal 7 2" xfId="20" xr:uid="{00000000-0005-0000-0000-0000DD000000}"/>
    <cellStyle name="Normal 7 3" xfId="128" xr:uid="{00000000-0005-0000-0000-0000DE000000}"/>
    <cellStyle name="Normal 8" xfId="28" xr:uid="{00000000-0005-0000-0000-0000DF000000}"/>
    <cellStyle name="Normal 8 2" xfId="176" xr:uid="{00000000-0005-0000-0000-0000E0000000}"/>
    <cellStyle name="Normal 9" xfId="31" xr:uid="{00000000-0005-0000-0000-0000E1000000}"/>
    <cellStyle name="Normal 9 2" xfId="177" xr:uid="{00000000-0005-0000-0000-0000E2000000}"/>
    <cellStyle name="Normal_05 REKAP TRANSFER BNI APR 10" xfId="214" xr:uid="{00000000-0005-0000-0000-0000E3000000}"/>
    <cellStyle name="Percent" xfId="444" builtinId="5"/>
    <cellStyle name="Percent 2" xfId="29" xr:uid="{00000000-0005-0000-0000-0000E5000000}"/>
    <cellStyle name="Percent 2 2" xfId="30" xr:uid="{00000000-0005-0000-0000-0000E6000000}"/>
    <cellStyle name="Percent 2 3" xfId="129" xr:uid="{00000000-0005-0000-0000-0000E7000000}"/>
    <cellStyle name="Percent 3" xfId="130" xr:uid="{00000000-0005-0000-0000-0000E8000000}"/>
    <cellStyle name="Percent 4" xfId="131" xr:uid="{00000000-0005-0000-0000-0000E9000000}"/>
    <cellStyle name="Percent 5" xfId="132" xr:uid="{00000000-0005-0000-0000-0000EA000000}"/>
    <cellStyle name="Percent 6" xfId="135" xr:uid="{00000000-0005-0000-0000-0000EB000000}"/>
    <cellStyle name="SAPBEXaggItem" xfId="178" xr:uid="{00000000-0005-0000-0000-0000EC000000}"/>
    <cellStyle name="SAPBEXaggItem 2" xfId="179" xr:uid="{00000000-0005-0000-0000-0000ED000000}"/>
    <cellStyle name="SAPBEXchaText" xfId="180" xr:uid="{00000000-0005-0000-0000-0000EE000000}"/>
    <cellStyle name="SAPBEXexcGood3" xfId="181" xr:uid="{00000000-0005-0000-0000-0000EF000000}"/>
    <cellStyle name="SAPBEXexcGood3 2" xfId="182" xr:uid="{00000000-0005-0000-0000-0000F0000000}"/>
    <cellStyle name="SAPBEXformats" xfId="183" xr:uid="{00000000-0005-0000-0000-0000F1000000}"/>
    <cellStyle name="SAPBEXformats 2" xfId="184" xr:uid="{00000000-0005-0000-0000-0000F2000000}"/>
    <cellStyle name="SAPBEXstdItem" xfId="185" xr:uid="{00000000-0005-0000-0000-0000F3000000}"/>
    <cellStyle name="SAPBEXstdItem 2" xfId="186" xr:uid="{00000000-0005-0000-0000-0000F4000000}"/>
    <cellStyle name="Style 1" xfId="15" xr:uid="{00000000-0005-0000-0000-0000F5000000}"/>
    <cellStyle name="ปกติ_Department Report (form)" xfId="187" xr:uid="{00000000-0005-0000-0000-0000F6000000}"/>
    <cellStyle name="桁区切り [0.00] 2" xfId="133" xr:uid="{00000000-0005-0000-0000-0000F7000000}"/>
    <cellStyle name="桁区切り [0.00]_BC-200PE" xfId="188" xr:uid="{00000000-0005-0000-0000-0000F8000000}"/>
    <cellStyle name="桁区切り 2" xfId="134" xr:uid="{00000000-0005-0000-0000-0000F9000000}"/>
    <cellStyle name="桁区切り_BC-200PE" xfId="189" xr:uid="{00000000-0005-0000-0000-0000FA000000}"/>
    <cellStyle name="標準_○中計商品開発計画all" xfId="190" xr:uid="{00000000-0005-0000-0000-0000FB000000}"/>
    <cellStyle name="海外only" xfId="191" xr:uid="{00000000-0005-0000-0000-0000FC000000}"/>
    <cellStyle name="通貨 [0.00]_BC-200PE" xfId="192" xr:uid="{00000000-0005-0000-0000-0000FD000000}"/>
    <cellStyle name="通貨_BC-200PE" xfId="193" xr:uid="{00000000-0005-0000-0000-0000FE000000}"/>
  </cellStyles>
  <dxfs count="1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7" formatCode="[$-409]d\-mmm\-yy;@"/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rebuchet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7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protection locked="1" hidden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protection locked="1" hidden="0"/>
    </dxf>
  </dxfs>
  <tableStyles count="0" defaultTableStyle="TableStyleMedium2" defaultPivotStyle="PivotStyleLight16"/>
  <colors>
    <mruColors>
      <color rgb="FFFF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PPORTING%20SALARY\2019\10.%20OKTOBER\NEW%20FORMAT%20LIST%20TRANSFER%20-%20OKTOB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uda/huda/TOTAL/2010/Salary%20Siemens%20Jakarta%2003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WINNT\Profiles\ichikawa\Personal\&#29983;&#29987;&#29366;&#27841;&#22577;&#21578;&#12539;&#65296;&#6530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DOCUME~1\osumi\LOCALS~1\Temp\notesFFF692\&#36914;&#25431;CHECK&#12471;&#12540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PKWT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estic"/>
      <sheetName val="Book Transfer"/>
      <sheetName val="International"/>
      <sheetName val="BankRegistration"/>
      <sheetName val="BIFER Code"/>
    </sheetNames>
    <sheetDataSet>
      <sheetData sheetId="0"/>
      <sheetData sheetId="1"/>
      <sheetData sheetId="2"/>
      <sheetData sheetId="3">
        <row r="5">
          <cell r="E5" t="str">
            <v>3665IDRCUA5100009672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 Source"/>
      <sheetName val="Summary Siemens"/>
      <sheetName val="OT 0209"/>
      <sheetName val="Krg Byr Gaji 1208 (1.6)"/>
      <sheetName val="Krg Byr Gaji 1208 (1.7)"/>
      <sheetName val="Krg Byr Gaji 0109 (1.5)"/>
      <sheetName val="Krg Byr Gaji (1.6) (2)"/>
      <sheetName val="Krg Byr Gaji (1.1)"/>
      <sheetName val="Krg Byr Gaji (1.2)"/>
      <sheetName val="Krg Byr Gaji (1.5)"/>
      <sheetName val="Krg Byr Gaji (1.6)"/>
    </sheetNames>
    <sheetDataSet>
      <sheetData sheetId="0">
        <row r="7">
          <cell r="B7" t="str">
            <v>115</v>
          </cell>
          <cell r="C7" t="str">
            <v>Achmad Akbar</v>
          </cell>
          <cell r="D7" t="str">
            <v>SPC</v>
          </cell>
          <cell r="E7" t="str">
            <v>Panel Assembler</v>
          </cell>
          <cell r="F7">
            <v>1</v>
          </cell>
          <cell r="G7" t="str">
            <v>PTD</v>
          </cell>
          <cell r="H7" t="str">
            <v>340547</v>
          </cell>
          <cell r="I7" t="str">
            <v>340547</v>
          </cell>
          <cell r="J7" t="str">
            <v>WC</v>
          </cell>
          <cell r="K7" t="str">
            <v>Pulomas</v>
          </cell>
          <cell r="L7">
            <v>1</v>
          </cell>
          <cell r="M7">
            <v>1294300</v>
          </cell>
          <cell r="N7" t="str">
            <v>gross</v>
          </cell>
          <cell r="O7">
            <v>360000</v>
          </cell>
          <cell r="P7">
            <v>154000</v>
          </cell>
          <cell r="Q7" t="str">
            <v>On</v>
          </cell>
          <cell r="R7" t="str">
            <v>Surya Fitri</v>
          </cell>
          <cell r="S7">
            <v>39449</v>
          </cell>
          <cell r="T7">
            <v>39600</v>
          </cell>
          <cell r="U7">
            <v>39814</v>
          </cell>
          <cell r="V7" t="str">
            <v>V</v>
          </cell>
          <cell r="W7">
            <v>39814</v>
          </cell>
          <cell r="X7" t="str">
            <v>31Des09</v>
          </cell>
          <cell r="AF7" t="str">
            <v>L</v>
          </cell>
          <cell r="AG7" t="str">
            <v>K1</v>
          </cell>
          <cell r="AI7" t="str">
            <v>1200004739566</v>
          </cell>
          <cell r="AJ7" t="str">
            <v>Achmad Akhbar</v>
          </cell>
          <cell r="AK7" t="str">
            <v xml:space="preserve"> Bank Mandiri Cab.Pulomas </v>
          </cell>
        </row>
        <row r="8">
          <cell r="B8" t="str">
            <v>191</v>
          </cell>
          <cell r="C8" t="str">
            <v>Achmad Damanhuri</v>
          </cell>
          <cell r="D8" t="str">
            <v>SPC</v>
          </cell>
          <cell r="E8" t="str">
            <v>Messenger</v>
          </cell>
          <cell r="F8">
            <v>1</v>
          </cell>
          <cell r="G8" t="str">
            <v>PGOM</v>
          </cell>
          <cell r="H8" t="str">
            <v>34OP-20003.P.13.70</v>
          </cell>
          <cell r="I8" t="str">
            <v>34OP-20003.P.13.70</v>
          </cell>
          <cell r="J8" t="str">
            <v>WC</v>
          </cell>
          <cell r="K8" t="str">
            <v>Muara Tawar</v>
          </cell>
          <cell r="L8">
            <v>1</v>
          </cell>
          <cell r="M8">
            <v>1200000</v>
          </cell>
          <cell r="N8" t="str">
            <v>gross</v>
          </cell>
          <cell r="O8">
            <v>360000</v>
          </cell>
          <cell r="P8">
            <v>154000</v>
          </cell>
          <cell r="Q8" t="str">
            <v>On</v>
          </cell>
          <cell r="R8" t="str">
            <v>Agus Miranto</v>
          </cell>
          <cell r="S8">
            <v>39431</v>
          </cell>
          <cell r="T8">
            <v>39600</v>
          </cell>
          <cell r="U8">
            <v>39796</v>
          </cell>
          <cell r="W8">
            <v>39797</v>
          </cell>
          <cell r="X8">
            <v>40161</v>
          </cell>
          <cell r="AF8" t="str">
            <v>L</v>
          </cell>
          <cell r="AG8" t="str">
            <v>K1</v>
          </cell>
          <cell r="AI8" t="str">
            <v>0700005255364</v>
          </cell>
          <cell r="AJ8" t="str">
            <v xml:space="preserve"> Ahmad Damanhuri</v>
          </cell>
          <cell r="AK8" t="str">
            <v xml:space="preserve"> Bank Mandir Cab.Nindya Karya </v>
          </cell>
        </row>
        <row r="9">
          <cell r="B9" t="str">
            <v>174</v>
          </cell>
          <cell r="C9" t="str">
            <v>Achmad Maulana</v>
          </cell>
          <cell r="D9" t="str">
            <v>SPC</v>
          </cell>
          <cell r="E9" t="str">
            <v>Team Assist</v>
          </cell>
          <cell r="F9">
            <v>3.7</v>
          </cell>
          <cell r="G9" t="str">
            <v>AF</v>
          </cell>
          <cell r="H9" t="str">
            <v>349230</v>
          </cell>
          <cell r="I9" t="str">
            <v>349230</v>
          </cell>
          <cell r="J9" t="str">
            <v>WC</v>
          </cell>
          <cell r="K9" t="str">
            <v>Arkadia</v>
          </cell>
          <cell r="L9">
            <v>1</v>
          </cell>
          <cell r="M9">
            <v>1800000</v>
          </cell>
          <cell r="N9" t="str">
            <v>gross</v>
          </cell>
          <cell r="O9">
            <v>360000</v>
          </cell>
          <cell r="P9">
            <v>154000</v>
          </cell>
          <cell r="Q9" t="str">
            <v>On</v>
          </cell>
          <cell r="R9" t="str">
            <v>Sani William Widjaja</v>
          </cell>
          <cell r="S9">
            <v>38412</v>
          </cell>
          <cell r="T9">
            <v>39600</v>
          </cell>
          <cell r="U9">
            <v>39752</v>
          </cell>
          <cell r="V9" t="str">
            <v>V</v>
          </cell>
          <cell r="W9">
            <v>39753</v>
          </cell>
          <cell r="X9">
            <v>40117</v>
          </cell>
          <cell r="AF9" t="str">
            <v>L</v>
          </cell>
          <cell r="AG9" t="str">
            <v>TK</v>
          </cell>
          <cell r="AI9" t="str">
            <v>1230004376234</v>
          </cell>
          <cell r="AJ9" t="str">
            <v xml:space="preserve"> Achmad Maulana</v>
          </cell>
          <cell r="AK9" t="str">
            <v xml:space="preserve"> Bank Mandiri Cab.Bimantara </v>
          </cell>
        </row>
        <row r="10">
          <cell r="B10">
            <v>362</v>
          </cell>
          <cell r="C10" t="str">
            <v>Achmad Syahid</v>
          </cell>
          <cell r="D10" t="str">
            <v>SPC</v>
          </cell>
          <cell r="E10" t="str">
            <v>Hybrix File Assistant</v>
          </cell>
          <cell r="F10">
            <v>1</v>
          </cell>
          <cell r="H10">
            <v>340066</v>
          </cell>
          <cell r="I10">
            <v>340066</v>
          </cell>
          <cell r="J10" t="str">
            <v>WC</v>
          </cell>
          <cell r="K10" t="str">
            <v>Muara Tawar</v>
          </cell>
          <cell r="L10">
            <v>1</v>
          </cell>
          <cell r="M10">
            <v>1751952</v>
          </cell>
          <cell r="N10" t="str">
            <v>Nett</v>
          </cell>
          <cell r="O10">
            <v>360000</v>
          </cell>
          <cell r="P10">
            <v>154000</v>
          </cell>
          <cell r="Q10" t="str">
            <v>On</v>
          </cell>
          <cell r="R10" t="str">
            <v>Hary Utomo</v>
          </cell>
          <cell r="S10">
            <v>39814</v>
          </cell>
          <cell r="W10">
            <v>39814</v>
          </cell>
          <cell r="X10">
            <v>39903</v>
          </cell>
          <cell r="AF10" t="str">
            <v>L</v>
          </cell>
          <cell r="AG10" t="str">
            <v>TK</v>
          </cell>
          <cell r="AI10">
            <v>5790128321</v>
          </cell>
          <cell r="AJ10" t="str">
            <v>Achmad Syahid</v>
          </cell>
          <cell r="AK10" t="str">
            <v>BCA KCP Rawasari</v>
          </cell>
        </row>
        <row r="11">
          <cell r="B11" t="str">
            <v>111</v>
          </cell>
          <cell r="C11" t="str">
            <v>Ade Firmanto</v>
          </cell>
          <cell r="D11" t="str">
            <v>SPC</v>
          </cell>
          <cell r="E11" t="str">
            <v>Junior Electrician</v>
          </cell>
          <cell r="F11">
            <v>1</v>
          </cell>
          <cell r="G11" t="str">
            <v>PTD</v>
          </cell>
          <cell r="H11" t="str">
            <v>340536</v>
          </cell>
          <cell r="I11" t="str">
            <v>340536</v>
          </cell>
          <cell r="J11" t="str">
            <v>WC</v>
          </cell>
          <cell r="K11" t="str">
            <v>Pulomas</v>
          </cell>
          <cell r="L11">
            <v>1</v>
          </cell>
          <cell r="M11">
            <v>1201400</v>
          </cell>
          <cell r="N11" t="str">
            <v>gross</v>
          </cell>
          <cell r="O11">
            <v>360000</v>
          </cell>
          <cell r="P11">
            <v>154000</v>
          </cell>
          <cell r="Q11" t="str">
            <v>On</v>
          </cell>
          <cell r="R11" t="str">
            <v>Helman Trisakti</v>
          </cell>
          <cell r="S11">
            <v>39448</v>
          </cell>
          <cell r="T11">
            <v>39600</v>
          </cell>
          <cell r="U11">
            <v>39813</v>
          </cell>
          <cell r="V11" t="str">
            <v>V</v>
          </cell>
          <cell r="W11">
            <v>39814</v>
          </cell>
          <cell r="X11" t="str">
            <v>31Des09</v>
          </cell>
          <cell r="AF11" t="str">
            <v>L</v>
          </cell>
          <cell r="AG11" t="str">
            <v>TK</v>
          </cell>
          <cell r="AI11" t="str">
            <v xml:space="preserve">1240002020809 </v>
          </cell>
          <cell r="AJ11" t="str">
            <v>Ade Firmanto</v>
          </cell>
          <cell r="AK11" t="str">
            <v xml:space="preserve"> Bank Mandiri Cab.Tebet </v>
          </cell>
        </row>
        <row r="12">
          <cell r="B12" t="str">
            <v>097</v>
          </cell>
          <cell r="C12" t="str">
            <v>Adek Arine</v>
          </cell>
          <cell r="D12" t="str">
            <v>SPC</v>
          </cell>
          <cell r="E12" t="str">
            <v>Office Boy</v>
          </cell>
          <cell r="F12">
            <v>8.8000000000000007</v>
          </cell>
          <cell r="G12" t="str">
            <v>AF</v>
          </cell>
          <cell r="H12" t="str">
            <v>349230</v>
          </cell>
          <cell r="I12" t="str">
            <v>349230</v>
          </cell>
          <cell r="J12" t="str">
            <v>BC</v>
          </cell>
          <cell r="K12" t="str">
            <v>Arkadia</v>
          </cell>
          <cell r="L12">
            <v>0.52</v>
          </cell>
          <cell r="M12">
            <v>1025000</v>
          </cell>
          <cell r="N12" t="str">
            <v>gross</v>
          </cell>
          <cell r="O12">
            <v>0</v>
          </cell>
          <cell r="P12">
            <v>154000</v>
          </cell>
          <cell r="Q12" t="str">
            <v>On</v>
          </cell>
          <cell r="R12" t="str">
            <v>Sani William Widjaja</v>
          </cell>
          <cell r="S12">
            <v>36619</v>
          </cell>
          <cell r="T12">
            <v>39600</v>
          </cell>
          <cell r="U12">
            <v>39813</v>
          </cell>
          <cell r="V12" t="str">
            <v>V</v>
          </cell>
          <cell r="W12">
            <v>39814</v>
          </cell>
          <cell r="X12">
            <v>39903</v>
          </cell>
          <cell r="AF12" t="str">
            <v>L</v>
          </cell>
          <cell r="AG12" t="str">
            <v>K1</v>
          </cell>
          <cell r="AI12" t="str">
            <v>0700001158679</v>
          </cell>
          <cell r="AJ12" t="str">
            <v xml:space="preserve"> Adek Arine</v>
          </cell>
          <cell r="AK12" t="str">
            <v xml:space="preserve">Bank Mandiri Cab.Pancoran </v>
          </cell>
        </row>
        <row r="13">
          <cell r="B13" t="str">
            <v>090</v>
          </cell>
          <cell r="C13" t="str">
            <v>Adi Permana Cipta</v>
          </cell>
          <cell r="D13" t="str">
            <v>SPC</v>
          </cell>
          <cell r="E13" t="str">
            <v>Warehouse Helper</v>
          </cell>
          <cell r="F13">
            <v>1</v>
          </cell>
          <cell r="G13" t="str">
            <v>PTD</v>
          </cell>
          <cell r="H13" t="str">
            <v>340505</v>
          </cell>
          <cell r="I13" t="str">
            <v>340505</v>
          </cell>
          <cell r="J13" t="str">
            <v>BC</v>
          </cell>
          <cell r="K13" t="str">
            <v>Pulomas</v>
          </cell>
          <cell r="L13">
            <v>1</v>
          </cell>
          <cell r="M13">
            <v>1069865</v>
          </cell>
          <cell r="N13" t="str">
            <v>gross</v>
          </cell>
          <cell r="O13">
            <v>0</v>
          </cell>
          <cell r="P13">
            <v>154000</v>
          </cell>
          <cell r="Q13" t="str">
            <v>On</v>
          </cell>
          <cell r="R13" t="str">
            <v>David Prayogi</v>
          </cell>
          <cell r="S13">
            <v>39417</v>
          </cell>
          <cell r="T13">
            <v>39600</v>
          </cell>
          <cell r="U13">
            <v>39782</v>
          </cell>
          <cell r="V13" t="str">
            <v>V</v>
          </cell>
          <cell r="W13">
            <v>39772</v>
          </cell>
          <cell r="X13">
            <v>40136</v>
          </cell>
          <cell r="AF13" t="str">
            <v>L</v>
          </cell>
          <cell r="AG13" t="str">
            <v>TK</v>
          </cell>
          <cell r="AI13" t="str">
            <v>1250007346984</v>
          </cell>
          <cell r="AJ13" t="str">
            <v>Adi Permana Cipta</v>
          </cell>
          <cell r="AK13" t="str">
            <v xml:space="preserve"> Bank Mandiri Cab.Pulomas </v>
          </cell>
        </row>
        <row r="14">
          <cell r="B14">
            <v>353</v>
          </cell>
          <cell r="C14" t="str">
            <v>Agus Akhmad Sudrajat</v>
          </cell>
          <cell r="D14" t="str">
            <v>SPC</v>
          </cell>
          <cell r="E14" t="str">
            <v>CA Staff</v>
          </cell>
          <cell r="F14">
            <v>1</v>
          </cell>
          <cell r="H14" t="str">
            <v>349204</v>
          </cell>
          <cell r="I14" t="str">
            <v>349204</v>
          </cell>
          <cell r="J14" t="str">
            <v>WC</v>
          </cell>
          <cell r="K14" t="str">
            <v>Pulomas</v>
          </cell>
          <cell r="L14">
            <v>1</v>
          </cell>
          <cell r="M14">
            <v>1900000</v>
          </cell>
          <cell r="N14" t="str">
            <v>gross</v>
          </cell>
          <cell r="O14">
            <v>360000</v>
          </cell>
          <cell r="P14">
            <v>154000</v>
          </cell>
          <cell r="Q14" t="str">
            <v>On</v>
          </cell>
          <cell r="S14" t="str">
            <v>22-Okt-08</v>
          </cell>
          <cell r="W14" t="str">
            <v>22-Okt-08</v>
          </cell>
          <cell r="X14" t="str">
            <v>21-Okt-09</v>
          </cell>
          <cell r="Y14" t="str">
            <v>V</v>
          </cell>
          <cell r="AF14" t="str">
            <v>L</v>
          </cell>
          <cell r="AG14" t="str">
            <v>K2</v>
          </cell>
          <cell r="AI14" t="str">
            <v>38410043195</v>
          </cell>
          <cell r="AJ14" t="str">
            <v>Agus Akhmad Sudrajat</v>
          </cell>
          <cell r="AK14" t="str">
            <v>Lippobank Cab.Puri Indah</v>
          </cell>
        </row>
        <row r="15">
          <cell r="B15" t="str">
            <v>105</v>
          </cell>
          <cell r="C15" t="str">
            <v>Agus Laupiansyah</v>
          </cell>
          <cell r="D15" t="str">
            <v>SPC</v>
          </cell>
          <cell r="E15" t="str">
            <v>Assembling &amp; Wiring</v>
          </cell>
          <cell r="F15">
            <v>1</v>
          </cell>
          <cell r="G15" t="str">
            <v>PTD</v>
          </cell>
          <cell r="H15" t="str">
            <v>340548</v>
          </cell>
          <cell r="I15" t="str">
            <v>340548</v>
          </cell>
          <cell r="J15" t="str">
            <v>WC</v>
          </cell>
          <cell r="K15" t="str">
            <v>Pulomas</v>
          </cell>
          <cell r="L15">
            <v>1</v>
          </cell>
          <cell r="M15">
            <v>1294200</v>
          </cell>
          <cell r="N15" t="str">
            <v>gross</v>
          </cell>
          <cell r="O15">
            <v>360000</v>
          </cell>
          <cell r="P15">
            <v>154000</v>
          </cell>
          <cell r="Q15" t="str">
            <v>On</v>
          </cell>
          <cell r="R15" t="str">
            <v>Surya Fitri</v>
          </cell>
          <cell r="S15">
            <v>39448</v>
          </cell>
          <cell r="T15">
            <v>39600</v>
          </cell>
          <cell r="U15">
            <v>39813</v>
          </cell>
          <cell r="V15" t="str">
            <v>V</v>
          </cell>
          <cell r="W15">
            <v>39814</v>
          </cell>
          <cell r="X15">
            <v>40178</v>
          </cell>
          <cell r="AF15" t="str">
            <v>L</v>
          </cell>
          <cell r="AG15" t="str">
            <v>TK</v>
          </cell>
          <cell r="AI15" t="str">
            <v>1240004472008</v>
          </cell>
          <cell r="AJ15" t="str">
            <v xml:space="preserve"> Agus Laupiansyah</v>
          </cell>
          <cell r="AK15" t="str">
            <v xml:space="preserve"> Bank Mandiri </v>
          </cell>
        </row>
        <row r="16">
          <cell r="B16" t="str">
            <v>149</v>
          </cell>
          <cell r="C16" t="str">
            <v>Agus Suciyanto</v>
          </cell>
          <cell r="D16" t="str">
            <v>SPC</v>
          </cell>
          <cell r="E16" t="str">
            <v>Office Assist</v>
          </cell>
          <cell r="F16">
            <v>2</v>
          </cell>
          <cell r="G16" t="str">
            <v>PTD</v>
          </cell>
          <cell r="H16" t="str">
            <v>340555</v>
          </cell>
          <cell r="I16" t="str">
            <v>340555</v>
          </cell>
          <cell r="J16" t="str">
            <v>WC</v>
          </cell>
          <cell r="K16" t="str">
            <v>Pulomas</v>
          </cell>
          <cell r="L16">
            <v>1</v>
          </cell>
          <cell r="M16">
            <v>950000</v>
          </cell>
          <cell r="N16" t="str">
            <v>gross</v>
          </cell>
          <cell r="O16">
            <v>360000</v>
          </cell>
          <cell r="P16">
            <v>154000</v>
          </cell>
          <cell r="Q16" t="str">
            <v>On</v>
          </cell>
          <cell r="R16" t="str">
            <v>Helman Trisakti</v>
          </cell>
          <cell r="S16">
            <v>38999</v>
          </cell>
          <cell r="T16">
            <v>39600</v>
          </cell>
          <cell r="U16">
            <v>39729</v>
          </cell>
          <cell r="V16" t="str">
            <v>V</v>
          </cell>
          <cell r="W16">
            <v>39730</v>
          </cell>
          <cell r="X16">
            <v>40093</v>
          </cell>
          <cell r="Y16" t="str">
            <v>YES</v>
          </cell>
          <cell r="AF16" t="str">
            <v>L</v>
          </cell>
          <cell r="AG16" t="str">
            <v>K1</v>
          </cell>
          <cell r="AI16" t="str">
            <v xml:space="preserve">1250006902373 </v>
          </cell>
          <cell r="AJ16" t="str">
            <v xml:space="preserve"> Agus Suciyanto</v>
          </cell>
          <cell r="AK16" t="str">
            <v xml:space="preserve"> Bank Mandiri Cab.Pulomas </v>
          </cell>
        </row>
        <row r="17">
          <cell r="B17">
            <v>367</v>
          </cell>
          <cell r="C17" t="str">
            <v>Agus Suwardi</v>
          </cell>
          <cell r="D17" t="str">
            <v>SPC</v>
          </cell>
          <cell r="E17" t="str">
            <v>Team Assistant - PGN Project</v>
          </cell>
          <cell r="F17">
            <v>1</v>
          </cell>
          <cell r="H17">
            <v>341571</v>
          </cell>
          <cell r="I17">
            <v>341571</v>
          </cell>
          <cell r="J17" t="str">
            <v>WC</v>
          </cell>
          <cell r="K17" t="str">
            <v>Arkadia</v>
          </cell>
          <cell r="L17">
            <v>1</v>
          </cell>
          <cell r="M17">
            <v>2584000</v>
          </cell>
          <cell r="N17" t="str">
            <v>gross</v>
          </cell>
          <cell r="O17">
            <v>360000</v>
          </cell>
          <cell r="P17">
            <v>154000</v>
          </cell>
          <cell r="Q17" t="str">
            <v>On</v>
          </cell>
          <cell r="R17" t="str">
            <v>Richard Graves</v>
          </cell>
          <cell r="S17">
            <v>39853</v>
          </cell>
          <cell r="W17">
            <v>39853</v>
          </cell>
          <cell r="X17">
            <v>39941</v>
          </cell>
          <cell r="Y17" t="str">
            <v>V</v>
          </cell>
          <cell r="AF17" t="str">
            <v>L</v>
          </cell>
          <cell r="AG17" t="str">
            <v>TK</v>
          </cell>
          <cell r="AI17" t="str">
            <v>5405002032</v>
          </cell>
          <cell r="AJ17" t="str">
            <v>Agus Suwardi</v>
          </cell>
          <cell r="AK17" t="str">
            <v>Bank BCA KCP Akadia</v>
          </cell>
        </row>
        <row r="18">
          <cell r="B18">
            <v>356</v>
          </cell>
          <cell r="C18" t="str">
            <v>Agus Tamrin</v>
          </cell>
          <cell r="D18" t="str">
            <v>SPC</v>
          </cell>
          <cell r="E18" t="str">
            <v>Warehouse Officer</v>
          </cell>
          <cell r="F18">
            <v>1</v>
          </cell>
          <cell r="H18" t="str">
            <v>340505</v>
          </cell>
          <cell r="I18" t="str">
            <v>340505</v>
          </cell>
          <cell r="J18" t="str">
            <v>WC</v>
          </cell>
          <cell r="K18" t="str">
            <v>Pulomas</v>
          </cell>
          <cell r="L18">
            <v>1</v>
          </cell>
          <cell r="M18">
            <v>1600000</v>
          </cell>
          <cell r="N18" t="str">
            <v>gross</v>
          </cell>
          <cell r="O18">
            <v>360000</v>
          </cell>
          <cell r="P18">
            <v>154000</v>
          </cell>
          <cell r="Q18" t="str">
            <v>On</v>
          </cell>
          <cell r="S18">
            <v>39755</v>
          </cell>
          <cell r="W18">
            <v>39755</v>
          </cell>
          <cell r="X18">
            <v>40119</v>
          </cell>
          <cell r="Y18" t="str">
            <v>V</v>
          </cell>
          <cell r="AF18" t="str">
            <v>L</v>
          </cell>
          <cell r="AG18" t="str">
            <v>TK</v>
          </cell>
          <cell r="AH18" t="str">
            <v>Resign per 1 Mar'09</v>
          </cell>
          <cell r="AI18" t="str">
            <v>5270930591</v>
          </cell>
          <cell r="AJ18" t="str">
            <v>Agus Tamrin</v>
          </cell>
          <cell r="AK18" t="str">
            <v xml:space="preserve">Bank BCA   </v>
          </cell>
        </row>
        <row r="19">
          <cell r="B19" t="str">
            <v>167</v>
          </cell>
          <cell r="C19" t="str">
            <v>Ahmad Danial</v>
          </cell>
          <cell r="D19" t="str">
            <v>SPC</v>
          </cell>
          <cell r="E19" t="str">
            <v>Commercial Staff</v>
          </cell>
          <cell r="F19">
            <v>1</v>
          </cell>
          <cell r="G19" t="str">
            <v>GA</v>
          </cell>
          <cell r="H19" t="str">
            <v>349204</v>
          </cell>
          <cell r="I19" t="str">
            <v>349204</v>
          </cell>
          <cell r="J19" t="str">
            <v>WC</v>
          </cell>
          <cell r="K19" t="str">
            <v>Arkadia</v>
          </cell>
          <cell r="L19">
            <v>1</v>
          </cell>
          <cell r="M19">
            <v>3500000</v>
          </cell>
          <cell r="N19" t="str">
            <v>gross</v>
          </cell>
          <cell r="O19">
            <v>360000</v>
          </cell>
          <cell r="P19">
            <v>154000</v>
          </cell>
          <cell r="Q19" t="str">
            <v>On</v>
          </cell>
          <cell r="R19" t="str">
            <v>Indra Dhani</v>
          </cell>
          <cell r="S19">
            <v>39417</v>
          </cell>
          <cell r="T19">
            <v>39600</v>
          </cell>
          <cell r="U19">
            <v>39782</v>
          </cell>
          <cell r="V19" t="str">
            <v>V</v>
          </cell>
          <cell r="W19" t="str">
            <v>1-Des-08</v>
          </cell>
          <cell r="X19">
            <v>40512</v>
          </cell>
          <cell r="AF19" t="str">
            <v>L</v>
          </cell>
          <cell r="AG19" t="str">
            <v>K1</v>
          </cell>
          <cell r="AI19" t="str">
            <v>0700004677709</v>
          </cell>
          <cell r="AJ19" t="str">
            <v xml:space="preserve"> Ahmad Danial</v>
          </cell>
          <cell r="AK19" t="str">
            <v xml:space="preserve">Bank Mandiri Cab.Nindya Karya </v>
          </cell>
        </row>
        <row r="20">
          <cell r="B20" t="str">
            <v>051</v>
          </cell>
          <cell r="C20" t="str">
            <v>Ahmad Muhayang</v>
          </cell>
          <cell r="D20" t="str">
            <v>SPC</v>
          </cell>
          <cell r="E20" t="str">
            <v>Operator</v>
          </cell>
          <cell r="F20">
            <v>2</v>
          </cell>
          <cell r="G20" t="str">
            <v>PTD</v>
          </cell>
          <cell r="H20" t="str">
            <v>340528</v>
          </cell>
          <cell r="I20" t="str">
            <v>340528</v>
          </cell>
          <cell r="J20" t="str">
            <v>WC</v>
          </cell>
          <cell r="K20" t="str">
            <v>Pulomas</v>
          </cell>
          <cell r="L20">
            <v>1</v>
          </cell>
          <cell r="M20">
            <v>897900</v>
          </cell>
          <cell r="N20" t="str">
            <v>gross</v>
          </cell>
          <cell r="O20">
            <v>360000</v>
          </cell>
          <cell r="P20">
            <v>154000</v>
          </cell>
          <cell r="Q20" t="str">
            <v>On</v>
          </cell>
          <cell r="R20" t="str">
            <v>Surya Fitri</v>
          </cell>
          <cell r="S20">
            <v>39234</v>
          </cell>
          <cell r="T20">
            <v>39600</v>
          </cell>
          <cell r="U20">
            <v>39964</v>
          </cell>
          <cell r="V20" t="str">
            <v>V</v>
          </cell>
          <cell r="AF20" t="str">
            <v>L</v>
          </cell>
          <cell r="AG20" t="str">
            <v>K2</v>
          </cell>
          <cell r="AI20" t="str">
            <v>1200004381914</v>
          </cell>
          <cell r="AJ20" t="str">
            <v xml:space="preserve"> Ahmad Muhaiyang</v>
          </cell>
          <cell r="AK20" t="str">
            <v xml:space="preserve"> Bank Mandiri Cab. Pulomas </v>
          </cell>
        </row>
        <row r="21">
          <cell r="B21" t="str">
            <v>228</v>
          </cell>
          <cell r="C21" t="str">
            <v>Ahmad Navar</v>
          </cell>
          <cell r="D21" t="str">
            <v>SPC</v>
          </cell>
          <cell r="E21" t="str">
            <v>Warehouse staff</v>
          </cell>
          <cell r="F21">
            <v>1</v>
          </cell>
          <cell r="G21" t="str">
            <v>SBT</v>
          </cell>
          <cell r="H21" t="str">
            <v>342541</v>
          </cell>
          <cell r="I21" t="str">
            <v>342541</v>
          </cell>
          <cell r="J21" t="str">
            <v>WC</v>
          </cell>
          <cell r="K21" t="str">
            <v>Pulomas</v>
          </cell>
          <cell r="L21">
            <v>1</v>
          </cell>
          <cell r="M21">
            <v>1000000</v>
          </cell>
          <cell r="N21" t="str">
            <v>gross</v>
          </cell>
          <cell r="O21">
            <v>360000</v>
          </cell>
          <cell r="P21">
            <v>154000</v>
          </cell>
          <cell r="Q21" t="str">
            <v>On</v>
          </cell>
          <cell r="R21" t="str">
            <v>Imran Kelana</v>
          </cell>
          <cell r="S21">
            <v>39539</v>
          </cell>
          <cell r="T21">
            <v>39600</v>
          </cell>
          <cell r="U21">
            <v>39903</v>
          </cell>
          <cell r="AF21" t="str">
            <v>L</v>
          </cell>
          <cell r="AG21" t="str">
            <v>TK</v>
          </cell>
          <cell r="AH21" t="str">
            <v>Not extend</v>
          </cell>
          <cell r="AI21" t="str">
            <v xml:space="preserve">1250007343759 </v>
          </cell>
          <cell r="AJ21" t="str">
            <v xml:space="preserve"> Ahmad Novar</v>
          </cell>
          <cell r="AK21" t="str">
            <v xml:space="preserve"> Bank Mandiri Cab.Pulomas </v>
          </cell>
        </row>
        <row r="22">
          <cell r="B22" t="str">
            <v>044</v>
          </cell>
          <cell r="C22" t="str">
            <v>Ahmad Sopiyan</v>
          </cell>
          <cell r="D22" t="str">
            <v>SPC</v>
          </cell>
          <cell r="E22" t="str">
            <v>Panel Assembler</v>
          </cell>
          <cell r="F22">
            <v>2</v>
          </cell>
          <cell r="G22" t="str">
            <v>PTD</v>
          </cell>
          <cell r="H22" t="str">
            <v>340547</v>
          </cell>
          <cell r="I22" t="str">
            <v>340547</v>
          </cell>
          <cell r="J22" t="str">
            <v>WC</v>
          </cell>
          <cell r="K22" t="str">
            <v>Pulomas</v>
          </cell>
          <cell r="L22">
            <v>1</v>
          </cell>
          <cell r="M22">
            <v>1295000</v>
          </cell>
          <cell r="N22" t="str">
            <v>gross</v>
          </cell>
          <cell r="O22">
            <v>360000</v>
          </cell>
          <cell r="P22">
            <v>154000</v>
          </cell>
          <cell r="Q22" t="str">
            <v>On</v>
          </cell>
          <cell r="R22" t="str">
            <v>Surya Fitri</v>
          </cell>
          <cell r="S22">
            <v>39234</v>
          </cell>
          <cell r="T22">
            <v>39600</v>
          </cell>
          <cell r="U22">
            <v>39964</v>
          </cell>
          <cell r="V22" t="str">
            <v>V</v>
          </cell>
          <cell r="AF22" t="str">
            <v>L</v>
          </cell>
          <cell r="AG22" t="str">
            <v>K1</v>
          </cell>
          <cell r="AI22" t="str">
            <v xml:space="preserve">1200004383621 </v>
          </cell>
          <cell r="AJ22" t="str">
            <v xml:space="preserve"> Ahmad Sopiyan</v>
          </cell>
          <cell r="AK22" t="str">
            <v xml:space="preserve"> Bank Mandiri Cab.Pulomas </v>
          </cell>
        </row>
        <row r="23">
          <cell r="B23">
            <v>327</v>
          </cell>
          <cell r="C23" t="str">
            <v>Ahmad Yani</v>
          </cell>
          <cell r="D23" t="str">
            <v>SPC</v>
          </cell>
          <cell r="E23" t="str">
            <v>Filter Module Assy</v>
          </cell>
          <cell r="F23">
            <v>1</v>
          </cell>
          <cell r="G23" t="str">
            <v>PTD</v>
          </cell>
          <cell r="H23" t="str">
            <v>340548</v>
          </cell>
          <cell r="I23" t="str">
            <v>340548</v>
          </cell>
          <cell r="J23" t="str">
            <v>WC</v>
          </cell>
          <cell r="K23" t="str">
            <v>Pulomas</v>
          </cell>
          <cell r="L23">
            <v>1</v>
          </cell>
          <cell r="M23">
            <v>900000</v>
          </cell>
          <cell r="N23" t="str">
            <v>gross</v>
          </cell>
          <cell r="O23">
            <v>360000</v>
          </cell>
          <cell r="P23">
            <v>154000</v>
          </cell>
          <cell r="Q23" t="str">
            <v>On</v>
          </cell>
          <cell r="R23" t="str">
            <v>Rahmat Mulyadi</v>
          </cell>
          <cell r="S23">
            <v>39661</v>
          </cell>
          <cell r="W23">
            <v>39661</v>
          </cell>
          <cell r="X23">
            <v>40025</v>
          </cell>
          <cell r="Y23" t="str">
            <v>V</v>
          </cell>
          <cell r="AF23" t="str">
            <v>L</v>
          </cell>
          <cell r="AG23" t="str">
            <v>TK</v>
          </cell>
          <cell r="AI23" t="str">
            <v>1200004826397</v>
          </cell>
          <cell r="AJ23" t="str">
            <v>Ahmad Yani</v>
          </cell>
          <cell r="AK23" t="str">
            <v>Mandiri KCP Pulomas</v>
          </cell>
        </row>
        <row r="24">
          <cell r="B24">
            <v>359</v>
          </cell>
          <cell r="C24" t="str">
            <v>Aisha Hareza</v>
          </cell>
          <cell r="D24" t="str">
            <v>SPC</v>
          </cell>
          <cell r="E24" t="str">
            <v>Team Assistant</v>
          </cell>
          <cell r="F24">
            <v>1</v>
          </cell>
          <cell r="H24">
            <v>340516</v>
          </cell>
          <cell r="I24">
            <v>340516</v>
          </cell>
          <cell r="J24" t="str">
            <v>WC</v>
          </cell>
          <cell r="K24" t="str">
            <v>Pulomas</v>
          </cell>
          <cell r="L24">
            <v>1</v>
          </cell>
          <cell r="M24">
            <v>2200000</v>
          </cell>
          <cell r="N24" t="str">
            <v>gross</v>
          </cell>
          <cell r="O24">
            <v>360000</v>
          </cell>
          <cell r="P24">
            <v>154000</v>
          </cell>
          <cell r="Q24" t="str">
            <v>On</v>
          </cell>
          <cell r="S24" t="str">
            <v>15-Des-08</v>
          </cell>
          <cell r="W24" t="str">
            <v>15-Des-08</v>
          </cell>
          <cell r="X24" t="str">
            <v>14-Mei-09</v>
          </cell>
          <cell r="Y24" t="str">
            <v>V</v>
          </cell>
          <cell r="AF24" t="str">
            <v>P</v>
          </cell>
          <cell r="AG24" t="str">
            <v>TK</v>
          </cell>
          <cell r="AI24">
            <v>7510278601</v>
          </cell>
          <cell r="AJ24" t="str">
            <v>Aisha Hareza</v>
          </cell>
          <cell r="AK24" t="str">
            <v>BCA Jatibening</v>
          </cell>
        </row>
        <row r="25">
          <cell r="B25" t="str">
            <v>083</v>
          </cell>
          <cell r="C25" t="str">
            <v>Aji Asani</v>
          </cell>
          <cell r="D25" t="str">
            <v>SPC</v>
          </cell>
          <cell r="E25" t="str">
            <v>General helper cleaning</v>
          </cell>
          <cell r="F25">
            <v>1</v>
          </cell>
          <cell r="G25" t="str">
            <v>PTD</v>
          </cell>
          <cell r="H25" t="str">
            <v>340506</v>
          </cell>
          <cell r="I25" t="str">
            <v>340506</v>
          </cell>
          <cell r="J25" t="str">
            <v>BC</v>
          </cell>
          <cell r="K25" t="str">
            <v>Pulomas</v>
          </cell>
          <cell r="L25">
            <v>1</v>
          </cell>
          <cell r="M25">
            <v>901000</v>
          </cell>
          <cell r="N25" t="str">
            <v>gross</v>
          </cell>
          <cell r="O25">
            <v>0</v>
          </cell>
          <cell r="P25">
            <v>154000</v>
          </cell>
          <cell r="Q25" t="str">
            <v>On</v>
          </cell>
          <cell r="R25" t="str">
            <v>Surya Fitri</v>
          </cell>
          <cell r="S25">
            <v>39295</v>
          </cell>
          <cell r="T25">
            <v>39600</v>
          </cell>
          <cell r="U25">
            <v>39660</v>
          </cell>
          <cell r="V25" t="str">
            <v>V</v>
          </cell>
          <cell r="W25">
            <v>39661</v>
          </cell>
          <cell r="X25">
            <v>40025</v>
          </cell>
          <cell r="AF25" t="str">
            <v>L</v>
          </cell>
          <cell r="AG25" t="str">
            <v>TK</v>
          </cell>
          <cell r="AI25" t="str">
            <v xml:space="preserve">0700005113258 </v>
          </cell>
          <cell r="AJ25" t="str">
            <v xml:space="preserve"> Aji Asani</v>
          </cell>
          <cell r="AK25" t="str">
            <v xml:space="preserve"> Bank Mandiri Cab.Nindya Karya</v>
          </cell>
        </row>
        <row r="26">
          <cell r="B26">
            <v>324</v>
          </cell>
          <cell r="C26" t="str">
            <v>Aji Dharmawan</v>
          </cell>
          <cell r="D26" t="str">
            <v>SPC</v>
          </cell>
          <cell r="E26" t="str">
            <v>Filter Module Assy</v>
          </cell>
          <cell r="F26">
            <v>1</v>
          </cell>
          <cell r="G26" t="str">
            <v>PTD</v>
          </cell>
          <cell r="H26" t="str">
            <v>340548</v>
          </cell>
          <cell r="I26" t="str">
            <v>340548</v>
          </cell>
          <cell r="J26" t="str">
            <v>WC</v>
          </cell>
          <cell r="K26" t="str">
            <v>Pulomas</v>
          </cell>
          <cell r="L26">
            <v>1</v>
          </cell>
          <cell r="M26">
            <v>900000</v>
          </cell>
          <cell r="N26" t="str">
            <v>gross</v>
          </cell>
          <cell r="O26">
            <v>360000</v>
          </cell>
          <cell r="P26">
            <v>154000</v>
          </cell>
          <cell r="Q26" t="str">
            <v>On</v>
          </cell>
          <cell r="R26" t="str">
            <v>Rahmat Mulyadi</v>
          </cell>
          <cell r="S26">
            <v>39661</v>
          </cell>
          <cell r="W26">
            <v>39661</v>
          </cell>
          <cell r="X26">
            <v>39721</v>
          </cell>
          <cell r="Y26" t="str">
            <v>V</v>
          </cell>
          <cell r="Z26">
            <v>39722</v>
          </cell>
          <cell r="AA26">
            <v>39782</v>
          </cell>
          <cell r="AB26" t="str">
            <v>V</v>
          </cell>
          <cell r="AC26">
            <v>39783</v>
          </cell>
          <cell r="AD26">
            <v>40147</v>
          </cell>
          <cell r="AF26" t="str">
            <v>L</v>
          </cell>
          <cell r="AG26" t="str">
            <v>TK</v>
          </cell>
          <cell r="AI26" t="str">
            <v>1250006933329</v>
          </cell>
          <cell r="AJ26" t="str">
            <v>Aji Dharmawan</v>
          </cell>
          <cell r="AK26" t="str">
            <v>Mandiri KC Pulogadung</v>
          </cell>
        </row>
        <row r="27">
          <cell r="B27" t="str">
            <v>196</v>
          </cell>
          <cell r="C27" t="str">
            <v>Akhmad Effendi</v>
          </cell>
          <cell r="D27" t="str">
            <v>SPC</v>
          </cell>
          <cell r="E27" t="str">
            <v>Sec. Level Engineer Support</v>
          </cell>
          <cell r="F27">
            <v>1</v>
          </cell>
          <cell r="G27" t="str">
            <v>CIO</v>
          </cell>
          <cell r="H27" t="str">
            <v>349242</v>
          </cell>
          <cell r="I27" t="str">
            <v>349242</v>
          </cell>
          <cell r="J27" t="str">
            <v>WC</v>
          </cell>
          <cell r="K27" t="str">
            <v>Arkadia</v>
          </cell>
          <cell r="L27">
            <v>1</v>
          </cell>
          <cell r="M27">
            <v>4725600</v>
          </cell>
          <cell r="N27" t="str">
            <v>gross</v>
          </cell>
          <cell r="O27">
            <v>360000</v>
          </cell>
          <cell r="P27">
            <v>154000</v>
          </cell>
          <cell r="Q27" t="str">
            <v>On</v>
          </cell>
          <cell r="R27" t="str">
            <v>Rifa Haryadi</v>
          </cell>
          <cell r="S27">
            <v>39489</v>
          </cell>
          <cell r="T27">
            <v>39600</v>
          </cell>
          <cell r="U27">
            <v>39854</v>
          </cell>
          <cell r="W27">
            <v>39855</v>
          </cell>
          <cell r="X27">
            <v>40219</v>
          </cell>
          <cell r="AF27" t="str">
            <v>L</v>
          </cell>
          <cell r="AG27" t="str">
            <v>TK</v>
          </cell>
          <cell r="AI27" t="str">
            <v xml:space="preserve">1440004285331 </v>
          </cell>
          <cell r="AJ27" t="str">
            <v>Akhmad Effendi</v>
          </cell>
          <cell r="AK27" t="str">
            <v xml:space="preserve">Bank Mandiri Cab.Wahid Hasyim Malang </v>
          </cell>
        </row>
        <row r="28">
          <cell r="B28">
            <v>342</v>
          </cell>
          <cell r="C28" t="str">
            <v>Ali Hupron</v>
          </cell>
          <cell r="D28" t="str">
            <v>SPC</v>
          </cell>
          <cell r="E28" t="str">
            <v>Filter Panel Assembly</v>
          </cell>
          <cell r="F28">
            <v>1</v>
          </cell>
          <cell r="G28" t="str">
            <v>PTD</v>
          </cell>
          <cell r="H28" t="str">
            <v>340548</v>
          </cell>
          <cell r="I28" t="str">
            <v>340548</v>
          </cell>
          <cell r="J28" t="str">
            <v>WC</v>
          </cell>
          <cell r="K28" t="str">
            <v>Pulomas</v>
          </cell>
          <cell r="L28">
            <v>1</v>
          </cell>
          <cell r="M28">
            <v>825000</v>
          </cell>
          <cell r="N28" t="str">
            <v>gross</v>
          </cell>
          <cell r="O28">
            <v>360000</v>
          </cell>
          <cell r="P28">
            <v>154000</v>
          </cell>
          <cell r="Q28" t="str">
            <v>On</v>
          </cell>
          <cell r="R28" t="str">
            <v>Rahmat Mulyadi</v>
          </cell>
          <cell r="S28">
            <v>39661</v>
          </cell>
          <cell r="W28">
            <v>39661</v>
          </cell>
          <cell r="X28">
            <v>40025</v>
          </cell>
          <cell r="Y28" t="str">
            <v>V</v>
          </cell>
          <cell r="AF28" t="str">
            <v>L</v>
          </cell>
          <cell r="AG28" t="str">
            <v>TK</v>
          </cell>
          <cell r="AI28" t="str">
            <v>1250007616626</v>
          </cell>
          <cell r="AJ28" t="str">
            <v>Ali Hupron</v>
          </cell>
          <cell r="AK28" t="str">
            <v>Mandiri KCP Pulomas</v>
          </cell>
        </row>
        <row r="29">
          <cell r="B29" t="str">
            <v>235</v>
          </cell>
          <cell r="C29" t="str">
            <v>Amir Hamzah</v>
          </cell>
          <cell r="D29" t="str">
            <v>SPC</v>
          </cell>
          <cell r="E29" t="str">
            <v>Warehouse Helper</v>
          </cell>
          <cell r="F29">
            <v>1</v>
          </cell>
          <cell r="G29" t="str">
            <v>PTD</v>
          </cell>
          <cell r="H29" t="str">
            <v>340505</v>
          </cell>
          <cell r="I29" t="str">
            <v>340505</v>
          </cell>
          <cell r="J29" t="str">
            <v>BC</v>
          </cell>
          <cell r="K29" t="str">
            <v>Pulomas</v>
          </cell>
          <cell r="L29">
            <v>1</v>
          </cell>
          <cell r="M29">
            <v>1069865</v>
          </cell>
          <cell r="N29" t="str">
            <v>gross</v>
          </cell>
          <cell r="O29">
            <v>0</v>
          </cell>
          <cell r="P29">
            <v>154000</v>
          </cell>
          <cell r="Q29" t="str">
            <v>On</v>
          </cell>
          <cell r="R29" t="str">
            <v>David Prayogi</v>
          </cell>
          <cell r="S29">
            <v>39574</v>
          </cell>
          <cell r="T29">
            <v>39600</v>
          </cell>
          <cell r="U29">
            <v>39938</v>
          </cell>
          <cell r="V29" t="str">
            <v>V</v>
          </cell>
          <cell r="AF29" t="str">
            <v>L</v>
          </cell>
          <cell r="AG29" t="str">
            <v>TK</v>
          </cell>
          <cell r="AI29" t="str">
            <v>1250007439631</v>
          </cell>
          <cell r="AJ29" t="str">
            <v xml:space="preserve"> Amir Hamzah</v>
          </cell>
          <cell r="AK29" t="str">
            <v xml:space="preserve"> Bank Mandiri Cab.Pulomas </v>
          </cell>
        </row>
        <row r="30">
          <cell r="B30" t="str">
            <v>170</v>
          </cell>
          <cell r="C30" t="str">
            <v>Andi Zulhairi</v>
          </cell>
          <cell r="D30" t="str">
            <v>SPC</v>
          </cell>
          <cell r="E30" t="str">
            <v>Office Assist</v>
          </cell>
          <cell r="F30">
            <v>2.9</v>
          </cell>
          <cell r="G30" t="str">
            <v>CPL</v>
          </cell>
          <cell r="H30" t="str">
            <v>34OP-20003.P.13.70</v>
          </cell>
          <cell r="I30" t="str">
            <v xml:space="preserve">34OP - 20003.P.13.70 </v>
          </cell>
          <cell r="J30" t="str">
            <v>WC</v>
          </cell>
          <cell r="K30" t="str">
            <v>Arkadia</v>
          </cell>
          <cell r="L30">
            <v>1</v>
          </cell>
          <cell r="M30">
            <v>1650000</v>
          </cell>
          <cell r="N30" t="str">
            <v>gross</v>
          </cell>
          <cell r="O30">
            <v>360000</v>
          </cell>
          <cell r="P30">
            <v>154000</v>
          </cell>
          <cell r="Q30" t="str">
            <v>On</v>
          </cell>
          <cell r="R30" t="str">
            <v>Andi Syamsuar</v>
          </cell>
          <cell r="S30">
            <v>38763</v>
          </cell>
          <cell r="T30">
            <v>39600</v>
          </cell>
          <cell r="U30">
            <v>39813</v>
          </cell>
          <cell r="V30" t="str">
            <v>V</v>
          </cell>
          <cell r="W30">
            <v>39814</v>
          </cell>
          <cell r="X30" t="str">
            <v>31Des09</v>
          </cell>
          <cell r="AF30" t="str">
            <v>L</v>
          </cell>
          <cell r="AG30" t="str">
            <v>TK</v>
          </cell>
          <cell r="AI30" t="str">
            <v>1240004520343</v>
          </cell>
          <cell r="AJ30" t="str">
            <v xml:space="preserve"> Andi Zulhairi</v>
          </cell>
          <cell r="AK30" t="str">
            <v xml:space="preserve"> Bank Mandiri Cab.Tebet </v>
          </cell>
        </row>
        <row r="31">
          <cell r="B31" t="str">
            <v>003</v>
          </cell>
          <cell r="C31" t="str">
            <v>Angga Ramadhan</v>
          </cell>
          <cell r="D31" t="str">
            <v>SPC</v>
          </cell>
          <cell r="E31" t="str">
            <v>Junior Operator</v>
          </cell>
          <cell r="F31">
            <v>1</v>
          </cell>
          <cell r="G31" t="str">
            <v>PTD</v>
          </cell>
          <cell r="H31" t="str">
            <v>340524</v>
          </cell>
          <cell r="I31" t="str">
            <v>340524</v>
          </cell>
          <cell r="J31" t="str">
            <v>WC</v>
          </cell>
          <cell r="K31" t="str">
            <v>Pulomas</v>
          </cell>
          <cell r="L31">
            <v>1</v>
          </cell>
          <cell r="M31">
            <v>850000</v>
          </cell>
          <cell r="N31" t="str">
            <v>gross</v>
          </cell>
          <cell r="O31">
            <v>360000</v>
          </cell>
          <cell r="P31">
            <v>154000</v>
          </cell>
          <cell r="Q31" t="str">
            <v>On</v>
          </cell>
          <cell r="R31" t="str">
            <v>Surya Fitri</v>
          </cell>
          <cell r="S31">
            <v>39601</v>
          </cell>
          <cell r="T31">
            <v>39601</v>
          </cell>
          <cell r="U31">
            <v>39964</v>
          </cell>
          <cell r="V31" t="str">
            <v>V</v>
          </cell>
          <cell r="AF31" t="str">
            <v>L</v>
          </cell>
          <cell r="AG31" t="str">
            <v>TK</v>
          </cell>
          <cell r="AI31" t="str">
            <v>1250007792666</v>
          </cell>
          <cell r="AJ31" t="str">
            <v>Angga Ramadhan</v>
          </cell>
          <cell r="AK31" t="str">
            <v>Mandiri</v>
          </cell>
        </row>
        <row r="32">
          <cell r="B32">
            <v>349</v>
          </cell>
          <cell r="C32" t="str">
            <v>Anita Rustam</v>
          </cell>
          <cell r="D32" t="str">
            <v>SPC</v>
          </cell>
          <cell r="E32" t="str">
            <v>Team Assistant</v>
          </cell>
          <cell r="F32">
            <v>1</v>
          </cell>
          <cell r="G32" t="str">
            <v>PTDH-PE</v>
          </cell>
          <cell r="H32">
            <v>340539</v>
          </cell>
          <cell r="I32">
            <v>340539</v>
          </cell>
          <cell r="J32" t="str">
            <v>WC</v>
          </cell>
          <cell r="K32" t="str">
            <v>Pulomas</v>
          </cell>
          <cell r="L32">
            <v>1</v>
          </cell>
          <cell r="M32">
            <v>3534500</v>
          </cell>
          <cell r="N32" t="str">
            <v>gross</v>
          </cell>
          <cell r="O32">
            <v>450000</v>
          </cell>
          <cell r="P32">
            <v>0</v>
          </cell>
          <cell r="Q32" t="str">
            <v>Off</v>
          </cell>
          <cell r="R32" t="str">
            <v>Budi Utama</v>
          </cell>
          <cell r="S32">
            <v>39706</v>
          </cell>
          <cell r="W32">
            <v>39706</v>
          </cell>
          <cell r="X32">
            <v>40250</v>
          </cell>
          <cell r="Y32" t="str">
            <v>V</v>
          </cell>
          <cell r="AF32" t="str">
            <v>P</v>
          </cell>
          <cell r="AG32" t="str">
            <v>TK</v>
          </cell>
          <cell r="AI32" t="str">
            <v>1200004451329</v>
          </cell>
          <cell r="AJ32" t="str">
            <v>Anita</v>
          </cell>
          <cell r="AK32" t="str">
            <v>Mandiri Cab. Pulomas</v>
          </cell>
        </row>
        <row r="33">
          <cell r="B33" t="str">
            <v>171</v>
          </cell>
          <cell r="C33" t="str">
            <v>Anto Karyoto</v>
          </cell>
          <cell r="D33" t="str">
            <v>SPC</v>
          </cell>
          <cell r="E33" t="str">
            <v>Office Assistant</v>
          </cell>
          <cell r="F33">
            <v>11.2</v>
          </cell>
          <cell r="G33" t="str">
            <v>PTD</v>
          </cell>
          <cell r="H33" t="str">
            <v>340501</v>
          </cell>
          <cell r="I33" t="str">
            <v>340501</v>
          </cell>
          <cell r="J33" t="str">
            <v>WC</v>
          </cell>
          <cell r="K33" t="str">
            <v>Pulomas</v>
          </cell>
          <cell r="L33">
            <v>1</v>
          </cell>
          <cell r="M33">
            <v>1200000</v>
          </cell>
          <cell r="N33" t="str">
            <v>gross</v>
          </cell>
          <cell r="O33">
            <v>360000</v>
          </cell>
          <cell r="P33">
            <v>154000</v>
          </cell>
          <cell r="Q33" t="str">
            <v>On</v>
          </cell>
          <cell r="R33" t="str">
            <v>Veronika Yanuastuti</v>
          </cell>
          <cell r="S33">
            <v>35737</v>
          </cell>
          <cell r="T33">
            <v>39600</v>
          </cell>
          <cell r="U33">
            <v>39813</v>
          </cell>
          <cell r="V33" t="str">
            <v>V</v>
          </cell>
          <cell r="W33">
            <v>39814</v>
          </cell>
          <cell r="X33" t="str">
            <v>31Des09</v>
          </cell>
          <cell r="AF33" t="str">
            <v>L</v>
          </cell>
          <cell r="AG33" t="str">
            <v>K3</v>
          </cell>
          <cell r="AI33" t="str">
            <v xml:space="preserve">1200003111809 </v>
          </cell>
          <cell r="AJ33" t="str">
            <v>Anto Karyoto</v>
          </cell>
          <cell r="AK33" t="str">
            <v xml:space="preserve"> Bank Mandiri Cab.Pulomas </v>
          </cell>
        </row>
        <row r="34">
          <cell r="B34" t="str">
            <v>190</v>
          </cell>
          <cell r="C34" t="str">
            <v>Antok Hermawan</v>
          </cell>
          <cell r="D34" t="str">
            <v>SPC</v>
          </cell>
          <cell r="E34" t="str">
            <v>Helper</v>
          </cell>
          <cell r="F34">
            <v>1.5</v>
          </cell>
          <cell r="G34" t="str">
            <v>MED</v>
          </cell>
          <cell r="H34" t="str">
            <v>345032</v>
          </cell>
          <cell r="I34" t="str">
            <v>345032</v>
          </cell>
          <cell r="J34" t="str">
            <v>BC</v>
          </cell>
          <cell r="K34" t="str">
            <v>Surabaya</v>
          </cell>
          <cell r="L34">
            <v>1</v>
          </cell>
          <cell r="M34">
            <v>1031700</v>
          </cell>
          <cell r="N34" t="str">
            <v>gross</v>
          </cell>
          <cell r="O34">
            <v>0</v>
          </cell>
          <cell r="P34">
            <v>154000</v>
          </cell>
          <cell r="Q34" t="str">
            <v>On</v>
          </cell>
          <cell r="R34" t="str">
            <v>Daniel Kartawiguna</v>
          </cell>
          <cell r="S34">
            <v>39417</v>
          </cell>
          <cell r="T34">
            <v>39600</v>
          </cell>
          <cell r="U34">
            <v>39964</v>
          </cell>
          <cell r="V34" t="str">
            <v>V</v>
          </cell>
          <cell r="AF34" t="str">
            <v>L</v>
          </cell>
          <cell r="AG34" t="str">
            <v>K1</v>
          </cell>
          <cell r="AI34" t="str">
            <v xml:space="preserve">1420005707087 </v>
          </cell>
          <cell r="AJ34" t="str">
            <v>Antok Hermawan</v>
          </cell>
          <cell r="AK34" t="str">
            <v>Bank Mandiri KCP SBY Diponegoro</v>
          </cell>
        </row>
        <row r="35">
          <cell r="B35" t="str">
            <v>116</v>
          </cell>
          <cell r="C35" t="str">
            <v>Ari Afriansyah</v>
          </cell>
          <cell r="D35" t="str">
            <v>SPC</v>
          </cell>
          <cell r="E35" t="str">
            <v>Panel Assembler</v>
          </cell>
          <cell r="F35">
            <v>1</v>
          </cell>
          <cell r="G35" t="str">
            <v>PTD</v>
          </cell>
          <cell r="H35" t="str">
            <v>340547</v>
          </cell>
          <cell r="I35" t="str">
            <v>340547</v>
          </cell>
          <cell r="J35" t="str">
            <v>WC</v>
          </cell>
          <cell r="K35" t="str">
            <v>Pulomas</v>
          </cell>
          <cell r="L35">
            <v>1</v>
          </cell>
          <cell r="M35">
            <v>1201500</v>
          </cell>
          <cell r="N35" t="str">
            <v>gross</v>
          </cell>
          <cell r="O35">
            <v>360000</v>
          </cell>
          <cell r="P35">
            <v>154000</v>
          </cell>
          <cell r="Q35" t="str">
            <v>On</v>
          </cell>
          <cell r="R35" t="str">
            <v>Surya Fitri</v>
          </cell>
          <cell r="S35">
            <v>39449</v>
          </cell>
          <cell r="T35">
            <v>39600</v>
          </cell>
          <cell r="U35">
            <v>39814</v>
          </cell>
          <cell r="V35" t="str">
            <v>V</v>
          </cell>
          <cell r="W35">
            <v>39814</v>
          </cell>
          <cell r="X35" t="str">
            <v>31Des09</v>
          </cell>
          <cell r="AF35" t="str">
            <v>L</v>
          </cell>
          <cell r="AG35" t="str">
            <v>TK</v>
          </cell>
          <cell r="AI35" t="str">
            <v>1200005093526</v>
          </cell>
          <cell r="AJ35" t="str">
            <v>Ari Afriansyah</v>
          </cell>
          <cell r="AK35" t="str">
            <v xml:space="preserve"> Bank Mandiri Cab.Pulomas </v>
          </cell>
        </row>
        <row r="36">
          <cell r="B36" t="str">
            <v>164</v>
          </cell>
          <cell r="C36" t="str">
            <v>Ari Indrawan</v>
          </cell>
          <cell r="D36" t="str">
            <v>SPC</v>
          </cell>
          <cell r="E36" t="str">
            <v>Helper housekeeping</v>
          </cell>
          <cell r="F36">
            <v>1</v>
          </cell>
          <cell r="G36" t="str">
            <v>BA</v>
          </cell>
          <cell r="H36" t="str">
            <v>349261</v>
          </cell>
          <cell r="I36" t="str">
            <v>349261</v>
          </cell>
          <cell r="J36" t="str">
            <v>WC</v>
          </cell>
          <cell r="K36" t="str">
            <v>Arkadia</v>
          </cell>
          <cell r="L36">
            <v>1</v>
          </cell>
          <cell r="M36">
            <v>913500</v>
          </cell>
          <cell r="N36" t="str">
            <v>gross</v>
          </cell>
          <cell r="O36">
            <v>360000</v>
          </cell>
          <cell r="P36">
            <v>154000</v>
          </cell>
          <cell r="Q36" t="str">
            <v>On</v>
          </cell>
          <cell r="R36" t="str">
            <v>Harris Ramelan</v>
          </cell>
          <cell r="S36">
            <v>39295</v>
          </cell>
          <cell r="T36">
            <v>39600</v>
          </cell>
          <cell r="U36">
            <v>39660</v>
          </cell>
          <cell r="V36" t="str">
            <v>V</v>
          </cell>
          <cell r="W36">
            <v>39661</v>
          </cell>
          <cell r="X36">
            <v>39782</v>
          </cell>
          <cell r="Y36" t="str">
            <v>V</v>
          </cell>
          <cell r="Z36" t="str">
            <v>30Nov08</v>
          </cell>
          <cell r="AA36" t="str">
            <v>29Nov09</v>
          </cell>
          <cell r="AF36" t="str">
            <v>L</v>
          </cell>
          <cell r="AG36" t="str">
            <v>K1</v>
          </cell>
          <cell r="AI36" t="str">
            <v>1280004909310</v>
          </cell>
          <cell r="AJ36" t="str">
            <v xml:space="preserve"> Ari Indrawan</v>
          </cell>
          <cell r="AK36" t="str">
            <v xml:space="preserve"> Bank Mandiri Cab.Pamulang </v>
          </cell>
          <cell r="AL36" t="str">
            <v>24.842.779.1-411.000</v>
          </cell>
        </row>
        <row r="37">
          <cell r="B37" t="str">
            <v>091</v>
          </cell>
          <cell r="C37" t="str">
            <v>Ari Maulana</v>
          </cell>
          <cell r="D37" t="str">
            <v>SPC</v>
          </cell>
          <cell r="E37" t="str">
            <v>Office Boy</v>
          </cell>
          <cell r="F37">
            <v>1</v>
          </cell>
          <cell r="G37" t="str">
            <v>PTD</v>
          </cell>
          <cell r="H37" t="str">
            <v>340561</v>
          </cell>
          <cell r="I37" t="str">
            <v>340561</v>
          </cell>
          <cell r="J37" t="str">
            <v>BC</v>
          </cell>
          <cell r="K37" t="str">
            <v>Pulomas</v>
          </cell>
          <cell r="L37">
            <v>0.5</v>
          </cell>
          <cell r="M37">
            <v>901000</v>
          </cell>
          <cell r="N37" t="str">
            <v>gross</v>
          </cell>
          <cell r="O37">
            <v>0</v>
          </cell>
          <cell r="P37">
            <v>154000</v>
          </cell>
          <cell r="Q37" t="str">
            <v>On</v>
          </cell>
          <cell r="R37" t="str">
            <v>David Prayogi</v>
          </cell>
          <cell r="S37">
            <v>39433</v>
          </cell>
          <cell r="T37">
            <v>39600</v>
          </cell>
          <cell r="U37">
            <v>39615</v>
          </cell>
          <cell r="V37" t="str">
            <v>V</v>
          </cell>
          <cell r="W37">
            <v>39616</v>
          </cell>
          <cell r="X37">
            <v>39798</v>
          </cell>
          <cell r="Y37" t="str">
            <v>V</v>
          </cell>
          <cell r="Z37" t="str">
            <v>17Des08</v>
          </cell>
          <cell r="AA37">
            <v>39888</v>
          </cell>
          <cell r="AF37" t="str">
            <v>L</v>
          </cell>
          <cell r="AG37" t="str">
            <v>K2</v>
          </cell>
          <cell r="AH37" t="str">
            <v>Not extend</v>
          </cell>
          <cell r="AI37" t="str">
            <v xml:space="preserve">1250007342389 </v>
          </cell>
          <cell r="AJ37" t="str">
            <v xml:space="preserve"> Ari Maulana</v>
          </cell>
          <cell r="AK37" t="str">
            <v xml:space="preserve"> Bank Mandiri Cab.Pulomas </v>
          </cell>
        </row>
        <row r="38">
          <cell r="B38" t="str">
            <v>114</v>
          </cell>
          <cell r="C38" t="str">
            <v>Ari Wahyudi</v>
          </cell>
          <cell r="D38" t="str">
            <v>SPC</v>
          </cell>
          <cell r="E38" t="str">
            <v>Panel Assembler</v>
          </cell>
          <cell r="F38">
            <v>1</v>
          </cell>
          <cell r="G38" t="str">
            <v>PTD</v>
          </cell>
          <cell r="H38" t="str">
            <v>340547</v>
          </cell>
          <cell r="I38" t="str">
            <v>340547</v>
          </cell>
          <cell r="J38" t="str">
            <v>WC</v>
          </cell>
          <cell r="K38" t="str">
            <v>Pulomas</v>
          </cell>
          <cell r="L38">
            <v>1</v>
          </cell>
          <cell r="M38">
            <v>1201500</v>
          </cell>
          <cell r="N38" t="str">
            <v>gross</v>
          </cell>
          <cell r="O38">
            <v>360000</v>
          </cell>
          <cell r="P38">
            <v>154000</v>
          </cell>
          <cell r="Q38" t="str">
            <v>On</v>
          </cell>
          <cell r="R38" t="str">
            <v>Surya Fitri</v>
          </cell>
          <cell r="S38">
            <v>39449</v>
          </cell>
          <cell r="T38">
            <v>39600</v>
          </cell>
          <cell r="U38">
            <v>39814</v>
          </cell>
          <cell r="V38" t="str">
            <v>V</v>
          </cell>
          <cell r="W38">
            <v>39814</v>
          </cell>
          <cell r="X38" t="str">
            <v>31Des09</v>
          </cell>
          <cell r="AF38" t="str">
            <v>L</v>
          </cell>
          <cell r="AG38" t="str">
            <v>TK</v>
          </cell>
          <cell r="AI38" t="str">
            <v xml:space="preserve">1290004593675 </v>
          </cell>
          <cell r="AJ38" t="str">
            <v xml:space="preserve"> Ari Wahyudi</v>
          </cell>
          <cell r="AK38" t="str">
            <v xml:space="preserve"> Bank Mandiri Cab.Cimanggis </v>
          </cell>
        </row>
        <row r="39">
          <cell r="B39">
            <v>331</v>
          </cell>
          <cell r="C39" t="str">
            <v>Aria Sumarta</v>
          </cell>
          <cell r="D39" t="str">
            <v>SPC</v>
          </cell>
          <cell r="E39" t="str">
            <v>Filter Module Assy</v>
          </cell>
          <cell r="F39">
            <v>1</v>
          </cell>
          <cell r="G39" t="str">
            <v>PTD</v>
          </cell>
          <cell r="H39" t="str">
            <v>340548</v>
          </cell>
          <cell r="I39" t="str">
            <v>340548</v>
          </cell>
          <cell r="J39" t="str">
            <v>WC</v>
          </cell>
          <cell r="K39" t="str">
            <v>Pulomas</v>
          </cell>
          <cell r="L39">
            <v>1</v>
          </cell>
          <cell r="M39">
            <v>925000</v>
          </cell>
          <cell r="N39" t="str">
            <v>gross</v>
          </cell>
          <cell r="O39">
            <v>360000</v>
          </cell>
          <cell r="P39">
            <v>154000</v>
          </cell>
          <cell r="Q39" t="str">
            <v>On</v>
          </cell>
          <cell r="R39" t="str">
            <v>Rahmat Mulyadi</v>
          </cell>
          <cell r="S39">
            <v>39661</v>
          </cell>
          <cell r="W39">
            <v>39661</v>
          </cell>
          <cell r="X39">
            <v>40025</v>
          </cell>
          <cell r="Y39" t="str">
            <v>V</v>
          </cell>
          <cell r="AF39" t="str">
            <v>L</v>
          </cell>
          <cell r="AG39" t="str">
            <v>TK</v>
          </cell>
          <cell r="AI39" t="str">
            <v>0060091728901</v>
          </cell>
          <cell r="AJ39" t="str">
            <v>Aria Sumarta</v>
          </cell>
          <cell r="AK39" t="str">
            <v>Mandiri KC Matraman</v>
          </cell>
        </row>
        <row r="40">
          <cell r="B40" t="str">
            <v>034</v>
          </cell>
          <cell r="C40" t="str">
            <v>Arie Pratama</v>
          </cell>
          <cell r="D40" t="str">
            <v>SPC</v>
          </cell>
          <cell r="E40" t="str">
            <v>Electrician</v>
          </cell>
          <cell r="F40">
            <v>2</v>
          </cell>
          <cell r="G40" t="str">
            <v>PTD</v>
          </cell>
          <cell r="H40" t="str">
            <v>340548</v>
          </cell>
          <cell r="I40" t="str">
            <v>340548</v>
          </cell>
          <cell r="J40" t="str">
            <v>WC</v>
          </cell>
          <cell r="K40" t="str">
            <v>Pulomas</v>
          </cell>
          <cell r="L40">
            <v>1</v>
          </cell>
          <cell r="M40">
            <v>1100000</v>
          </cell>
          <cell r="N40" t="str">
            <v>gross</v>
          </cell>
          <cell r="O40">
            <v>360000</v>
          </cell>
          <cell r="P40">
            <v>154000</v>
          </cell>
          <cell r="Q40" t="str">
            <v>On</v>
          </cell>
          <cell r="R40" t="str">
            <v>Surya Fitri</v>
          </cell>
          <cell r="S40">
            <v>39203</v>
          </cell>
          <cell r="T40">
            <v>39600</v>
          </cell>
          <cell r="U40">
            <v>39933</v>
          </cell>
          <cell r="V40" t="str">
            <v>V</v>
          </cell>
          <cell r="AF40" t="str">
            <v>L</v>
          </cell>
          <cell r="AG40" t="str">
            <v>TK</v>
          </cell>
          <cell r="AI40" t="str">
            <v>0700005051961</v>
          </cell>
          <cell r="AJ40" t="str">
            <v xml:space="preserve"> Arie Pratama</v>
          </cell>
          <cell r="AK40" t="str">
            <v xml:space="preserve"> Bank Mandiri Cab.Nindya Karya </v>
          </cell>
        </row>
        <row r="41">
          <cell r="B41">
            <v>339</v>
          </cell>
          <cell r="C41" t="str">
            <v>Arif Riyanto</v>
          </cell>
          <cell r="D41" t="str">
            <v>SPC</v>
          </cell>
          <cell r="E41" t="str">
            <v>Junior Electrician</v>
          </cell>
          <cell r="F41">
            <v>1</v>
          </cell>
          <cell r="G41" t="str">
            <v>PTD</v>
          </cell>
          <cell r="H41" t="str">
            <v>340548</v>
          </cell>
          <cell r="I41" t="str">
            <v>340548</v>
          </cell>
          <cell r="J41" t="str">
            <v>WC</v>
          </cell>
          <cell r="K41" t="str">
            <v>Pulomas</v>
          </cell>
          <cell r="L41">
            <v>1</v>
          </cell>
          <cell r="M41">
            <v>825000</v>
          </cell>
          <cell r="N41" t="str">
            <v>gross</v>
          </cell>
          <cell r="O41">
            <v>360000</v>
          </cell>
          <cell r="P41">
            <v>154000</v>
          </cell>
          <cell r="Q41" t="str">
            <v>On</v>
          </cell>
          <cell r="R41" t="str">
            <v>Rahmat Mulyadi</v>
          </cell>
          <cell r="S41">
            <v>39661</v>
          </cell>
          <cell r="W41">
            <v>39661</v>
          </cell>
          <cell r="X41">
            <v>40025</v>
          </cell>
          <cell r="Y41" t="str">
            <v>V</v>
          </cell>
          <cell r="AF41" t="str">
            <v>L</v>
          </cell>
          <cell r="AG41" t="str">
            <v>TK</v>
          </cell>
          <cell r="AI41" t="str">
            <v>0060005782200</v>
          </cell>
          <cell r="AJ41" t="str">
            <v>Arif Riyanto</v>
          </cell>
          <cell r="AK41" t="str">
            <v>Mandiri KCP Cipinang jaya</v>
          </cell>
        </row>
        <row r="42">
          <cell r="B42" t="str">
            <v>172</v>
          </cell>
          <cell r="C42" t="str">
            <v>Arif Suyanto</v>
          </cell>
          <cell r="D42" t="str">
            <v>SPC</v>
          </cell>
          <cell r="E42" t="str">
            <v>Office Boy</v>
          </cell>
          <cell r="F42">
            <v>3.45</v>
          </cell>
          <cell r="G42" t="str">
            <v>CHR</v>
          </cell>
          <cell r="H42" t="str">
            <v>349210</v>
          </cell>
          <cell r="I42" t="str">
            <v>349210</v>
          </cell>
          <cell r="J42" t="str">
            <v>BC</v>
          </cell>
          <cell r="K42" t="str">
            <v>Arkadia</v>
          </cell>
          <cell r="L42">
            <v>1</v>
          </cell>
          <cell r="M42">
            <v>1254000</v>
          </cell>
          <cell r="N42" t="str">
            <v>gross</v>
          </cell>
          <cell r="O42">
            <v>0</v>
          </cell>
          <cell r="P42">
            <v>154000</v>
          </cell>
          <cell r="Q42" t="str">
            <v>On</v>
          </cell>
          <cell r="R42" t="str">
            <v>Lola Irene Harahap</v>
          </cell>
          <cell r="S42">
            <v>38560</v>
          </cell>
          <cell r="T42">
            <v>39600</v>
          </cell>
          <cell r="U42">
            <v>39813</v>
          </cell>
          <cell r="V42" t="str">
            <v>V</v>
          </cell>
          <cell r="W42">
            <v>39814</v>
          </cell>
          <cell r="X42" t="str">
            <v>31Des09</v>
          </cell>
          <cell r="AF42" t="str">
            <v>L</v>
          </cell>
          <cell r="AG42" t="str">
            <v>TK</v>
          </cell>
          <cell r="AI42" t="str">
            <v xml:space="preserve">12400044449089 </v>
          </cell>
          <cell r="AJ42" t="str">
            <v xml:space="preserve"> Arif Suyanto</v>
          </cell>
          <cell r="AK42" t="str">
            <v xml:space="preserve"> Bank Mandiri Cab.Tebet </v>
          </cell>
        </row>
        <row r="43">
          <cell r="B43" t="str">
            <v>121</v>
          </cell>
          <cell r="C43" t="str">
            <v>Aris Wahono</v>
          </cell>
          <cell r="D43" t="str">
            <v>SPC</v>
          </cell>
          <cell r="E43" t="str">
            <v>Technician</v>
          </cell>
          <cell r="F43">
            <v>1</v>
          </cell>
          <cell r="G43" t="str">
            <v>PTD</v>
          </cell>
          <cell r="H43" t="str">
            <v>340517</v>
          </cell>
          <cell r="I43" t="str">
            <v>340517</v>
          </cell>
          <cell r="J43" t="str">
            <v>WC</v>
          </cell>
          <cell r="K43" t="str">
            <v>Pulomas</v>
          </cell>
          <cell r="L43">
            <v>1</v>
          </cell>
          <cell r="M43">
            <v>1294000</v>
          </cell>
          <cell r="N43" t="str">
            <v>gross</v>
          </cell>
          <cell r="O43">
            <v>360000</v>
          </cell>
          <cell r="P43">
            <v>154000</v>
          </cell>
          <cell r="Q43" t="str">
            <v>On</v>
          </cell>
          <cell r="R43" t="str">
            <v>Surya Fitri</v>
          </cell>
          <cell r="S43">
            <v>39448</v>
          </cell>
          <cell r="T43">
            <v>39600</v>
          </cell>
          <cell r="U43">
            <v>39813</v>
          </cell>
          <cell r="V43" t="str">
            <v>V</v>
          </cell>
          <cell r="W43">
            <v>39814</v>
          </cell>
          <cell r="X43" t="str">
            <v>31Des09</v>
          </cell>
          <cell r="AF43" t="str">
            <v>L</v>
          </cell>
          <cell r="AG43" t="str">
            <v>TK</v>
          </cell>
          <cell r="AI43" t="str">
            <v xml:space="preserve">1200004385378 </v>
          </cell>
          <cell r="AJ43" t="str">
            <v xml:space="preserve"> Aris Wahono</v>
          </cell>
          <cell r="AK43" t="str">
            <v xml:space="preserve"> Bank Mandiri Cab.Pulomas </v>
          </cell>
        </row>
        <row r="44">
          <cell r="B44" t="str">
            <v>084</v>
          </cell>
          <cell r="C44" t="str">
            <v>As'ari</v>
          </cell>
          <cell r="D44" t="str">
            <v>SPC</v>
          </cell>
          <cell r="E44" t="str">
            <v>Office Boy</v>
          </cell>
          <cell r="F44">
            <v>1</v>
          </cell>
          <cell r="G44" t="str">
            <v>PTD</v>
          </cell>
          <cell r="H44" t="str">
            <v>340518</v>
          </cell>
          <cell r="I44" t="str">
            <v>340518</v>
          </cell>
          <cell r="J44" t="str">
            <v>BC</v>
          </cell>
          <cell r="K44" t="str">
            <v>Pulomas</v>
          </cell>
          <cell r="L44">
            <v>1</v>
          </cell>
          <cell r="M44">
            <v>1100000</v>
          </cell>
          <cell r="N44" t="str">
            <v>gross</v>
          </cell>
          <cell r="O44">
            <v>0</v>
          </cell>
          <cell r="P44">
            <v>154000</v>
          </cell>
          <cell r="Q44" t="str">
            <v>On</v>
          </cell>
          <cell r="R44" t="str">
            <v>Andhika Bimantoro</v>
          </cell>
          <cell r="S44">
            <v>39309</v>
          </cell>
          <cell r="T44">
            <v>39600</v>
          </cell>
          <cell r="U44">
            <v>39674</v>
          </cell>
          <cell r="V44" t="str">
            <v>V</v>
          </cell>
          <cell r="W44">
            <v>39675</v>
          </cell>
          <cell r="X44">
            <v>40039</v>
          </cell>
          <cell r="Y44" t="str">
            <v>V</v>
          </cell>
          <cell r="AF44" t="str">
            <v>L</v>
          </cell>
          <cell r="AG44" t="str">
            <v>TK</v>
          </cell>
          <cell r="AI44" t="str">
            <v xml:space="preserve">1250007003700 </v>
          </cell>
          <cell r="AJ44" t="str">
            <v xml:space="preserve"> As'ari</v>
          </cell>
          <cell r="AK44" t="str">
            <v xml:space="preserve"> Bank Mandiri Cab.Pulomas </v>
          </cell>
        </row>
        <row r="45">
          <cell r="B45" t="str">
            <v>150</v>
          </cell>
          <cell r="C45" t="str">
            <v>Asep Hidayat</v>
          </cell>
          <cell r="D45" t="str">
            <v>SPC</v>
          </cell>
          <cell r="E45" t="str">
            <v>Nurse</v>
          </cell>
          <cell r="F45">
            <v>4.4000000000000004</v>
          </cell>
          <cell r="G45" t="str">
            <v>PTD</v>
          </cell>
          <cell r="H45" t="str">
            <v>340501</v>
          </cell>
          <cell r="I45" t="str">
            <v>340501</v>
          </cell>
          <cell r="J45" t="str">
            <v>WC</v>
          </cell>
          <cell r="K45" t="str">
            <v>Pulomas</v>
          </cell>
          <cell r="L45">
            <v>1</v>
          </cell>
          <cell r="M45">
            <v>1911448</v>
          </cell>
          <cell r="N45" t="str">
            <v>gross</v>
          </cell>
          <cell r="O45">
            <v>360000</v>
          </cell>
          <cell r="P45">
            <v>154000</v>
          </cell>
          <cell r="Q45" t="str">
            <v>On</v>
          </cell>
          <cell r="R45" t="str">
            <v>Hery Santoso</v>
          </cell>
          <cell r="S45">
            <v>38229</v>
          </cell>
          <cell r="T45">
            <v>39600</v>
          </cell>
          <cell r="U45">
            <v>39813</v>
          </cell>
          <cell r="V45" t="str">
            <v>V</v>
          </cell>
          <cell r="W45">
            <v>39814</v>
          </cell>
          <cell r="X45" t="str">
            <v>31Des09</v>
          </cell>
          <cell r="AF45" t="str">
            <v>L</v>
          </cell>
          <cell r="AG45" t="str">
            <v>K</v>
          </cell>
          <cell r="AI45" t="str">
            <v>1250007171051</v>
          </cell>
          <cell r="AJ45" t="str">
            <v xml:space="preserve"> Asep Hidayat</v>
          </cell>
          <cell r="AK45" t="str">
            <v xml:space="preserve"> Bank Mandiri Cab.Pulomas </v>
          </cell>
        </row>
        <row r="46">
          <cell r="B46" t="str">
            <v>080</v>
          </cell>
          <cell r="C46" t="str">
            <v>Asep Saipulloh</v>
          </cell>
          <cell r="D46" t="str">
            <v>SPC</v>
          </cell>
          <cell r="E46" t="str">
            <v>Warehouse / Helper</v>
          </cell>
          <cell r="F46">
            <v>2</v>
          </cell>
          <cell r="G46" t="str">
            <v>PTD</v>
          </cell>
          <cell r="H46" t="str">
            <v>340505</v>
          </cell>
          <cell r="I46" t="str">
            <v>340505</v>
          </cell>
          <cell r="J46" t="str">
            <v>BC</v>
          </cell>
          <cell r="K46" t="str">
            <v>Pulomas</v>
          </cell>
          <cell r="L46">
            <v>1</v>
          </cell>
          <cell r="M46">
            <v>1069865</v>
          </cell>
          <cell r="N46" t="str">
            <v>gross</v>
          </cell>
          <cell r="O46">
            <v>0</v>
          </cell>
          <cell r="P46">
            <v>154000</v>
          </cell>
          <cell r="Q46" t="str">
            <v>On</v>
          </cell>
          <cell r="R46" t="str">
            <v>David Prayogi</v>
          </cell>
          <cell r="S46">
            <v>39266</v>
          </cell>
          <cell r="T46">
            <v>39600</v>
          </cell>
          <cell r="U46">
            <v>39631</v>
          </cell>
          <cell r="V46" t="str">
            <v>V</v>
          </cell>
          <cell r="W46">
            <v>39632</v>
          </cell>
          <cell r="X46">
            <v>39996</v>
          </cell>
          <cell r="Y46" t="str">
            <v>YES</v>
          </cell>
          <cell r="AF46" t="str">
            <v>L</v>
          </cell>
          <cell r="AG46" t="str">
            <v>TK</v>
          </cell>
          <cell r="AI46" t="str">
            <v xml:space="preserve">0700005042861 </v>
          </cell>
          <cell r="AJ46" t="str">
            <v xml:space="preserve"> Asep Saepulloh</v>
          </cell>
          <cell r="AK46" t="str">
            <v xml:space="preserve"> Bank Mandiri Cab.Nindya Karya</v>
          </cell>
        </row>
        <row r="47">
          <cell r="B47" t="str">
            <v>193</v>
          </cell>
          <cell r="C47" t="str">
            <v>Augusta Nungki Sasanthi</v>
          </cell>
          <cell r="D47" t="str">
            <v>SPC</v>
          </cell>
          <cell r="E47" t="str">
            <v>Service Desk</v>
          </cell>
          <cell r="F47">
            <v>1</v>
          </cell>
          <cell r="G47" t="str">
            <v>CIO</v>
          </cell>
          <cell r="H47" t="str">
            <v>349242</v>
          </cell>
          <cell r="I47" t="str">
            <v>349242</v>
          </cell>
          <cell r="J47" t="str">
            <v>WC</v>
          </cell>
          <cell r="K47" t="str">
            <v>Arkadia</v>
          </cell>
          <cell r="L47">
            <v>1</v>
          </cell>
          <cell r="M47">
            <v>2850000</v>
          </cell>
          <cell r="N47" t="str">
            <v>gross</v>
          </cell>
          <cell r="O47">
            <v>360000</v>
          </cell>
          <cell r="P47">
            <v>154000</v>
          </cell>
          <cell r="Q47" t="str">
            <v>On</v>
          </cell>
          <cell r="R47" t="str">
            <v>Rifa Haryadi</v>
          </cell>
          <cell r="S47">
            <v>39461</v>
          </cell>
          <cell r="T47">
            <v>39600</v>
          </cell>
          <cell r="U47">
            <v>39826</v>
          </cell>
          <cell r="V47" t="str">
            <v>V</v>
          </cell>
          <cell r="W47">
            <v>39827</v>
          </cell>
          <cell r="X47">
            <v>40191</v>
          </cell>
          <cell r="AF47" t="str">
            <v>P</v>
          </cell>
          <cell r="AG47" t="str">
            <v>TK</v>
          </cell>
          <cell r="AI47" t="str">
            <v>1781250240</v>
          </cell>
          <cell r="AJ47" t="str">
            <v>Augusta Nungki Sasanthi</v>
          </cell>
          <cell r="AK47" t="str">
            <v>BCA KCP Permata Hijau</v>
          </cell>
          <cell r="AL47" t="str">
            <v>24.636.863.3-013.000</v>
          </cell>
        </row>
        <row r="48">
          <cell r="B48">
            <v>358</v>
          </cell>
          <cell r="C48" t="str">
            <v>Ayu Rokhma S</v>
          </cell>
          <cell r="D48" t="str">
            <v>SPC</v>
          </cell>
          <cell r="E48" t="str">
            <v>Engineering Support</v>
          </cell>
          <cell r="F48">
            <v>1</v>
          </cell>
          <cell r="H48" t="str">
            <v xml:space="preserve">34OP - 800019.P01 </v>
          </cell>
          <cell r="I48" t="str">
            <v xml:space="preserve">34OP - 800019.P01 </v>
          </cell>
          <cell r="J48" t="str">
            <v>WC</v>
          </cell>
          <cell r="K48" t="str">
            <v>Arkadia</v>
          </cell>
          <cell r="L48">
            <v>1</v>
          </cell>
          <cell r="M48">
            <v>3300000</v>
          </cell>
          <cell r="N48" t="str">
            <v>gross</v>
          </cell>
          <cell r="O48">
            <v>360000</v>
          </cell>
          <cell r="P48">
            <v>154000</v>
          </cell>
          <cell r="Q48" t="str">
            <v>On</v>
          </cell>
          <cell r="S48" t="str">
            <v>1-Des-08</v>
          </cell>
          <cell r="W48" t="str">
            <v>1-Des-08</v>
          </cell>
          <cell r="X48">
            <v>39903</v>
          </cell>
          <cell r="Y48" t="str">
            <v>V</v>
          </cell>
          <cell r="AF48" t="str">
            <v>P</v>
          </cell>
          <cell r="AG48" t="str">
            <v>TK</v>
          </cell>
          <cell r="AI48" t="str">
            <v>4390326764</v>
          </cell>
          <cell r="AJ48" t="str">
            <v>Ayu Rokhma Suryandari</v>
          </cell>
          <cell r="AK48" t="str">
            <v>BCA Cab.Malang</v>
          </cell>
        </row>
        <row r="49">
          <cell r="B49" t="str">
            <v>036</v>
          </cell>
          <cell r="C49" t="str">
            <v>Bachtiar Rifani</v>
          </cell>
          <cell r="D49" t="str">
            <v>SPC</v>
          </cell>
          <cell r="E49" t="str">
            <v>Junior Production Planner</v>
          </cell>
          <cell r="F49">
            <v>2</v>
          </cell>
          <cell r="G49" t="str">
            <v>PTD</v>
          </cell>
          <cell r="H49" t="str">
            <v>340548</v>
          </cell>
          <cell r="I49" t="str">
            <v>340548</v>
          </cell>
          <cell r="J49" t="str">
            <v>WC</v>
          </cell>
          <cell r="K49" t="str">
            <v>Pulomas</v>
          </cell>
          <cell r="L49">
            <v>1</v>
          </cell>
          <cell r="M49">
            <v>1058000</v>
          </cell>
          <cell r="N49" t="str">
            <v>gross</v>
          </cell>
          <cell r="O49">
            <v>360000</v>
          </cell>
          <cell r="P49">
            <v>154000</v>
          </cell>
          <cell r="Q49" t="str">
            <v>On</v>
          </cell>
          <cell r="R49" t="str">
            <v>Surya Fitri</v>
          </cell>
          <cell r="S49">
            <v>39203</v>
          </cell>
          <cell r="T49">
            <v>39600</v>
          </cell>
          <cell r="U49">
            <v>39933</v>
          </cell>
          <cell r="V49" t="str">
            <v>V</v>
          </cell>
          <cell r="AF49" t="str">
            <v>L</v>
          </cell>
          <cell r="AG49" t="str">
            <v>K1</v>
          </cell>
          <cell r="AI49" t="str">
            <v>0700004947458</v>
          </cell>
          <cell r="AJ49" t="str">
            <v xml:space="preserve"> Bachtiar Rifani</v>
          </cell>
          <cell r="AK49" t="str">
            <v xml:space="preserve">Bank Mandiri Cab.Nindya Karya </v>
          </cell>
        </row>
        <row r="50">
          <cell r="B50" t="str">
            <v>062</v>
          </cell>
          <cell r="C50" t="str">
            <v>Boby A. Brahim</v>
          </cell>
          <cell r="D50" t="str">
            <v>SPC</v>
          </cell>
          <cell r="E50" t="str">
            <v>Junior Planner</v>
          </cell>
          <cell r="F50">
            <v>1.5</v>
          </cell>
          <cell r="G50" t="str">
            <v>PTD</v>
          </cell>
          <cell r="H50" t="str">
            <v>340548</v>
          </cell>
          <cell r="I50" t="str">
            <v>340548</v>
          </cell>
          <cell r="J50" t="str">
            <v>WC</v>
          </cell>
          <cell r="K50" t="str">
            <v>Pulomas</v>
          </cell>
          <cell r="L50">
            <v>1</v>
          </cell>
          <cell r="M50">
            <v>1750000</v>
          </cell>
          <cell r="N50" t="str">
            <v>gross</v>
          </cell>
          <cell r="O50">
            <v>360000</v>
          </cell>
          <cell r="P50">
            <v>154000</v>
          </cell>
          <cell r="Q50" t="str">
            <v>On</v>
          </cell>
          <cell r="R50" t="str">
            <v>Surya Fitri</v>
          </cell>
          <cell r="S50">
            <v>39405</v>
          </cell>
          <cell r="T50">
            <v>39600</v>
          </cell>
          <cell r="U50">
            <v>39964</v>
          </cell>
          <cell r="V50" t="str">
            <v>V</v>
          </cell>
          <cell r="AF50" t="str">
            <v>L</v>
          </cell>
          <cell r="AG50" t="str">
            <v>TK</v>
          </cell>
          <cell r="AI50" t="str">
            <v>0700005285858</v>
          </cell>
          <cell r="AJ50" t="str">
            <v xml:space="preserve"> Boby A. Ibrahim</v>
          </cell>
          <cell r="AK50" t="str">
            <v xml:space="preserve"> Bank Mandiri Cab.Nindya Karya </v>
          </cell>
        </row>
        <row r="51">
          <cell r="B51">
            <v>303</v>
          </cell>
          <cell r="C51" t="str">
            <v>Bramantya Yuda Perwira</v>
          </cell>
          <cell r="D51" t="str">
            <v>SPC</v>
          </cell>
          <cell r="E51" t="str">
            <v>Accounting Assistant</v>
          </cell>
          <cell r="F51">
            <v>1</v>
          </cell>
          <cell r="G51" t="str">
            <v>AF</v>
          </cell>
          <cell r="H51">
            <v>349230</v>
          </cell>
          <cell r="I51">
            <v>349230</v>
          </cell>
          <cell r="J51" t="str">
            <v>WC</v>
          </cell>
          <cell r="K51" t="str">
            <v>Arkadia</v>
          </cell>
          <cell r="L51">
            <v>1</v>
          </cell>
          <cell r="M51">
            <v>2200000</v>
          </cell>
          <cell r="N51" t="str">
            <v>gross</v>
          </cell>
          <cell r="O51">
            <v>360000</v>
          </cell>
          <cell r="P51">
            <v>154000</v>
          </cell>
          <cell r="Q51" t="str">
            <v>On</v>
          </cell>
          <cell r="R51" t="str">
            <v>Didiet Rusdiono</v>
          </cell>
          <cell r="S51">
            <v>39615</v>
          </cell>
          <cell r="T51">
            <v>39615</v>
          </cell>
          <cell r="U51">
            <v>39813</v>
          </cell>
          <cell r="W51">
            <v>39814</v>
          </cell>
          <cell r="X51">
            <v>40178</v>
          </cell>
          <cell r="AF51" t="str">
            <v>L</v>
          </cell>
          <cell r="AG51" t="str">
            <v>TK</v>
          </cell>
          <cell r="AI51" t="str">
            <v>0700005426494</v>
          </cell>
          <cell r="AJ51" t="str">
            <v xml:space="preserve"> Bramantya Yudha P</v>
          </cell>
          <cell r="AK51" t="str">
            <v xml:space="preserve"> Bank Mandiri Cab. Pancoran </v>
          </cell>
        </row>
        <row r="52">
          <cell r="B52" t="str">
            <v>198</v>
          </cell>
          <cell r="C52" t="str">
            <v>Christiadi Bahari</v>
          </cell>
          <cell r="D52" t="str">
            <v>SPC</v>
          </cell>
          <cell r="E52" t="str">
            <v>Warehouse Assist</v>
          </cell>
          <cell r="F52">
            <v>2</v>
          </cell>
          <cell r="G52" t="str">
            <v>PTD</v>
          </cell>
          <cell r="H52" t="str">
            <v>340505</v>
          </cell>
          <cell r="I52" t="str">
            <v>340505</v>
          </cell>
          <cell r="J52" t="str">
            <v>BC</v>
          </cell>
          <cell r="K52" t="str">
            <v>Pulomas</v>
          </cell>
          <cell r="L52">
            <v>1</v>
          </cell>
          <cell r="M52">
            <v>1069865</v>
          </cell>
          <cell r="N52" t="str">
            <v>gross</v>
          </cell>
          <cell r="O52">
            <v>0</v>
          </cell>
          <cell r="P52">
            <v>154000</v>
          </cell>
          <cell r="Q52" t="str">
            <v>On</v>
          </cell>
          <cell r="R52" t="str">
            <v>David Prayogi</v>
          </cell>
          <cell r="S52">
            <v>39234</v>
          </cell>
          <cell r="T52">
            <v>39600</v>
          </cell>
          <cell r="U52">
            <v>39964</v>
          </cell>
          <cell r="V52" t="str">
            <v>V</v>
          </cell>
          <cell r="AF52" t="str">
            <v>L</v>
          </cell>
          <cell r="AG52" t="str">
            <v>TK</v>
          </cell>
          <cell r="AI52" t="str">
            <v xml:space="preserve">1250007176670 </v>
          </cell>
          <cell r="AJ52" t="str">
            <v xml:space="preserve"> Christiadi Bahari</v>
          </cell>
          <cell r="AK52" t="str">
            <v xml:space="preserve"> Bank Mandiri </v>
          </cell>
        </row>
        <row r="53">
          <cell r="B53" t="str">
            <v>086</v>
          </cell>
          <cell r="C53" t="str">
            <v>Corri Diarjo</v>
          </cell>
          <cell r="D53" t="str">
            <v>SPC</v>
          </cell>
          <cell r="E53" t="str">
            <v>Warehouse Helper</v>
          </cell>
          <cell r="F53">
            <v>1</v>
          </cell>
          <cell r="G53" t="str">
            <v>PTD</v>
          </cell>
          <cell r="H53" t="str">
            <v>340505</v>
          </cell>
          <cell r="I53" t="str">
            <v>340505</v>
          </cell>
          <cell r="J53" t="str">
            <v>BC</v>
          </cell>
          <cell r="K53" t="str">
            <v>Pulomas</v>
          </cell>
          <cell r="L53">
            <v>1</v>
          </cell>
          <cell r="M53">
            <v>1069865</v>
          </cell>
          <cell r="N53" t="str">
            <v>gross</v>
          </cell>
          <cell r="O53">
            <v>0</v>
          </cell>
          <cell r="P53">
            <v>154000</v>
          </cell>
          <cell r="Q53" t="str">
            <v>On</v>
          </cell>
          <cell r="R53" t="str">
            <v>David Prayogi</v>
          </cell>
          <cell r="S53">
            <v>39405</v>
          </cell>
          <cell r="T53">
            <v>39600</v>
          </cell>
          <cell r="U53">
            <v>39770</v>
          </cell>
          <cell r="V53" t="str">
            <v>V</v>
          </cell>
          <cell r="W53">
            <v>39771</v>
          </cell>
          <cell r="X53">
            <v>40135</v>
          </cell>
          <cell r="AF53" t="str">
            <v>L</v>
          </cell>
          <cell r="AG53" t="str">
            <v>TK</v>
          </cell>
          <cell r="AI53" t="str">
            <v xml:space="preserve">1250006748636 </v>
          </cell>
          <cell r="AJ53" t="str">
            <v xml:space="preserve"> Corri Diarjo</v>
          </cell>
          <cell r="AK53" t="str">
            <v xml:space="preserve"> Bank Mandiri Cab.Pulogadung </v>
          </cell>
        </row>
        <row r="54">
          <cell r="B54">
            <v>334</v>
          </cell>
          <cell r="C54" t="str">
            <v>Damanhuri</v>
          </cell>
          <cell r="D54" t="str">
            <v>SPC</v>
          </cell>
          <cell r="E54" t="str">
            <v>Structure/Collection</v>
          </cell>
          <cell r="F54">
            <v>1</v>
          </cell>
          <cell r="G54" t="str">
            <v>PTD</v>
          </cell>
          <cell r="H54" t="str">
            <v>340548</v>
          </cell>
          <cell r="I54" t="str">
            <v>340548</v>
          </cell>
          <cell r="J54" t="str">
            <v>WC</v>
          </cell>
          <cell r="K54" t="str">
            <v>Pulomas</v>
          </cell>
          <cell r="L54">
            <v>1</v>
          </cell>
          <cell r="M54">
            <v>825000</v>
          </cell>
          <cell r="N54" t="str">
            <v>gross</v>
          </cell>
          <cell r="O54">
            <v>360000</v>
          </cell>
          <cell r="P54">
            <v>154000</v>
          </cell>
          <cell r="Q54" t="str">
            <v>On</v>
          </cell>
          <cell r="R54" t="str">
            <v>Rahmat Mulyadi</v>
          </cell>
          <cell r="S54">
            <v>39661</v>
          </cell>
          <cell r="W54">
            <v>39661</v>
          </cell>
          <cell r="X54">
            <v>40025</v>
          </cell>
          <cell r="Y54" t="str">
            <v>V</v>
          </cell>
          <cell r="AF54" t="str">
            <v>L</v>
          </cell>
          <cell r="AG54" t="str">
            <v>K</v>
          </cell>
          <cell r="AI54" t="str">
            <v>0060005410927</v>
          </cell>
          <cell r="AJ54" t="str">
            <v>Daman Huri</v>
          </cell>
          <cell r="AK54" t="str">
            <v>Mandiri KC Jatinegara Timur</v>
          </cell>
        </row>
        <row r="55">
          <cell r="B55" t="str">
            <v>104</v>
          </cell>
          <cell r="C55" t="str">
            <v>Darmaji Chandra</v>
          </cell>
          <cell r="D55" t="str">
            <v>SPC</v>
          </cell>
          <cell r="E55" t="str">
            <v>Workshop Assembling</v>
          </cell>
          <cell r="F55">
            <v>1</v>
          </cell>
          <cell r="G55" t="str">
            <v>PTD</v>
          </cell>
          <cell r="H55" t="str">
            <v>340547</v>
          </cell>
          <cell r="I55" t="str">
            <v>340547</v>
          </cell>
          <cell r="J55" t="str">
            <v>WC</v>
          </cell>
          <cell r="K55" t="str">
            <v>Pulomas</v>
          </cell>
          <cell r="L55">
            <v>1</v>
          </cell>
          <cell r="M55">
            <v>1294300</v>
          </cell>
          <cell r="N55" t="str">
            <v>gross</v>
          </cell>
          <cell r="O55">
            <v>360000</v>
          </cell>
          <cell r="P55">
            <v>154000</v>
          </cell>
          <cell r="Q55" t="str">
            <v>On</v>
          </cell>
          <cell r="R55" t="str">
            <v>Surya Fitri</v>
          </cell>
          <cell r="S55">
            <v>39448</v>
          </cell>
          <cell r="T55">
            <v>39600</v>
          </cell>
          <cell r="U55">
            <v>39813</v>
          </cell>
          <cell r="V55" t="str">
            <v>V</v>
          </cell>
          <cell r="W55">
            <v>39814</v>
          </cell>
          <cell r="X55">
            <v>40178</v>
          </cell>
          <cell r="AF55" t="str">
            <v>L</v>
          </cell>
          <cell r="AG55" t="str">
            <v>TK</v>
          </cell>
          <cell r="AI55" t="str">
            <v xml:space="preserve">1240002020072 </v>
          </cell>
          <cell r="AJ55" t="str">
            <v xml:space="preserve"> Darmaji Candra</v>
          </cell>
          <cell r="AK55" t="str">
            <v xml:space="preserve">Bank Mandiri Cab.Tebet </v>
          </cell>
        </row>
        <row r="56">
          <cell r="B56" t="str">
            <v>199</v>
          </cell>
          <cell r="C56" t="str">
            <v>Dede Jalaludin</v>
          </cell>
          <cell r="D56" t="str">
            <v>SPC</v>
          </cell>
          <cell r="E56" t="str">
            <v>Junior Vcb Fitter</v>
          </cell>
          <cell r="F56">
            <v>4.0999999999999996</v>
          </cell>
          <cell r="G56" t="str">
            <v>PTD</v>
          </cell>
          <cell r="H56" t="str">
            <v>340547</v>
          </cell>
          <cell r="I56" t="str">
            <v>340547</v>
          </cell>
          <cell r="J56" t="str">
            <v>WC</v>
          </cell>
          <cell r="K56" t="str">
            <v>Pulomas</v>
          </cell>
          <cell r="L56">
            <v>1</v>
          </cell>
          <cell r="M56">
            <v>935800</v>
          </cell>
          <cell r="N56" t="str">
            <v>gross</v>
          </cell>
          <cell r="O56">
            <v>360000</v>
          </cell>
          <cell r="P56">
            <v>154000</v>
          </cell>
          <cell r="Q56" t="str">
            <v>On</v>
          </cell>
          <cell r="R56" t="str">
            <v>Surya Fitri</v>
          </cell>
          <cell r="S56">
            <v>38510</v>
          </cell>
          <cell r="T56">
            <v>39600</v>
          </cell>
          <cell r="U56">
            <v>39994</v>
          </cell>
          <cell r="V56" t="str">
            <v>V</v>
          </cell>
          <cell r="AF56" t="str">
            <v>L</v>
          </cell>
          <cell r="AG56" t="str">
            <v>TK</v>
          </cell>
          <cell r="AI56" t="str">
            <v xml:space="preserve">1330004299095 </v>
          </cell>
          <cell r="AJ56" t="str">
            <v xml:space="preserve"> Dede Jalaludin</v>
          </cell>
          <cell r="AK56" t="str">
            <v xml:space="preserve">Bank Mandiri </v>
          </cell>
        </row>
        <row r="57">
          <cell r="B57" t="str">
            <v>042</v>
          </cell>
          <cell r="C57" t="str">
            <v>Dedi Sumardi</v>
          </cell>
          <cell r="D57" t="str">
            <v>SPC</v>
          </cell>
          <cell r="E57" t="str">
            <v>LV Wiring</v>
          </cell>
          <cell r="F57">
            <v>2</v>
          </cell>
          <cell r="G57" t="str">
            <v>PTD</v>
          </cell>
          <cell r="H57" t="str">
            <v>340547</v>
          </cell>
          <cell r="I57" t="str">
            <v>340547</v>
          </cell>
          <cell r="J57" t="str">
            <v>WC</v>
          </cell>
          <cell r="K57" t="str">
            <v>Pulomas</v>
          </cell>
          <cell r="L57">
            <v>1</v>
          </cell>
          <cell r="M57">
            <v>1295000</v>
          </cell>
          <cell r="N57" t="str">
            <v>gross</v>
          </cell>
          <cell r="O57">
            <v>360000</v>
          </cell>
          <cell r="P57">
            <v>154000</v>
          </cell>
          <cell r="Q57" t="str">
            <v>On</v>
          </cell>
          <cell r="R57" t="str">
            <v>Surya Fitri</v>
          </cell>
          <cell r="S57">
            <v>39234</v>
          </cell>
          <cell r="T57">
            <v>39600</v>
          </cell>
          <cell r="U57">
            <v>39964</v>
          </cell>
          <cell r="V57" t="str">
            <v>V</v>
          </cell>
          <cell r="AF57" t="str">
            <v>L</v>
          </cell>
          <cell r="AG57" t="str">
            <v>K1</v>
          </cell>
          <cell r="AH57" t="str">
            <v>Resign per 1 Mar'09</v>
          </cell>
          <cell r="AI57" t="str">
            <v xml:space="preserve">1200004289281 </v>
          </cell>
          <cell r="AJ57" t="str">
            <v xml:space="preserve"> Dedi Sumardi</v>
          </cell>
          <cell r="AK57" t="str">
            <v xml:space="preserve"> Bank Mandiri </v>
          </cell>
        </row>
        <row r="58">
          <cell r="B58">
            <v>320</v>
          </cell>
          <cell r="C58" t="str">
            <v>Dian Pertiwi</v>
          </cell>
          <cell r="D58" t="str">
            <v>SPC</v>
          </cell>
          <cell r="E58" t="str">
            <v>Import Staff</v>
          </cell>
          <cell r="F58">
            <v>1</v>
          </cell>
          <cell r="G58" t="str">
            <v>PTD</v>
          </cell>
          <cell r="H58">
            <v>340504</v>
          </cell>
          <cell r="I58">
            <v>340504</v>
          </cell>
          <cell r="J58" t="str">
            <v>WC</v>
          </cell>
          <cell r="K58" t="str">
            <v>Pulomas</v>
          </cell>
          <cell r="L58">
            <v>1</v>
          </cell>
          <cell r="M58">
            <v>2100000</v>
          </cell>
          <cell r="N58" t="str">
            <v>gross</v>
          </cell>
          <cell r="O58">
            <v>360000</v>
          </cell>
          <cell r="P58">
            <v>154000</v>
          </cell>
          <cell r="Q58" t="str">
            <v>On</v>
          </cell>
          <cell r="R58" t="str">
            <v>Esi Sulistyowati</v>
          </cell>
          <cell r="S58">
            <v>39661</v>
          </cell>
          <cell r="W58">
            <v>39661</v>
          </cell>
          <cell r="X58">
            <v>40025</v>
          </cell>
          <cell r="Y58" t="str">
            <v>V</v>
          </cell>
          <cell r="AF58" t="str">
            <v>P</v>
          </cell>
          <cell r="AG58" t="str">
            <v>TK</v>
          </cell>
          <cell r="AI58">
            <v>3422626392</v>
          </cell>
          <cell r="AJ58" t="str">
            <v>Dian Pertiwi</v>
          </cell>
          <cell r="AK58" t="str">
            <v>BCA KCU Matraman</v>
          </cell>
        </row>
        <row r="59">
          <cell r="B59" t="str">
            <v>221</v>
          </cell>
          <cell r="C59" t="str">
            <v>Dimas Budi Wibowo</v>
          </cell>
          <cell r="D59" t="str">
            <v>SPC</v>
          </cell>
          <cell r="E59" t="str">
            <v>Warehouse / Helper</v>
          </cell>
          <cell r="F59">
            <v>1</v>
          </cell>
          <cell r="G59" t="str">
            <v>PTD</v>
          </cell>
          <cell r="H59" t="str">
            <v>340505</v>
          </cell>
          <cell r="I59" t="str">
            <v>340505</v>
          </cell>
          <cell r="J59" t="str">
            <v>BC</v>
          </cell>
          <cell r="K59" t="str">
            <v>Pulomas</v>
          </cell>
          <cell r="L59">
            <v>1</v>
          </cell>
          <cell r="M59">
            <v>1069865</v>
          </cell>
          <cell r="N59" t="str">
            <v>gross</v>
          </cell>
          <cell r="O59">
            <v>0</v>
          </cell>
          <cell r="P59">
            <v>154000</v>
          </cell>
          <cell r="Q59" t="str">
            <v>On</v>
          </cell>
          <cell r="R59" t="str">
            <v>David Prayogi</v>
          </cell>
          <cell r="S59">
            <v>39584</v>
          </cell>
          <cell r="T59">
            <v>39600</v>
          </cell>
          <cell r="U59">
            <v>39948</v>
          </cell>
          <cell r="V59" t="str">
            <v>V</v>
          </cell>
          <cell r="AF59" t="str">
            <v>L</v>
          </cell>
          <cell r="AG59" t="str">
            <v>TK</v>
          </cell>
          <cell r="AI59" t="str">
            <v>0060005553502</v>
          </cell>
          <cell r="AJ59" t="str">
            <v>Dimas Budi Wibowo</v>
          </cell>
          <cell r="AK59" t="str">
            <v>Bank Mandiri KCP Jkt Pahlawan Revolusi</v>
          </cell>
        </row>
        <row r="60">
          <cell r="B60">
            <v>311</v>
          </cell>
          <cell r="C60" t="str">
            <v>Diyan Astuti</v>
          </cell>
          <cell r="D60" t="str">
            <v>SPC</v>
          </cell>
          <cell r="E60" t="str">
            <v>Project Administration</v>
          </cell>
          <cell r="F60">
            <v>1</v>
          </cell>
          <cell r="G60" t="str">
            <v>P&amp;S</v>
          </cell>
          <cell r="H60">
            <v>342531</v>
          </cell>
          <cell r="I60">
            <v>342531</v>
          </cell>
          <cell r="J60" t="str">
            <v>WC</v>
          </cell>
          <cell r="K60" t="str">
            <v>Pulomas</v>
          </cell>
          <cell r="L60">
            <v>1</v>
          </cell>
          <cell r="M60">
            <v>2621505</v>
          </cell>
          <cell r="N60" t="str">
            <v>nett</v>
          </cell>
          <cell r="O60">
            <v>360000</v>
          </cell>
          <cell r="P60">
            <v>154000</v>
          </cell>
          <cell r="Q60" t="str">
            <v>On</v>
          </cell>
          <cell r="R60" t="str">
            <v>Clifton Christantyo Pattinama</v>
          </cell>
          <cell r="S60">
            <v>39630</v>
          </cell>
          <cell r="T60">
            <v>39630</v>
          </cell>
          <cell r="U60">
            <v>39721</v>
          </cell>
          <cell r="V60" t="str">
            <v>V</v>
          </cell>
          <cell r="W60">
            <v>39722</v>
          </cell>
          <cell r="X60">
            <v>39813</v>
          </cell>
          <cell r="Y60" t="str">
            <v>V</v>
          </cell>
          <cell r="Z60">
            <v>39814</v>
          </cell>
          <cell r="AA60">
            <v>39903</v>
          </cell>
          <cell r="AF60" t="str">
            <v>P</v>
          </cell>
          <cell r="AG60" t="str">
            <v>TK</v>
          </cell>
          <cell r="AH60" t="str">
            <v>Not extend</v>
          </cell>
          <cell r="AI60">
            <v>111407294</v>
          </cell>
          <cell r="AJ60" t="str">
            <v xml:space="preserve"> Diyan Astuti</v>
          </cell>
          <cell r="AK60" t="str">
            <v xml:space="preserve"> BNI Cab.Bekasi </v>
          </cell>
        </row>
        <row r="61">
          <cell r="B61">
            <v>361</v>
          </cell>
          <cell r="C61" t="str">
            <v>Dwi Indri Junita Fauziah</v>
          </cell>
          <cell r="D61" t="str">
            <v>SPC</v>
          </cell>
          <cell r="E61" t="str">
            <v>Finance Assist</v>
          </cell>
          <cell r="F61">
            <v>1</v>
          </cell>
          <cell r="H61">
            <v>349230</v>
          </cell>
          <cell r="I61">
            <v>349230</v>
          </cell>
          <cell r="J61" t="str">
            <v>WC</v>
          </cell>
          <cell r="K61" t="str">
            <v>Arkadia</v>
          </cell>
          <cell r="L61">
            <v>1</v>
          </cell>
          <cell r="M61">
            <v>1900000</v>
          </cell>
          <cell r="N61" t="str">
            <v>gross</v>
          </cell>
          <cell r="O61">
            <v>360000</v>
          </cell>
          <cell r="P61">
            <v>154000</v>
          </cell>
          <cell r="Q61" t="str">
            <v>On</v>
          </cell>
          <cell r="R61" t="str">
            <v>Didiet Rusdiono</v>
          </cell>
          <cell r="S61">
            <v>39821</v>
          </cell>
          <cell r="W61">
            <v>39821</v>
          </cell>
          <cell r="X61" t="str">
            <v>7-Juli-09</v>
          </cell>
          <cell r="Y61" t="str">
            <v>V</v>
          </cell>
          <cell r="AF61" t="str">
            <v>P</v>
          </cell>
          <cell r="AG61" t="str">
            <v>TK</v>
          </cell>
          <cell r="AI61" t="str">
            <v>1550000699861</v>
          </cell>
          <cell r="AJ61" t="str">
            <v>Dwi Indri Junita Fauziah</v>
          </cell>
          <cell r="AK61" t="str">
            <v>Mandiri Tangerang Gading Serpong</v>
          </cell>
        </row>
        <row r="62">
          <cell r="B62" t="str">
            <v>019</v>
          </cell>
          <cell r="C62" t="str">
            <v>Dwi Kristanto</v>
          </cell>
          <cell r="D62" t="str">
            <v>SPC</v>
          </cell>
          <cell r="E62" t="str">
            <v>Office Assist</v>
          </cell>
          <cell r="F62">
            <v>3</v>
          </cell>
          <cell r="G62" t="str">
            <v>PTD</v>
          </cell>
          <cell r="H62" t="str">
            <v>340517</v>
          </cell>
          <cell r="I62" t="str">
            <v>340517</v>
          </cell>
          <cell r="J62" t="str">
            <v>WC</v>
          </cell>
          <cell r="K62" t="str">
            <v>Pulomas</v>
          </cell>
          <cell r="L62">
            <v>1</v>
          </cell>
          <cell r="M62">
            <v>855000</v>
          </cell>
          <cell r="N62" t="str">
            <v>gross</v>
          </cell>
          <cell r="O62">
            <v>360000</v>
          </cell>
          <cell r="P62">
            <v>154000</v>
          </cell>
          <cell r="Q62" t="str">
            <v>On</v>
          </cell>
          <cell r="R62" t="str">
            <v>Surya Fitri</v>
          </cell>
          <cell r="S62">
            <v>38808</v>
          </cell>
          <cell r="T62">
            <v>39600</v>
          </cell>
          <cell r="U62">
            <v>39903</v>
          </cell>
          <cell r="V62" t="str">
            <v>V</v>
          </cell>
          <cell r="AF62" t="str">
            <v>L</v>
          </cell>
          <cell r="AG62" t="str">
            <v>K1</v>
          </cell>
          <cell r="AI62" t="str">
            <v xml:space="preserve">1200002144074 </v>
          </cell>
          <cell r="AJ62" t="str">
            <v xml:space="preserve"> Dwi Kristanto</v>
          </cell>
          <cell r="AK62" t="str">
            <v xml:space="preserve"> Bank Mandiri Cab.Pulomas </v>
          </cell>
          <cell r="AL62" t="str">
            <v>24.673.643.3-013.000</v>
          </cell>
        </row>
        <row r="63">
          <cell r="B63">
            <v>304</v>
          </cell>
          <cell r="C63" t="str">
            <v>Dwi Safa'at Habibudin</v>
          </cell>
          <cell r="D63" t="str">
            <v>SPC</v>
          </cell>
          <cell r="E63" t="str">
            <v>Junior Operator</v>
          </cell>
          <cell r="F63">
            <v>1</v>
          </cell>
          <cell r="G63" t="str">
            <v>PTD</v>
          </cell>
          <cell r="H63">
            <v>340526</v>
          </cell>
          <cell r="I63">
            <v>340526</v>
          </cell>
          <cell r="J63" t="str">
            <v>WC</v>
          </cell>
          <cell r="K63" t="str">
            <v>Pulomas</v>
          </cell>
          <cell r="L63">
            <v>1</v>
          </cell>
          <cell r="M63">
            <v>850000</v>
          </cell>
          <cell r="N63" t="str">
            <v>gross</v>
          </cell>
          <cell r="O63">
            <v>360000</v>
          </cell>
          <cell r="P63">
            <v>154000</v>
          </cell>
          <cell r="Q63" t="str">
            <v>On</v>
          </cell>
          <cell r="R63" t="str">
            <v>Surya Fitri</v>
          </cell>
          <cell r="S63">
            <v>39630</v>
          </cell>
          <cell r="T63">
            <v>39630</v>
          </cell>
          <cell r="U63">
            <v>39994</v>
          </cell>
          <cell r="V63" t="str">
            <v>V</v>
          </cell>
          <cell r="AF63" t="str">
            <v>L</v>
          </cell>
          <cell r="AG63" t="str">
            <v>TK</v>
          </cell>
          <cell r="AI63">
            <v>124631072</v>
          </cell>
          <cell r="AJ63" t="str">
            <v xml:space="preserve"> Dwi Safa'at Habibudin</v>
          </cell>
          <cell r="AK63" t="str">
            <v xml:space="preserve"> BNI Cab.Jatinegara </v>
          </cell>
        </row>
        <row r="64">
          <cell r="B64" t="str">
            <v>028</v>
          </cell>
          <cell r="C64" t="str">
            <v>Efendi</v>
          </cell>
          <cell r="D64" t="str">
            <v>SPC</v>
          </cell>
          <cell r="E64" t="str">
            <v>Utility</v>
          </cell>
          <cell r="F64">
            <v>3</v>
          </cell>
          <cell r="G64" t="str">
            <v>BA</v>
          </cell>
          <cell r="H64" t="str">
            <v>349260</v>
          </cell>
          <cell r="I64" t="str">
            <v>349260</v>
          </cell>
          <cell r="J64" t="str">
            <v>WC</v>
          </cell>
          <cell r="K64" t="str">
            <v>Pulomas</v>
          </cell>
          <cell r="L64">
            <v>1</v>
          </cell>
          <cell r="M64">
            <v>1530900</v>
          </cell>
          <cell r="N64" t="str">
            <v>gross</v>
          </cell>
          <cell r="O64">
            <v>360000</v>
          </cell>
          <cell r="P64">
            <v>154000</v>
          </cell>
          <cell r="Q64" t="str">
            <v>On</v>
          </cell>
          <cell r="R64" t="str">
            <v>Harris Ramelan</v>
          </cell>
          <cell r="S64">
            <v>38808</v>
          </cell>
          <cell r="T64">
            <v>39600</v>
          </cell>
          <cell r="U64">
            <v>39903</v>
          </cell>
          <cell r="V64" t="str">
            <v>V</v>
          </cell>
          <cell r="AF64" t="str">
            <v>L</v>
          </cell>
          <cell r="AG64" t="str">
            <v>K1</v>
          </cell>
          <cell r="AI64" t="str">
            <v>1200094060378</v>
          </cell>
          <cell r="AJ64" t="str">
            <v>Pendi</v>
          </cell>
          <cell r="AK64" t="str">
            <v xml:space="preserve"> Bank Mandiri Cab.Pulomas </v>
          </cell>
          <cell r="AL64" t="str">
            <v>09.637.865.8-006.000</v>
          </cell>
        </row>
        <row r="65">
          <cell r="B65">
            <v>313</v>
          </cell>
          <cell r="C65" t="str">
            <v>Eko Sapto cahyono</v>
          </cell>
          <cell r="D65" t="str">
            <v>SPC</v>
          </cell>
          <cell r="E65" t="str">
            <v>Engineering Support</v>
          </cell>
          <cell r="G65" t="str">
            <v>A&amp;C</v>
          </cell>
          <cell r="H65" t="str">
            <v>34OP-83066.P21</v>
          </cell>
          <cell r="I65" t="str">
            <v>34OP-83066.P21</v>
          </cell>
          <cell r="J65" t="str">
            <v>WC</v>
          </cell>
          <cell r="K65" t="str">
            <v>Pulomas</v>
          </cell>
          <cell r="L65">
            <v>1</v>
          </cell>
          <cell r="M65">
            <v>3280000</v>
          </cell>
          <cell r="N65" t="str">
            <v>gross</v>
          </cell>
          <cell r="O65">
            <v>360000</v>
          </cell>
          <cell r="P65">
            <v>154000</v>
          </cell>
          <cell r="Q65" t="str">
            <v>On</v>
          </cell>
          <cell r="R65" t="str">
            <v>Budi Ardiansyah</v>
          </cell>
          <cell r="S65">
            <v>39636</v>
          </cell>
          <cell r="T65">
            <v>39636</v>
          </cell>
          <cell r="U65">
            <v>39819</v>
          </cell>
          <cell r="V65" t="str">
            <v>YES</v>
          </cell>
          <cell r="W65">
            <v>39820</v>
          </cell>
          <cell r="X65">
            <v>39909</v>
          </cell>
          <cell r="AF65" t="str">
            <v>L</v>
          </cell>
          <cell r="AG65" t="str">
            <v>TK</v>
          </cell>
          <cell r="AI65">
            <v>2471530605</v>
          </cell>
          <cell r="AJ65" t="str">
            <v xml:space="preserve"> Eko Sapto Cahyono</v>
          </cell>
          <cell r="AK65" t="str">
            <v xml:space="preserve">BCA Cab.Jepara </v>
          </cell>
        </row>
        <row r="66">
          <cell r="B66" t="str">
            <v>021</v>
          </cell>
          <cell r="C66" t="str">
            <v>Endang Sukarma</v>
          </cell>
          <cell r="D66" t="str">
            <v>SPC</v>
          </cell>
          <cell r="E66" t="str">
            <v>Office Assist</v>
          </cell>
          <cell r="F66">
            <v>3</v>
          </cell>
          <cell r="G66" t="str">
            <v>A&amp;C</v>
          </cell>
          <cell r="H66" t="str">
            <v>341540</v>
          </cell>
          <cell r="I66" t="str">
            <v>341540</v>
          </cell>
          <cell r="J66" t="str">
            <v>WC</v>
          </cell>
          <cell r="K66" t="str">
            <v>Pulomas</v>
          </cell>
          <cell r="L66">
            <v>1</v>
          </cell>
          <cell r="M66">
            <v>1210000</v>
          </cell>
          <cell r="N66" t="str">
            <v>gross</v>
          </cell>
          <cell r="O66">
            <v>360000</v>
          </cell>
          <cell r="P66">
            <v>154000</v>
          </cell>
          <cell r="Q66" t="str">
            <v>On</v>
          </cell>
          <cell r="R66" t="str">
            <v>Gunawan</v>
          </cell>
          <cell r="S66">
            <v>38808</v>
          </cell>
          <cell r="T66">
            <v>39600</v>
          </cell>
          <cell r="U66">
            <v>39903</v>
          </cell>
          <cell r="V66" t="str">
            <v>V</v>
          </cell>
          <cell r="AF66" t="str">
            <v>L</v>
          </cell>
          <cell r="AG66" t="str">
            <v>K1</v>
          </cell>
          <cell r="AI66" t="str">
            <v xml:space="preserve">1010004256937 </v>
          </cell>
          <cell r="AJ66" t="str">
            <v xml:space="preserve"> Endang Sukarma</v>
          </cell>
          <cell r="AK66" t="str">
            <v xml:space="preserve"> Bank Mandiri Cab.Lebak Bulus </v>
          </cell>
          <cell r="AL66" t="str">
            <v>58.781.149.8-016.000</v>
          </cell>
        </row>
        <row r="67">
          <cell r="B67" t="str">
            <v>056</v>
          </cell>
          <cell r="C67" t="str">
            <v>Endang Sutrisna</v>
          </cell>
          <cell r="D67" t="str">
            <v>SPC</v>
          </cell>
          <cell r="E67" t="str">
            <v>Warehouse Admin</v>
          </cell>
          <cell r="F67">
            <v>2</v>
          </cell>
          <cell r="G67" t="str">
            <v>PTD</v>
          </cell>
          <cell r="H67" t="str">
            <v>340505</v>
          </cell>
          <cell r="I67" t="str">
            <v>340505</v>
          </cell>
          <cell r="J67" t="str">
            <v>WC</v>
          </cell>
          <cell r="K67" t="str">
            <v>Pulomas</v>
          </cell>
          <cell r="L67">
            <v>1</v>
          </cell>
          <cell r="M67">
            <v>1200000</v>
          </cell>
          <cell r="N67" t="str">
            <v>gross</v>
          </cell>
          <cell r="O67">
            <v>360000</v>
          </cell>
          <cell r="P67">
            <v>154000</v>
          </cell>
          <cell r="Q67" t="str">
            <v>On</v>
          </cell>
          <cell r="R67" t="str">
            <v>David Prayogi</v>
          </cell>
          <cell r="S67">
            <v>39265</v>
          </cell>
          <cell r="T67">
            <v>39600</v>
          </cell>
          <cell r="U67">
            <v>39630</v>
          </cell>
          <cell r="V67" t="str">
            <v>V</v>
          </cell>
          <cell r="W67">
            <v>39631</v>
          </cell>
          <cell r="X67">
            <v>39995</v>
          </cell>
          <cell r="Y67" t="str">
            <v>YES</v>
          </cell>
          <cell r="AF67" t="str">
            <v>L</v>
          </cell>
          <cell r="AG67" t="str">
            <v>TK</v>
          </cell>
          <cell r="AI67" t="str">
            <v xml:space="preserve">0700005042853 </v>
          </cell>
          <cell r="AJ67" t="str">
            <v>Endang Sutrisna</v>
          </cell>
          <cell r="AK67" t="str">
            <v xml:space="preserve">Bank Mandiri Cab.Nindya Karya </v>
          </cell>
        </row>
        <row r="68">
          <cell r="B68" t="str">
            <v>231</v>
          </cell>
          <cell r="C68" t="str">
            <v>Ernita Simbolon</v>
          </cell>
          <cell r="D68" t="str">
            <v>SPC</v>
          </cell>
          <cell r="E68" t="str">
            <v>Administration</v>
          </cell>
          <cell r="F68">
            <v>0.5</v>
          </cell>
          <cell r="G68" t="str">
            <v>MED</v>
          </cell>
          <cell r="H68" t="str">
            <v>345032</v>
          </cell>
          <cell r="I68" t="str">
            <v>345032</v>
          </cell>
          <cell r="J68" t="str">
            <v>WC</v>
          </cell>
          <cell r="K68" t="str">
            <v>Arkadia</v>
          </cell>
          <cell r="L68">
            <v>1</v>
          </cell>
          <cell r="M68">
            <v>2500000</v>
          </cell>
          <cell r="N68" t="str">
            <v>gross</v>
          </cell>
          <cell r="O68">
            <v>360000</v>
          </cell>
          <cell r="P68">
            <v>154000</v>
          </cell>
          <cell r="Q68" t="str">
            <v>On</v>
          </cell>
          <cell r="R68" t="str">
            <v>Daniel Kartawiguna</v>
          </cell>
          <cell r="S68">
            <v>39539</v>
          </cell>
          <cell r="T68">
            <v>39600</v>
          </cell>
          <cell r="U68">
            <v>39721</v>
          </cell>
          <cell r="W68">
            <v>39722</v>
          </cell>
          <cell r="X68">
            <v>39933</v>
          </cell>
          <cell r="Y68" t="str">
            <v>V</v>
          </cell>
          <cell r="AF68" t="str">
            <v>P</v>
          </cell>
          <cell r="AG68" t="str">
            <v>TK</v>
          </cell>
          <cell r="AI68" t="str">
            <v xml:space="preserve">1210004356410 </v>
          </cell>
          <cell r="AJ68" t="str">
            <v xml:space="preserve"> Ernita Simbolon</v>
          </cell>
          <cell r="AK68" t="str">
            <v xml:space="preserve"> Bank Mandiri Cab.Tanah Abang</v>
          </cell>
          <cell r="AL68" t="str">
            <v>24.611.851.7-414.000</v>
          </cell>
        </row>
        <row r="69">
          <cell r="B69" t="str">
            <v>202</v>
          </cell>
          <cell r="C69" t="str">
            <v>Erwin Suprayitno</v>
          </cell>
          <cell r="D69" t="str">
            <v>SPC</v>
          </cell>
          <cell r="E69" t="str">
            <v>Office Boy</v>
          </cell>
          <cell r="F69">
            <v>14</v>
          </cell>
          <cell r="G69" t="str">
            <v>PTD</v>
          </cell>
          <cell r="H69" t="str">
            <v>340539</v>
          </cell>
          <cell r="I69" t="str">
            <v>340539</v>
          </cell>
          <cell r="J69" t="str">
            <v>BC</v>
          </cell>
          <cell r="K69" t="str">
            <v>Pulomas</v>
          </cell>
          <cell r="L69">
            <v>1</v>
          </cell>
          <cell r="M69">
            <v>1200000</v>
          </cell>
          <cell r="N69" t="str">
            <v>gross</v>
          </cell>
          <cell r="O69">
            <v>360000</v>
          </cell>
          <cell r="P69">
            <v>154000</v>
          </cell>
          <cell r="Q69" t="str">
            <v>On</v>
          </cell>
          <cell r="R69" t="str">
            <v>Budi Sumarno</v>
          </cell>
          <cell r="S69">
            <v>34712</v>
          </cell>
          <cell r="T69">
            <v>39600</v>
          </cell>
          <cell r="U69">
            <v>39813</v>
          </cell>
          <cell r="V69" t="str">
            <v>V</v>
          </cell>
          <cell r="W69">
            <v>39814</v>
          </cell>
          <cell r="X69" t="str">
            <v>31Des09</v>
          </cell>
          <cell r="AF69" t="str">
            <v>L</v>
          </cell>
          <cell r="AG69" t="str">
            <v>K1</v>
          </cell>
          <cell r="AI69" t="str">
            <v xml:space="preserve">1200095054859 </v>
          </cell>
          <cell r="AJ69" t="str">
            <v>Erwin Suprayitno</v>
          </cell>
          <cell r="AK69" t="str">
            <v xml:space="preserve"> Bank Mandiri Cab.Pulomas </v>
          </cell>
        </row>
        <row r="70">
          <cell r="B70" t="str">
            <v>186</v>
          </cell>
          <cell r="C70" t="str">
            <v>Evi Nova Santa Ginting</v>
          </cell>
          <cell r="D70" t="str">
            <v>SPC</v>
          </cell>
          <cell r="E70" t="str">
            <v>Adm. Staff</v>
          </cell>
          <cell r="F70">
            <v>2.083333333333333</v>
          </cell>
          <cell r="G70" t="str">
            <v>PGOM</v>
          </cell>
          <cell r="H70" t="str">
            <v>34OP-20003.P.13.70</v>
          </cell>
          <cell r="I70" t="str">
            <v>34OP-20003.P.13.70</v>
          </cell>
          <cell r="J70" t="str">
            <v>WC</v>
          </cell>
          <cell r="K70" t="str">
            <v>Muara Tawar</v>
          </cell>
          <cell r="L70">
            <v>1</v>
          </cell>
          <cell r="M70">
            <v>2600000</v>
          </cell>
          <cell r="N70" t="str">
            <v>gross</v>
          </cell>
          <cell r="O70">
            <v>360000</v>
          </cell>
          <cell r="P70">
            <v>154000</v>
          </cell>
          <cell r="Q70" t="str">
            <v>On</v>
          </cell>
          <cell r="R70" t="str">
            <v>Wilfried Werzner</v>
          </cell>
          <cell r="S70">
            <v>39022</v>
          </cell>
          <cell r="T70">
            <v>39600</v>
          </cell>
          <cell r="U70">
            <v>39782</v>
          </cell>
          <cell r="W70" t="str">
            <v>1Des08</v>
          </cell>
          <cell r="X70">
            <v>40147</v>
          </cell>
          <cell r="Y70" t="str">
            <v>V</v>
          </cell>
          <cell r="AF70" t="str">
            <v>P</v>
          </cell>
          <cell r="AG70" t="str">
            <v>TK</v>
          </cell>
          <cell r="AI70" t="str">
            <v xml:space="preserve">1250006614812 </v>
          </cell>
          <cell r="AJ70" t="str">
            <v xml:space="preserve"> Evi Nova Santa Br Ginting</v>
          </cell>
          <cell r="AK70" t="str">
            <v xml:space="preserve"> Bank Mandiri Cab.Harapan Indah</v>
          </cell>
          <cell r="AL70" t="str">
            <v>24.609.587.1-435.000</v>
          </cell>
        </row>
        <row r="71">
          <cell r="B71">
            <v>312</v>
          </cell>
          <cell r="C71" t="str">
            <v>Exiardhi Sri Wiyono Aji</v>
          </cell>
          <cell r="D71" t="str">
            <v>SPC</v>
          </cell>
          <cell r="E71" t="str">
            <v>Junior Safety Officer</v>
          </cell>
          <cell r="F71">
            <v>1</v>
          </cell>
          <cell r="G71" t="str">
            <v>A&amp;C</v>
          </cell>
          <cell r="H71" t="str">
            <v>34OP-80006.P.18</v>
          </cell>
          <cell r="I71" t="str">
            <v>34OP-80006.P.18</v>
          </cell>
          <cell r="J71" t="str">
            <v>WC</v>
          </cell>
          <cell r="K71" t="str">
            <v>Pulomas</v>
          </cell>
          <cell r="L71">
            <v>1</v>
          </cell>
          <cell r="M71">
            <v>2000000</v>
          </cell>
          <cell r="N71" t="str">
            <v>gross</v>
          </cell>
          <cell r="O71">
            <v>360000</v>
          </cell>
          <cell r="P71">
            <v>154000</v>
          </cell>
          <cell r="Q71" t="str">
            <v>On</v>
          </cell>
          <cell r="S71">
            <v>39608</v>
          </cell>
          <cell r="T71">
            <v>39608</v>
          </cell>
          <cell r="U71">
            <v>39800</v>
          </cell>
          <cell r="V71" t="str">
            <v>YES</v>
          </cell>
          <cell r="W71" t="str">
            <v>10Des08</v>
          </cell>
          <cell r="X71">
            <v>39881</v>
          </cell>
          <cell r="AF71" t="str">
            <v>L</v>
          </cell>
          <cell r="AG71" t="str">
            <v>TK</v>
          </cell>
          <cell r="AI71" t="str">
            <v>1440007968206</v>
          </cell>
          <cell r="AJ71" t="str">
            <v xml:space="preserve"> Exiadri Fajar Asfrilianto</v>
          </cell>
          <cell r="AK71" t="str">
            <v>Bank Mandiri Cab.Madiun</v>
          </cell>
        </row>
        <row r="72">
          <cell r="B72" t="str">
            <v>160</v>
          </cell>
          <cell r="C72" t="str">
            <v>Fahmi Munanggar</v>
          </cell>
          <cell r="D72" t="str">
            <v>SPC</v>
          </cell>
          <cell r="E72" t="str">
            <v>Taxation Staff</v>
          </cell>
          <cell r="F72">
            <v>6.3</v>
          </cell>
          <cell r="G72" t="str">
            <v>AF</v>
          </cell>
          <cell r="H72" t="str">
            <v>349230</v>
          </cell>
          <cell r="I72" t="str">
            <v>349230</v>
          </cell>
          <cell r="J72" t="str">
            <v>WC</v>
          </cell>
          <cell r="K72" t="str">
            <v>Arkadia</v>
          </cell>
          <cell r="L72">
            <v>1</v>
          </cell>
          <cell r="M72">
            <v>2500000</v>
          </cell>
          <cell r="N72" t="str">
            <v>gross</v>
          </cell>
          <cell r="O72">
            <v>360000</v>
          </cell>
          <cell r="P72">
            <v>154000</v>
          </cell>
          <cell r="Q72" t="str">
            <v>On</v>
          </cell>
          <cell r="R72" t="str">
            <v>Didiet R. Yusup</v>
          </cell>
          <cell r="S72">
            <v>37454</v>
          </cell>
          <cell r="T72">
            <v>39600</v>
          </cell>
          <cell r="U72">
            <v>39752</v>
          </cell>
          <cell r="V72" t="str">
            <v>V</v>
          </cell>
          <cell r="W72">
            <v>39753</v>
          </cell>
          <cell r="X72">
            <v>40117</v>
          </cell>
          <cell r="AF72" t="str">
            <v>L</v>
          </cell>
          <cell r="AG72" t="str">
            <v>K3</v>
          </cell>
          <cell r="AI72" t="str">
            <v xml:space="preserve">0700002158298 </v>
          </cell>
          <cell r="AJ72" t="str">
            <v xml:space="preserve"> Fahmi Munanggar</v>
          </cell>
          <cell r="AK72" t="str">
            <v xml:space="preserve">Bank Mandiri Cab.Pancoran </v>
          </cell>
        </row>
        <row r="73">
          <cell r="B73" t="str">
            <v>085</v>
          </cell>
          <cell r="C73" t="str">
            <v>Fajar Sidik</v>
          </cell>
          <cell r="D73" t="str">
            <v>SPC</v>
          </cell>
          <cell r="E73" t="str">
            <v>Warehouse Helper</v>
          </cell>
          <cell r="F73">
            <v>1</v>
          </cell>
          <cell r="G73" t="str">
            <v>PTD</v>
          </cell>
          <cell r="H73" t="str">
            <v>340505</v>
          </cell>
          <cell r="I73" t="str">
            <v>340505</v>
          </cell>
          <cell r="J73" t="str">
            <v>BC</v>
          </cell>
          <cell r="K73" t="str">
            <v>Pulomas</v>
          </cell>
          <cell r="L73">
            <v>1</v>
          </cell>
          <cell r="M73">
            <v>1069865</v>
          </cell>
          <cell r="N73" t="str">
            <v>gross</v>
          </cell>
          <cell r="O73">
            <v>0</v>
          </cell>
          <cell r="P73">
            <v>154000</v>
          </cell>
          <cell r="Q73" t="str">
            <v>On</v>
          </cell>
          <cell r="R73" t="str">
            <v>David Prayogi</v>
          </cell>
          <cell r="S73">
            <v>39406</v>
          </cell>
          <cell r="T73">
            <v>39600</v>
          </cell>
          <cell r="U73">
            <v>39771</v>
          </cell>
          <cell r="V73" t="str">
            <v>V</v>
          </cell>
          <cell r="W73">
            <v>39772</v>
          </cell>
          <cell r="X73">
            <v>40136</v>
          </cell>
          <cell r="AF73" t="str">
            <v>L</v>
          </cell>
          <cell r="AG73" t="str">
            <v>TK</v>
          </cell>
          <cell r="AI73" t="str">
            <v>0700005186593</v>
          </cell>
          <cell r="AJ73" t="str">
            <v xml:space="preserve"> Fajar Sidik</v>
          </cell>
          <cell r="AK73" t="str">
            <v xml:space="preserve"> Bank Mandiri Cab.Pulomas</v>
          </cell>
        </row>
        <row r="74">
          <cell r="B74" t="str">
            <v>112</v>
          </cell>
          <cell r="C74" t="str">
            <v>Farhan</v>
          </cell>
          <cell r="D74" t="str">
            <v>SPC</v>
          </cell>
          <cell r="E74" t="str">
            <v>System Engineer</v>
          </cell>
          <cell r="F74">
            <v>1</v>
          </cell>
          <cell r="G74" t="str">
            <v>SBT</v>
          </cell>
          <cell r="H74" t="str">
            <v>342531</v>
          </cell>
          <cell r="I74" t="str">
            <v>342531</v>
          </cell>
          <cell r="J74" t="str">
            <v>WC</v>
          </cell>
          <cell r="K74" t="str">
            <v>Pulomas</v>
          </cell>
          <cell r="L74">
            <v>1</v>
          </cell>
          <cell r="M74">
            <v>2126300</v>
          </cell>
          <cell r="N74" t="str">
            <v>gross</v>
          </cell>
          <cell r="O74">
            <v>360000</v>
          </cell>
          <cell r="P74">
            <v>154000</v>
          </cell>
          <cell r="Q74" t="str">
            <v>On</v>
          </cell>
          <cell r="R74" t="str">
            <v>Iwan Koerniawan</v>
          </cell>
          <cell r="S74">
            <v>39449</v>
          </cell>
          <cell r="T74">
            <v>39600</v>
          </cell>
          <cell r="U74">
            <v>39814</v>
          </cell>
          <cell r="V74" t="str">
            <v>V</v>
          </cell>
          <cell r="W74">
            <v>39814</v>
          </cell>
          <cell r="X74">
            <v>39903</v>
          </cell>
          <cell r="AF74" t="str">
            <v>L</v>
          </cell>
          <cell r="AG74" t="str">
            <v>TK</v>
          </cell>
          <cell r="AH74" t="str">
            <v>Not extend</v>
          </cell>
          <cell r="AI74" t="str">
            <v xml:space="preserve">0700004571522 </v>
          </cell>
          <cell r="AJ74" t="str">
            <v xml:space="preserve"> Usman B Yahya</v>
          </cell>
          <cell r="AK74" t="str">
            <v xml:space="preserve"> Bank Mandiri Cab.Gd.Bidakara</v>
          </cell>
        </row>
        <row r="75">
          <cell r="B75" t="str">
            <v>178</v>
          </cell>
          <cell r="C75" t="str">
            <v>Fauziah Said</v>
          </cell>
          <cell r="D75" t="str">
            <v>SPC</v>
          </cell>
          <cell r="E75" t="str">
            <v>Team Assist</v>
          </cell>
          <cell r="F75">
            <v>1</v>
          </cell>
          <cell r="G75" t="str">
            <v>CHR</v>
          </cell>
          <cell r="H75" t="str">
            <v>349210</v>
          </cell>
          <cell r="I75" t="str">
            <v>349210</v>
          </cell>
          <cell r="J75" t="str">
            <v>WC</v>
          </cell>
          <cell r="K75" t="str">
            <v>Arkadia</v>
          </cell>
          <cell r="L75">
            <v>1</v>
          </cell>
          <cell r="M75">
            <v>1958000</v>
          </cell>
          <cell r="N75" t="str">
            <v>gross</v>
          </cell>
          <cell r="O75">
            <v>360000</v>
          </cell>
          <cell r="P75">
            <v>154000</v>
          </cell>
          <cell r="Q75" t="str">
            <v>On</v>
          </cell>
          <cell r="R75" t="str">
            <v>Lola Irene Harahap</v>
          </cell>
          <cell r="S75">
            <v>39554</v>
          </cell>
          <cell r="T75">
            <v>39600</v>
          </cell>
          <cell r="U75">
            <v>39918</v>
          </cell>
          <cell r="V75" t="str">
            <v>V</v>
          </cell>
          <cell r="AF75" t="str">
            <v>P</v>
          </cell>
          <cell r="AG75" t="str">
            <v>TK</v>
          </cell>
          <cell r="AI75" t="str">
            <v xml:space="preserve">1190004338503 </v>
          </cell>
          <cell r="AJ75" t="str">
            <v xml:space="preserve"> Fauziah Said Bajuber</v>
          </cell>
          <cell r="AK75" t="str">
            <v xml:space="preserve">Bank Mandiri Cab.Tomang </v>
          </cell>
        </row>
        <row r="76">
          <cell r="B76" t="str">
            <v>087</v>
          </cell>
          <cell r="C76" t="str">
            <v>Feberi Aryudi</v>
          </cell>
          <cell r="D76" t="str">
            <v>SPC</v>
          </cell>
          <cell r="E76" t="str">
            <v>Warehouse Helper</v>
          </cell>
          <cell r="F76">
            <v>1</v>
          </cell>
          <cell r="G76" t="str">
            <v>PTD</v>
          </cell>
          <cell r="H76" t="str">
            <v>340505</v>
          </cell>
          <cell r="I76" t="str">
            <v>340505</v>
          </cell>
          <cell r="J76" t="str">
            <v>BC</v>
          </cell>
          <cell r="K76" t="str">
            <v>Pulomas</v>
          </cell>
          <cell r="L76">
            <v>1</v>
          </cell>
          <cell r="M76">
            <v>1069865</v>
          </cell>
          <cell r="N76" t="str">
            <v>gross</v>
          </cell>
          <cell r="O76">
            <v>0</v>
          </cell>
          <cell r="P76">
            <v>154000</v>
          </cell>
          <cell r="Q76" t="str">
            <v>On</v>
          </cell>
          <cell r="R76" t="str">
            <v>David Prayogi</v>
          </cell>
          <cell r="S76">
            <v>39406</v>
          </cell>
          <cell r="T76">
            <v>39600</v>
          </cell>
          <cell r="U76">
            <v>39771</v>
          </cell>
          <cell r="V76" t="str">
            <v>V</v>
          </cell>
          <cell r="W76">
            <v>39772</v>
          </cell>
          <cell r="X76">
            <v>40136</v>
          </cell>
          <cell r="AF76" t="str">
            <v>L</v>
          </cell>
          <cell r="AG76" t="str">
            <v>TK</v>
          </cell>
          <cell r="AH76" t="str">
            <v>Resign per 6 Mar'09</v>
          </cell>
          <cell r="AI76" t="str">
            <v xml:space="preserve">0700005225938 </v>
          </cell>
          <cell r="AJ76" t="str">
            <v xml:space="preserve"> Feberi Aryudi</v>
          </cell>
          <cell r="AK76" t="str">
            <v xml:space="preserve">Bank Mandiri Cab.Pulomas </v>
          </cell>
        </row>
        <row r="77">
          <cell r="B77">
            <v>309</v>
          </cell>
          <cell r="C77" t="str">
            <v>Fendi Ristanto</v>
          </cell>
          <cell r="D77" t="str">
            <v>SPC</v>
          </cell>
          <cell r="E77" t="str">
            <v>Warehouse Helper</v>
          </cell>
          <cell r="F77">
            <v>1</v>
          </cell>
          <cell r="G77" t="str">
            <v>PTD</v>
          </cell>
          <cell r="H77">
            <v>340505</v>
          </cell>
          <cell r="I77">
            <v>340505</v>
          </cell>
          <cell r="J77" t="str">
            <v>BC</v>
          </cell>
          <cell r="K77" t="str">
            <v>Pulomas</v>
          </cell>
          <cell r="L77">
            <v>1</v>
          </cell>
          <cell r="M77">
            <v>1069865</v>
          </cell>
          <cell r="N77" t="str">
            <v>gross</v>
          </cell>
          <cell r="O77">
            <v>0</v>
          </cell>
          <cell r="P77">
            <v>154000</v>
          </cell>
          <cell r="Q77" t="str">
            <v>On</v>
          </cell>
          <cell r="R77" t="str">
            <v>David Prayogi</v>
          </cell>
          <cell r="S77">
            <v>39643</v>
          </cell>
          <cell r="T77">
            <v>39643</v>
          </cell>
          <cell r="U77">
            <v>40007</v>
          </cell>
          <cell r="V77" t="str">
            <v>V</v>
          </cell>
          <cell r="AF77" t="str">
            <v>L</v>
          </cell>
          <cell r="AG77" t="str">
            <v>TK</v>
          </cell>
          <cell r="AI77" t="str">
            <v>1250007143696</v>
          </cell>
          <cell r="AJ77" t="str">
            <v>Fendri Ristanto</v>
          </cell>
          <cell r="AK77" t="str">
            <v xml:space="preserve">Bank Mandiri Cab.Pulomas </v>
          </cell>
        </row>
        <row r="78">
          <cell r="B78" t="str">
            <v>050</v>
          </cell>
          <cell r="C78" t="str">
            <v>Fendi Triyono</v>
          </cell>
          <cell r="D78" t="str">
            <v>SPC</v>
          </cell>
          <cell r="E78" t="str">
            <v>Operator</v>
          </cell>
          <cell r="F78">
            <v>2</v>
          </cell>
          <cell r="G78" t="str">
            <v>PTD</v>
          </cell>
          <cell r="H78" t="str">
            <v>340528</v>
          </cell>
          <cell r="I78" t="str">
            <v>340528</v>
          </cell>
          <cell r="J78" t="str">
            <v>WC</v>
          </cell>
          <cell r="K78" t="str">
            <v>Pulomas</v>
          </cell>
          <cell r="L78">
            <v>1</v>
          </cell>
          <cell r="M78">
            <v>897900</v>
          </cell>
          <cell r="N78" t="str">
            <v>gross</v>
          </cell>
          <cell r="O78">
            <v>360000</v>
          </cell>
          <cell r="P78">
            <v>154000</v>
          </cell>
          <cell r="Q78" t="str">
            <v>On</v>
          </cell>
          <cell r="R78" t="str">
            <v>Surya Fitri</v>
          </cell>
          <cell r="S78">
            <v>39234</v>
          </cell>
          <cell r="T78">
            <v>39600</v>
          </cell>
          <cell r="U78">
            <v>39964</v>
          </cell>
          <cell r="V78" t="str">
            <v>V</v>
          </cell>
          <cell r="AF78" t="str">
            <v>L</v>
          </cell>
          <cell r="AG78" t="str">
            <v>TK</v>
          </cell>
          <cell r="AI78" t="str">
            <v xml:space="preserve">1200004381955 </v>
          </cell>
          <cell r="AJ78" t="str">
            <v xml:space="preserve"> Fendi Triyono</v>
          </cell>
          <cell r="AK78" t="str">
            <v xml:space="preserve"> Bank Mandiri Cab.Pulomas</v>
          </cell>
        </row>
        <row r="79">
          <cell r="B79" t="str">
            <v>227</v>
          </cell>
          <cell r="C79" t="str">
            <v>Fikri Ramadhan</v>
          </cell>
          <cell r="D79" t="str">
            <v>SPC</v>
          </cell>
          <cell r="E79" t="str">
            <v>Traffic Administrator</v>
          </cell>
          <cell r="F79">
            <v>2</v>
          </cell>
          <cell r="G79" t="str">
            <v>PTD</v>
          </cell>
          <cell r="H79" t="str">
            <v>340504</v>
          </cell>
          <cell r="I79" t="str">
            <v>340504</v>
          </cell>
          <cell r="J79" t="str">
            <v>WC</v>
          </cell>
          <cell r="K79" t="str">
            <v>Pulomas</v>
          </cell>
          <cell r="L79">
            <v>1</v>
          </cell>
          <cell r="M79">
            <v>1500000</v>
          </cell>
          <cell r="N79" t="str">
            <v>gross</v>
          </cell>
          <cell r="O79">
            <v>360000</v>
          </cell>
          <cell r="P79">
            <v>154000</v>
          </cell>
          <cell r="Q79" t="str">
            <v>On</v>
          </cell>
          <cell r="R79" t="str">
            <v>David Prayogi</v>
          </cell>
          <cell r="S79">
            <v>39161</v>
          </cell>
          <cell r="T79">
            <v>39600</v>
          </cell>
          <cell r="U79">
            <v>39891</v>
          </cell>
          <cell r="V79" t="str">
            <v>V</v>
          </cell>
          <cell r="AF79" t="str">
            <v>L</v>
          </cell>
          <cell r="AG79" t="str">
            <v>TK</v>
          </cell>
          <cell r="AI79" t="str">
            <v xml:space="preserve">1250006862189 </v>
          </cell>
          <cell r="AJ79" t="str">
            <v>Fikri Ramadhan</v>
          </cell>
          <cell r="AK79" t="str">
            <v xml:space="preserve"> Bank Mandiri Cab.Pulomas </v>
          </cell>
        </row>
        <row r="80">
          <cell r="B80" t="str">
            <v>110</v>
          </cell>
          <cell r="C80" t="str">
            <v>Firdaus</v>
          </cell>
          <cell r="D80" t="str">
            <v>SPC</v>
          </cell>
          <cell r="E80" t="str">
            <v>Junior Electrician</v>
          </cell>
          <cell r="F80">
            <v>1</v>
          </cell>
          <cell r="G80" t="str">
            <v>PTD</v>
          </cell>
          <cell r="H80" t="str">
            <v>340536</v>
          </cell>
          <cell r="I80" t="str">
            <v>340536</v>
          </cell>
          <cell r="J80" t="str">
            <v>WC</v>
          </cell>
          <cell r="K80" t="str">
            <v>Pulomas</v>
          </cell>
          <cell r="L80">
            <v>1</v>
          </cell>
          <cell r="M80">
            <v>1201400</v>
          </cell>
          <cell r="N80" t="str">
            <v>gross</v>
          </cell>
          <cell r="O80">
            <v>360000</v>
          </cell>
          <cell r="P80">
            <v>154000</v>
          </cell>
          <cell r="Q80" t="str">
            <v>On</v>
          </cell>
          <cell r="R80" t="str">
            <v>Helman Trisakti</v>
          </cell>
          <cell r="S80">
            <v>39448</v>
          </cell>
          <cell r="T80">
            <v>39600</v>
          </cell>
          <cell r="U80">
            <v>39813</v>
          </cell>
          <cell r="V80" t="str">
            <v>V</v>
          </cell>
          <cell r="W80">
            <v>39814</v>
          </cell>
          <cell r="X80" t="str">
            <v>31Des09</v>
          </cell>
          <cell r="AF80" t="str">
            <v>L</v>
          </cell>
          <cell r="AG80" t="str">
            <v>K2</v>
          </cell>
          <cell r="AI80" t="str">
            <v xml:space="preserve">1240002020791 </v>
          </cell>
          <cell r="AJ80" t="str">
            <v xml:space="preserve"> Firdaus</v>
          </cell>
          <cell r="AK80" t="str">
            <v xml:space="preserve"> Bank Mandiri Cab.Tebet </v>
          </cell>
        </row>
        <row r="81">
          <cell r="B81" t="str">
            <v>176</v>
          </cell>
          <cell r="C81" t="str">
            <v>Firdiansyah</v>
          </cell>
          <cell r="D81" t="str">
            <v>SPC</v>
          </cell>
          <cell r="E81" t="str">
            <v>Accounting Staff</v>
          </cell>
          <cell r="F81">
            <v>2.8</v>
          </cell>
          <cell r="G81" t="str">
            <v>AF</v>
          </cell>
          <cell r="H81" t="str">
            <v>349230</v>
          </cell>
          <cell r="I81" t="str">
            <v>349230</v>
          </cell>
          <cell r="J81" t="str">
            <v>WC</v>
          </cell>
          <cell r="K81" t="str">
            <v>Arkadia</v>
          </cell>
          <cell r="L81">
            <v>1</v>
          </cell>
          <cell r="M81">
            <v>4000000</v>
          </cell>
          <cell r="N81" t="str">
            <v>gross</v>
          </cell>
          <cell r="O81">
            <v>360000</v>
          </cell>
          <cell r="P81">
            <v>154000</v>
          </cell>
          <cell r="Q81" t="str">
            <v>On</v>
          </cell>
          <cell r="R81" t="str">
            <v>Sani William Widjaja</v>
          </cell>
          <cell r="S81">
            <v>38749</v>
          </cell>
          <cell r="T81">
            <v>39600</v>
          </cell>
          <cell r="U81">
            <v>39752</v>
          </cell>
          <cell r="V81" t="str">
            <v>V</v>
          </cell>
          <cell r="W81">
            <v>39753</v>
          </cell>
          <cell r="X81">
            <v>40117</v>
          </cell>
          <cell r="AF81" t="str">
            <v>L</v>
          </cell>
          <cell r="AG81" t="str">
            <v>TK</v>
          </cell>
          <cell r="AH81" t="str">
            <v>Resign per 1 Mar'09</v>
          </cell>
          <cell r="AI81" t="str">
            <v xml:space="preserve">1791354949 </v>
          </cell>
          <cell r="AJ81" t="str">
            <v>Firdiansyah</v>
          </cell>
          <cell r="AK81" t="str">
            <v>Bank BCA Cab.K.H Mansyur</v>
          </cell>
          <cell r="AL81" t="str">
            <v>24.609.388.4-015.000</v>
          </cell>
        </row>
        <row r="82">
          <cell r="B82" t="str">
            <v>099</v>
          </cell>
          <cell r="C82" t="str">
            <v>Firmansyah</v>
          </cell>
          <cell r="D82" t="str">
            <v>SPC</v>
          </cell>
          <cell r="E82" t="str">
            <v>Office Boy</v>
          </cell>
          <cell r="F82">
            <v>1.1000000000000001</v>
          </cell>
          <cell r="G82" t="str">
            <v>CS</v>
          </cell>
          <cell r="H82" t="str">
            <v>349203</v>
          </cell>
          <cell r="I82" t="str">
            <v>349203</v>
          </cell>
          <cell r="J82" t="str">
            <v>BC</v>
          </cell>
          <cell r="K82" t="str">
            <v>Arkadia</v>
          </cell>
          <cell r="L82">
            <v>1</v>
          </cell>
          <cell r="M82">
            <v>973000</v>
          </cell>
          <cell r="N82" t="str">
            <v>gross</v>
          </cell>
          <cell r="O82">
            <v>0</v>
          </cell>
          <cell r="P82">
            <v>154000</v>
          </cell>
          <cell r="Q82" t="str">
            <v>On</v>
          </cell>
          <cell r="R82" t="str">
            <v>Vris Adianto</v>
          </cell>
          <cell r="S82">
            <v>39508</v>
          </cell>
          <cell r="T82">
            <v>39600</v>
          </cell>
          <cell r="U82">
            <v>39903</v>
          </cell>
          <cell r="V82" t="str">
            <v>V</v>
          </cell>
          <cell r="W82">
            <v>39904</v>
          </cell>
          <cell r="X82">
            <v>40268</v>
          </cell>
          <cell r="AF82" t="str">
            <v>L</v>
          </cell>
          <cell r="AG82" t="str">
            <v>K1</v>
          </cell>
          <cell r="AI82" t="str">
            <v xml:space="preserve">0700005091306 </v>
          </cell>
          <cell r="AJ82" t="str">
            <v xml:space="preserve"> Firmansyah</v>
          </cell>
          <cell r="AK82" t="str">
            <v>Bank Mandiri Cab.Nindya Karya</v>
          </cell>
        </row>
        <row r="83">
          <cell r="B83" t="str">
            <v>236</v>
          </cell>
          <cell r="C83" t="str">
            <v>Firmansyah</v>
          </cell>
          <cell r="D83" t="str">
            <v>SPC</v>
          </cell>
          <cell r="E83" t="str">
            <v>Warehouse Assist</v>
          </cell>
          <cell r="F83">
            <v>2</v>
          </cell>
          <cell r="G83" t="str">
            <v>PTD</v>
          </cell>
          <cell r="H83" t="str">
            <v>340505</v>
          </cell>
          <cell r="I83" t="str">
            <v>340505</v>
          </cell>
          <cell r="J83" t="str">
            <v>BC</v>
          </cell>
          <cell r="K83" t="str">
            <v>Pulomas</v>
          </cell>
          <cell r="L83">
            <v>1</v>
          </cell>
          <cell r="M83">
            <v>1069865</v>
          </cell>
          <cell r="N83" t="str">
            <v>gross</v>
          </cell>
          <cell r="O83">
            <v>0</v>
          </cell>
          <cell r="P83">
            <v>154000</v>
          </cell>
          <cell r="Q83" t="str">
            <v>On</v>
          </cell>
          <cell r="R83" t="str">
            <v>David Prayogi</v>
          </cell>
          <cell r="S83">
            <v>39173</v>
          </cell>
          <cell r="T83">
            <v>39600</v>
          </cell>
          <cell r="U83">
            <v>39903</v>
          </cell>
          <cell r="V83" t="str">
            <v>V</v>
          </cell>
          <cell r="W83">
            <v>39904</v>
          </cell>
          <cell r="X83">
            <v>40268</v>
          </cell>
          <cell r="AF83" t="str">
            <v>L</v>
          </cell>
          <cell r="AG83" t="str">
            <v>TK</v>
          </cell>
          <cell r="AI83" t="str">
            <v xml:space="preserve">1250007110976 </v>
          </cell>
          <cell r="AJ83" t="str">
            <v xml:space="preserve"> Firmansyah</v>
          </cell>
          <cell r="AK83" t="str">
            <v xml:space="preserve"> Bank Mandiri </v>
          </cell>
        </row>
        <row r="84">
          <cell r="B84">
            <v>345</v>
          </cell>
          <cell r="C84" t="str">
            <v>Fransisca Marina Naba</v>
          </cell>
          <cell r="D84" t="str">
            <v>SPC</v>
          </cell>
          <cell r="E84" t="str">
            <v>Team Assistant</v>
          </cell>
          <cell r="F84">
            <v>1</v>
          </cell>
          <cell r="G84" t="str">
            <v>PTD</v>
          </cell>
          <cell r="H84">
            <v>340563</v>
          </cell>
          <cell r="I84">
            <v>340563</v>
          </cell>
          <cell r="J84" t="str">
            <v>WC</v>
          </cell>
          <cell r="K84" t="str">
            <v>Pulomas</v>
          </cell>
          <cell r="L84">
            <v>1</v>
          </cell>
          <cell r="M84">
            <v>3534500</v>
          </cell>
          <cell r="N84" t="str">
            <v>gross</v>
          </cell>
          <cell r="O84">
            <v>450000</v>
          </cell>
          <cell r="P84">
            <v>0</v>
          </cell>
          <cell r="Q84" t="str">
            <v>On</v>
          </cell>
          <cell r="R84" t="str">
            <v>Ridho Hasan Rosud</v>
          </cell>
          <cell r="S84">
            <v>39661</v>
          </cell>
          <cell r="W84">
            <v>39661</v>
          </cell>
          <cell r="X84">
            <v>40025</v>
          </cell>
          <cell r="Y84" t="str">
            <v>V</v>
          </cell>
          <cell r="AF84" t="str">
            <v>P</v>
          </cell>
          <cell r="AG84" t="str">
            <v>TK</v>
          </cell>
          <cell r="AI84" t="str">
            <v>1200094067225</v>
          </cell>
          <cell r="AJ84" t="str">
            <v>Fransisca Marina Naba</v>
          </cell>
          <cell r="AK84" t="str">
            <v>Mandiri Pulomas</v>
          </cell>
        </row>
        <row r="85">
          <cell r="B85" t="str">
            <v>078</v>
          </cell>
          <cell r="C85" t="str">
            <v>Fuad Aji Saputra</v>
          </cell>
          <cell r="D85" t="str">
            <v>SPC</v>
          </cell>
          <cell r="E85" t="str">
            <v>Office Assistant</v>
          </cell>
          <cell r="F85">
            <v>1.3333333333333333</v>
          </cell>
          <cell r="G85" t="str">
            <v>A&amp;C</v>
          </cell>
          <cell r="H85" t="str">
            <v>341571</v>
          </cell>
          <cell r="I85" t="str">
            <v>341571</v>
          </cell>
          <cell r="J85" t="str">
            <v>BC</v>
          </cell>
          <cell r="K85" t="str">
            <v>Pulomas</v>
          </cell>
          <cell r="L85">
            <v>1</v>
          </cell>
          <cell r="M85">
            <v>1014000</v>
          </cell>
          <cell r="N85" t="str">
            <v>gross</v>
          </cell>
          <cell r="O85">
            <v>360000</v>
          </cell>
          <cell r="P85">
            <v>154000</v>
          </cell>
          <cell r="Q85" t="str">
            <v>On</v>
          </cell>
          <cell r="R85" t="str">
            <v>Peter Duethorn</v>
          </cell>
          <cell r="S85">
            <v>39196</v>
          </cell>
          <cell r="T85">
            <v>39600</v>
          </cell>
          <cell r="U85">
            <v>39683</v>
          </cell>
          <cell r="W85">
            <v>39684</v>
          </cell>
          <cell r="X85">
            <v>39805</v>
          </cell>
          <cell r="Y85" t="str">
            <v>V</v>
          </cell>
          <cell r="Z85">
            <v>39806</v>
          </cell>
          <cell r="AA85">
            <v>39895</v>
          </cell>
          <cell r="AF85" t="str">
            <v>L</v>
          </cell>
          <cell r="AG85" t="str">
            <v>TK</v>
          </cell>
          <cell r="AI85" t="str">
            <v xml:space="preserve">0700005201285 </v>
          </cell>
          <cell r="AJ85" t="str">
            <v xml:space="preserve"> Fuad Aji Saputra</v>
          </cell>
          <cell r="AK85" t="str">
            <v>Bank Mandiri Cab.Nindya Karya</v>
          </cell>
          <cell r="AL85" t="str">
            <v>49.547.462.9-435.000</v>
          </cell>
        </row>
        <row r="86">
          <cell r="B86" t="str">
            <v>180</v>
          </cell>
          <cell r="C86" t="str">
            <v>Gunawan Gondo Saputro</v>
          </cell>
          <cell r="D86" t="str">
            <v>SPC</v>
          </cell>
          <cell r="E86" t="str">
            <v>Technician</v>
          </cell>
          <cell r="F86">
            <v>2</v>
          </cell>
          <cell r="G86" t="str">
            <v>A&amp;C</v>
          </cell>
          <cell r="H86" t="str">
            <v>349242</v>
          </cell>
          <cell r="I86" t="str">
            <v>349242</v>
          </cell>
          <cell r="J86" t="str">
            <v>WC</v>
          </cell>
          <cell r="K86" t="str">
            <v>Pulomas</v>
          </cell>
          <cell r="L86">
            <v>1</v>
          </cell>
          <cell r="M86">
            <v>1700000</v>
          </cell>
          <cell r="N86" t="str">
            <v>gross</v>
          </cell>
          <cell r="O86">
            <v>360000</v>
          </cell>
          <cell r="P86">
            <v>154000</v>
          </cell>
          <cell r="Q86" t="str">
            <v>On</v>
          </cell>
          <cell r="R86" t="str">
            <v>Basuki Pamungkas</v>
          </cell>
          <cell r="S86">
            <v>38961</v>
          </cell>
          <cell r="T86">
            <v>39600</v>
          </cell>
          <cell r="U86">
            <v>39691</v>
          </cell>
          <cell r="V86" t="str">
            <v>V</v>
          </cell>
          <cell r="W86">
            <v>39692</v>
          </cell>
          <cell r="X86">
            <v>39782</v>
          </cell>
          <cell r="Y86" t="str">
            <v>V</v>
          </cell>
          <cell r="Z86" t="str">
            <v>1Des08</v>
          </cell>
          <cell r="AA86" t="str">
            <v>31Mei09</v>
          </cell>
          <cell r="AF86" t="str">
            <v>L</v>
          </cell>
          <cell r="AG86" t="str">
            <v>K1</v>
          </cell>
          <cell r="AI86" t="str">
            <v xml:space="preserve">1180005722102 </v>
          </cell>
          <cell r="AJ86" t="str">
            <v xml:space="preserve"> Gunawan Gondo Saputro</v>
          </cell>
          <cell r="AK86" t="str">
            <v xml:space="preserve">Bank Mandiri Cab.Daan Mogot </v>
          </cell>
        </row>
        <row r="87">
          <cell r="B87" t="str">
            <v>188</v>
          </cell>
          <cell r="C87" t="str">
            <v>Guntur Yanuar</v>
          </cell>
          <cell r="D87" t="str">
            <v>SPC</v>
          </cell>
          <cell r="E87" t="str">
            <v>Office Boy</v>
          </cell>
          <cell r="F87">
            <v>3</v>
          </cell>
          <cell r="G87" t="str">
            <v>A&amp;C</v>
          </cell>
          <cell r="H87" t="str">
            <v>341512</v>
          </cell>
          <cell r="I87" t="str">
            <v>341512</v>
          </cell>
          <cell r="J87" t="str">
            <v>BC</v>
          </cell>
          <cell r="K87" t="str">
            <v>Surabaya</v>
          </cell>
          <cell r="L87">
            <v>1</v>
          </cell>
          <cell r="M87">
            <v>1050000</v>
          </cell>
          <cell r="N87" t="str">
            <v>gross</v>
          </cell>
          <cell r="O87">
            <v>0</v>
          </cell>
          <cell r="P87">
            <v>154000</v>
          </cell>
          <cell r="Q87" t="str">
            <v>On</v>
          </cell>
          <cell r="R87" t="str">
            <v>Sukirman Utomo</v>
          </cell>
          <cell r="S87">
            <v>38808</v>
          </cell>
          <cell r="T87">
            <v>39600</v>
          </cell>
          <cell r="U87">
            <v>39903</v>
          </cell>
          <cell r="W87">
            <v>39904</v>
          </cell>
          <cell r="X87">
            <v>40268</v>
          </cell>
          <cell r="AF87" t="str">
            <v>L</v>
          </cell>
          <cell r="AG87" t="str">
            <v>K2</v>
          </cell>
          <cell r="AI87" t="str">
            <v xml:space="preserve">1420001089506 </v>
          </cell>
          <cell r="AJ87" t="str">
            <v xml:space="preserve"> Guntur Yanuar</v>
          </cell>
          <cell r="AK87" t="str">
            <v xml:space="preserve"> Bank Mandiri KC SBY Pemuda </v>
          </cell>
          <cell r="AL87" t="str">
            <v>25.191.023.8-606.000</v>
          </cell>
        </row>
        <row r="88">
          <cell r="B88" t="str">
            <v>022</v>
          </cell>
          <cell r="C88" t="str">
            <v>Hadiul Falah</v>
          </cell>
          <cell r="D88" t="str">
            <v>SPC</v>
          </cell>
          <cell r="E88" t="str">
            <v>Adm. Project</v>
          </cell>
          <cell r="F88">
            <v>3</v>
          </cell>
          <cell r="G88" t="str">
            <v>A&amp;C</v>
          </cell>
          <cell r="H88" t="str">
            <v>341551</v>
          </cell>
          <cell r="I88" t="str">
            <v>341551</v>
          </cell>
          <cell r="J88" t="str">
            <v>WC</v>
          </cell>
          <cell r="K88" t="str">
            <v>Pulomas</v>
          </cell>
          <cell r="L88">
            <v>1</v>
          </cell>
          <cell r="M88">
            <v>2455600</v>
          </cell>
          <cell r="N88" t="str">
            <v>gross</v>
          </cell>
          <cell r="O88">
            <v>360000</v>
          </cell>
          <cell r="P88">
            <v>154000</v>
          </cell>
          <cell r="Q88" t="str">
            <v>On</v>
          </cell>
          <cell r="R88" t="str">
            <v>Basuki Pamungkas</v>
          </cell>
          <cell r="S88">
            <v>38899</v>
          </cell>
          <cell r="T88">
            <v>39600</v>
          </cell>
          <cell r="U88">
            <v>39629</v>
          </cell>
          <cell r="V88" t="str">
            <v>YES</v>
          </cell>
          <cell r="W88">
            <v>39630</v>
          </cell>
          <cell r="X88">
            <v>39994</v>
          </cell>
          <cell r="Y88" t="str">
            <v>YES</v>
          </cell>
          <cell r="AF88" t="str">
            <v>L</v>
          </cell>
          <cell r="AG88" t="str">
            <v>TK</v>
          </cell>
          <cell r="AI88" t="str">
            <v xml:space="preserve">0060004798595 </v>
          </cell>
          <cell r="AJ88" t="str">
            <v xml:space="preserve"> Hadiul Falah</v>
          </cell>
          <cell r="AK88" t="str">
            <v xml:space="preserve"> Bank Mandiri</v>
          </cell>
        </row>
        <row r="89">
          <cell r="B89">
            <v>360</v>
          </cell>
          <cell r="C89" t="str">
            <v>Hadiyanto</v>
          </cell>
          <cell r="D89" t="str">
            <v>SPC</v>
          </cell>
          <cell r="E89" t="str">
            <v>Engineer</v>
          </cell>
          <cell r="F89">
            <v>1</v>
          </cell>
          <cell r="H89">
            <v>342521</v>
          </cell>
          <cell r="I89">
            <v>342521</v>
          </cell>
          <cell r="J89" t="str">
            <v>WC</v>
          </cell>
          <cell r="K89" t="str">
            <v>Arkadia</v>
          </cell>
          <cell r="L89">
            <v>1</v>
          </cell>
          <cell r="M89">
            <v>5407313</v>
          </cell>
          <cell r="N89" t="str">
            <v>Nett</v>
          </cell>
          <cell r="O89">
            <v>0</v>
          </cell>
          <cell r="P89">
            <v>0</v>
          </cell>
          <cell r="Q89" t="str">
            <v>Off</v>
          </cell>
          <cell r="R89" t="str">
            <v>Clifton Christantyo Pattinama</v>
          </cell>
          <cell r="S89">
            <v>39798</v>
          </cell>
          <cell r="W89">
            <v>39798</v>
          </cell>
          <cell r="X89">
            <v>39887</v>
          </cell>
          <cell r="AF89" t="str">
            <v>L</v>
          </cell>
          <cell r="AG89" t="str">
            <v>K</v>
          </cell>
          <cell r="AH89" t="str">
            <v>Not extend</v>
          </cell>
          <cell r="AI89" t="str">
            <v>1030002057707</v>
          </cell>
          <cell r="AJ89" t="str">
            <v>Hadiyanto</v>
          </cell>
          <cell r="AK89" t="str">
            <v>Mandiri</v>
          </cell>
        </row>
        <row r="90">
          <cell r="B90" t="str">
            <v>203</v>
          </cell>
          <cell r="C90" t="str">
            <v>Harris Fadillah</v>
          </cell>
          <cell r="D90" t="str">
            <v>SPC</v>
          </cell>
          <cell r="E90" t="str">
            <v>Collector</v>
          </cell>
          <cell r="F90">
            <v>12.7</v>
          </cell>
          <cell r="G90" t="str">
            <v>MED</v>
          </cell>
          <cell r="H90" t="str">
            <v>345011</v>
          </cell>
          <cell r="I90" t="str">
            <v>345011</v>
          </cell>
          <cell r="J90" t="str">
            <v>WC</v>
          </cell>
          <cell r="K90" t="str">
            <v>Arkadia</v>
          </cell>
          <cell r="L90">
            <v>1</v>
          </cell>
          <cell r="M90">
            <v>1771000</v>
          </cell>
          <cell r="N90" t="str">
            <v>gross</v>
          </cell>
          <cell r="O90">
            <v>360000</v>
          </cell>
          <cell r="P90">
            <v>154000</v>
          </cell>
          <cell r="Q90" t="str">
            <v>On</v>
          </cell>
          <cell r="R90" t="str">
            <v>Dewi Mirza</v>
          </cell>
          <cell r="S90">
            <v>35170</v>
          </cell>
          <cell r="T90">
            <v>39600</v>
          </cell>
          <cell r="U90">
            <v>39813</v>
          </cell>
          <cell r="V90" t="str">
            <v>V</v>
          </cell>
          <cell r="W90">
            <v>39814</v>
          </cell>
          <cell r="X90">
            <v>40178</v>
          </cell>
          <cell r="AF90" t="str">
            <v>L</v>
          </cell>
          <cell r="AG90" t="str">
            <v>K3</v>
          </cell>
          <cell r="AI90" t="str">
            <v xml:space="preserve">1200096061143 </v>
          </cell>
          <cell r="AJ90" t="str">
            <v xml:space="preserve"> Haris Fadilah</v>
          </cell>
          <cell r="AK90" t="str">
            <v xml:space="preserve">Bank Mandiri Cab.Pulomas </v>
          </cell>
          <cell r="AL90" t="str">
            <v>19.171.854.3-021.000</v>
          </cell>
        </row>
        <row r="91">
          <cell r="B91">
            <v>308</v>
          </cell>
          <cell r="C91" t="str">
            <v>Haryanto</v>
          </cell>
          <cell r="D91" t="str">
            <v>SPC</v>
          </cell>
          <cell r="E91" t="str">
            <v>Warehouse Helper</v>
          </cell>
          <cell r="F91">
            <v>1</v>
          </cell>
          <cell r="G91" t="str">
            <v>PTD</v>
          </cell>
          <cell r="H91">
            <v>340505</v>
          </cell>
          <cell r="I91">
            <v>340505</v>
          </cell>
          <cell r="J91" t="str">
            <v>BC</v>
          </cell>
          <cell r="K91" t="str">
            <v>Pulomas</v>
          </cell>
          <cell r="L91">
            <v>1</v>
          </cell>
          <cell r="M91">
            <v>1069865</v>
          </cell>
          <cell r="N91" t="str">
            <v>gross</v>
          </cell>
          <cell r="O91">
            <v>0</v>
          </cell>
          <cell r="P91">
            <v>154000</v>
          </cell>
          <cell r="Q91" t="str">
            <v>On</v>
          </cell>
          <cell r="R91" t="str">
            <v>David Prayogi</v>
          </cell>
          <cell r="S91">
            <v>39643</v>
          </cell>
          <cell r="T91">
            <v>39643</v>
          </cell>
          <cell r="U91">
            <v>40007</v>
          </cell>
          <cell r="V91" t="str">
            <v>V</v>
          </cell>
          <cell r="AF91" t="str">
            <v>L</v>
          </cell>
          <cell r="AG91" t="str">
            <v>TK</v>
          </cell>
          <cell r="AI91" t="str">
            <v>1250007153141</v>
          </cell>
          <cell r="AJ91" t="str">
            <v>Haryanto</v>
          </cell>
          <cell r="AK91" t="str">
            <v>Bank Mandiri</v>
          </cell>
        </row>
        <row r="92">
          <cell r="B92" t="str">
            <v>092</v>
          </cell>
          <cell r="C92" t="str">
            <v>Haryono</v>
          </cell>
          <cell r="D92" t="str">
            <v>SPC</v>
          </cell>
          <cell r="E92" t="str">
            <v>Messenger</v>
          </cell>
          <cell r="F92">
            <v>1</v>
          </cell>
          <cell r="G92" t="str">
            <v>BA</v>
          </cell>
          <cell r="H92" t="str">
            <v>349260</v>
          </cell>
          <cell r="I92" t="str">
            <v>349260</v>
          </cell>
          <cell r="J92" t="str">
            <v>BC</v>
          </cell>
          <cell r="K92" t="str">
            <v>Pulomas</v>
          </cell>
          <cell r="L92">
            <v>1</v>
          </cell>
          <cell r="M92">
            <v>1128750</v>
          </cell>
          <cell r="N92" t="str">
            <v>gross</v>
          </cell>
          <cell r="O92">
            <v>0</v>
          </cell>
          <cell r="P92">
            <v>154000</v>
          </cell>
          <cell r="Q92" t="str">
            <v>On</v>
          </cell>
          <cell r="R92" t="str">
            <v>Harris Ramelan</v>
          </cell>
          <cell r="S92">
            <v>39448</v>
          </cell>
          <cell r="T92">
            <v>39600</v>
          </cell>
          <cell r="U92">
            <v>39813</v>
          </cell>
          <cell r="V92" t="str">
            <v>V</v>
          </cell>
          <cell r="W92">
            <v>39814</v>
          </cell>
          <cell r="X92" t="str">
            <v>31Des09</v>
          </cell>
          <cell r="AF92" t="str">
            <v>L</v>
          </cell>
          <cell r="AG92" t="str">
            <v>K3</v>
          </cell>
          <cell r="AI92" t="str">
            <v xml:space="preserve">0700005321893 </v>
          </cell>
          <cell r="AJ92" t="str">
            <v xml:space="preserve"> Haryono</v>
          </cell>
          <cell r="AK92" t="str">
            <v xml:space="preserve">Bank Mandiri Cab.Nindya Karya </v>
          </cell>
        </row>
        <row r="93">
          <cell r="B93" t="str">
            <v>048</v>
          </cell>
          <cell r="C93" t="str">
            <v>Helmi</v>
          </cell>
          <cell r="D93" t="str">
            <v>SPC</v>
          </cell>
          <cell r="E93" t="str">
            <v>Panel Assembler</v>
          </cell>
          <cell r="F93">
            <v>2</v>
          </cell>
          <cell r="G93" t="str">
            <v>PTD</v>
          </cell>
          <cell r="H93" t="str">
            <v>340547</v>
          </cell>
          <cell r="I93" t="str">
            <v>340547</v>
          </cell>
          <cell r="J93" t="str">
            <v>WC</v>
          </cell>
          <cell r="K93" t="str">
            <v>Pulomas</v>
          </cell>
          <cell r="L93">
            <v>1</v>
          </cell>
          <cell r="M93">
            <v>1388400</v>
          </cell>
          <cell r="N93" t="str">
            <v>gross</v>
          </cell>
          <cell r="O93">
            <v>360000</v>
          </cell>
          <cell r="P93">
            <v>154000</v>
          </cell>
          <cell r="Q93" t="str">
            <v>On</v>
          </cell>
          <cell r="R93" t="str">
            <v>Surya Fitri</v>
          </cell>
          <cell r="S93">
            <v>39234</v>
          </cell>
          <cell r="T93">
            <v>39600</v>
          </cell>
          <cell r="U93">
            <v>39964</v>
          </cell>
          <cell r="V93" t="str">
            <v>V</v>
          </cell>
          <cell r="AF93" t="str">
            <v>L</v>
          </cell>
          <cell r="AG93" t="str">
            <v>TK</v>
          </cell>
          <cell r="AI93" t="str">
            <v>1200004966748</v>
          </cell>
          <cell r="AJ93" t="str">
            <v xml:space="preserve"> Helmi</v>
          </cell>
          <cell r="AK93" t="str">
            <v xml:space="preserve"> Bank Mandiri Cab.Pulomas </v>
          </cell>
        </row>
        <row r="94">
          <cell r="B94" t="str">
            <v>195</v>
          </cell>
          <cell r="C94" t="str">
            <v>Helmi Sutjipto</v>
          </cell>
          <cell r="D94" t="str">
            <v>SPC</v>
          </cell>
          <cell r="E94" t="str">
            <v>Team Assist</v>
          </cell>
          <cell r="F94">
            <v>1</v>
          </cell>
          <cell r="G94" t="str">
            <v>CIO</v>
          </cell>
          <cell r="H94" t="str">
            <v>349243</v>
          </cell>
          <cell r="I94" t="str">
            <v>349243</v>
          </cell>
          <cell r="J94" t="str">
            <v>WC</v>
          </cell>
          <cell r="K94" t="str">
            <v>Arkadia</v>
          </cell>
          <cell r="L94">
            <v>1</v>
          </cell>
          <cell r="M94">
            <v>3480000</v>
          </cell>
          <cell r="N94" t="str">
            <v>gross</v>
          </cell>
          <cell r="O94">
            <v>360000</v>
          </cell>
          <cell r="P94">
            <v>154000</v>
          </cell>
          <cell r="Q94" t="str">
            <v>On</v>
          </cell>
          <cell r="R94" t="str">
            <v>Veronica Kusuma</v>
          </cell>
          <cell r="S94">
            <v>39479</v>
          </cell>
          <cell r="T94">
            <v>39600</v>
          </cell>
          <cell r="U94">
            <v>39844</v>
          </cell>
          <cell r="V94" t="str">
            <v>V</v>
          </cell>
          <cell r="W94">
            <v>39814</v>
          </cell>
          <cell r="X94">
            <v>40543</v>
          </cell>
          <cell r="AF94" t="str">
            <v>L</v>
          </cell>
          <cell r="AG94" t="str">
            <v>TK</v>
          </cell>
          <cell r="AI94" t="str">
            <v xml:space="preserve">1280005407470 </v>
          </cell>
          <cell r="AJ94" t="str">
            <v xml:space="preserve"> Helmi Sutjipto</v>
          </cell>
          <cell r="AK94" t="str">
            <v xml:space="preserve"> Bank Mandiri Cab.Bintaro </v>
          </cell>
          <cell r="AL94" t="str">
            <v>24.636.883.1-411.000</v>
          </cell>
        </row>
        <row r="95">
          <cell r="B95" t="str">
            <v>117</v>
          </cell>
          <cell r="C95" t="str">
            <v>Hendra Winata</v>
          </cell>
          <cell r="D95" t="str">
            <v>SPC</v>
          </cell>
          <cell r="E95" t="str">
            <v>Panel Wiring</v>
          </cell>
          <cell r="F95">
            <v>1</v>
          </cell>
          <cell r="G95" t="str">
            <v>PTD</v>
          </cell>
          <cell r="H95" t="str">
            <v>340547</v>
          </cell>
          <cell r="I95" t="str">
            <v>340547</v>
          </cell>
          <cell r="J95" t="str">
            <v>WC</v>
          </cell>
          <cell r="K95" t="str">
            <v>Pulomas</v>
          </cell>
          <cell r="L95">
            <v>1</v>
          </cell>
          <cell r="M95">
            <v>1201500</v>
          </cell>
          <cell r="N95" t="str">
            <v>gross</v>
          </cell>
          <cell r="O95">
            <v>360000</v>
          </cell>
          <cell r="P95">
            <v>154000</v>
          </cell>
          <cell r="Q95" t="str">
            <v>On</v>
          </cell>
          <cell r="R95" t="str">
            <v>Surya Fitri</v>
          </cell>
          <cell r="S95">
            <v>39449</v>
          </cell>
          <cell r="T95">
            <v>39600</v>
          </cell>
          <cell r="U95">
            <v>39814</v>
          </cell>
          <cell r="V95" t="str">
            <v>V</v>
          </cell>
          <cell r="W95">
            <v>39814</v>
          </cell>
          <cell r="X95">
            <v>40178</v>
          </cell>
          <cell r="AF95" t="str">
            <v>L</v>
          </cell>
          <cell r="AG95" t="str">
            <v>K1</v>
          </cell>
          <cell r="AI95" t="str">
            <v>1190004727119</v>
          </cell>
          <cell r="AJ95" t="str">
            <v>Dwi Sartika Hidayati</v>
          </cell>
          <cell r="AK95" t="str">
            <v>Bank Mandiri</v>
          </cell>
        </row>
        <row r="96">
          <cell r="B96" t="str">
            <v>001</v>
          </cell>
          <cell r="C96" t="str">
            <v>Hendri Hermawan</v>
          </cell>
          <cell r="D96" t="str">
            <v>SPC</v>
          </cell>
          <cell r="E96" t="str">
            <v>Junior Operator</v>
          </cell>
          <cell r="F96">
            <v>1</v>
          </cell>
          <cell r="G96" t="str">
            <v>PTD</v>
          </cell>
          <cell r="H96" t="str">
            <v>340524</v>
          </cell>
          <cell r="I96" t="str">
            <v>340524</v>
          </cell>
          <cell r="J96" t="str">
            <v>WC</v>
          </cell>
          <cell r="K96" t="str">
            <v>Pulomas</v>
          </cell>
          <cell r="L96">
            <v>1</v>
          </cell>
          <cell r="M96">
            <v>850000</v>
          </cell>
          <cell r="N96" t="str">
            <v>gross</v>
          </cell>
          <cell r="O96">
            <v>360000</v>
          </cell>
          <cell r="P96">
            <v>154000</v>
          </cell>
          <cell r="Q96" t="str">
            <v>On</v>
          </cell>
          <cell r="R96" t="str">
            <v>Surya Fitri</v>
          </cell>
          <cell r="S96">
            <v>39601</v>
          </cell>
          <cell r="T96">
            <v>39601</v>
          </cell>
          <cell r="U96">
            <v>39964</v>
          </cell>
          <cell r="V96" t="str">
            <v>V</v>
          </cell>
          <cell r="AF96" t="str">
            <v>L</v>
          </cell>
          <cell r="AG96" t="str">
            <v>TK</v>
          </cell>
          <cell r="AI96" t="str">
            <v>1560001966219</v>
          </cell>
          <cell r="AJ96" t="str">
            <v>Hendri Hermawan</v>
          </cell>
          <cell r="AK96" t="str">
            <v>Mandiri KCP Bekasi Vila Nusa Indah</v>
          </cell>
        </row>
        <row r="97">
          <cell r="B97" t="str">
            <v>082</v>
          </cell>
          <cell r="C97" t="str">
            <v>Hendro Saputro</v>
          </cell>
          <cell r="D97" t="str">
            <v>SPC</v>
          </cell>
          <cell r="E97" t="str">
            <v>Warehouse / Helper</v>
          </cell>
          <cell r="F97">
            <v>1</v>
          </cell>
          <cell r="G97" t="str">
            <v>PTD</v>
          </cell>
          <cell r="H97" t="str">
            <v>340505</v>
          </cell>
          <cell r="I97" t="str">
            <v>340505</v>
          </cell>
          <cell r="J97" t="str">
            <v>BC</v>
          </cell>
          <cell r="K97" t="str">
            <v>Pulomas</v>
          </cell>
          <cell r="L97">
            <v>1</v>
          </cell>
          <cell r="M97">
            <v>1069865</v>
          </cell>
          <cell r="N97" t="str">
            <v>gross</v>
          </cell>
          <cell r="O97">
            <v>0</v>
          </cell>
          <cell r="P97">
            <v>154000</v>
          </cell>
          <cell r="Q97" t="str">
            <v>On</v>
          </cell>
          <cell r="R97" t="str">
            <v>David Prayogi</v>
          </cell>
          <cell r="S97">
            <v>39279</v>
          </cell>
          <cell r="T97">
            <v>39600</v>
          </cell>
          <cell r="U97">
            <v>39644</v>
          </cell>
          <cell r="V97" t="str">
            <v>V</v>
          </cell>
          <cell r="W97">
            <v>39645</v>
          </cell>
          <cell r="X97">
            <v>40009</v>
          </cell>
          <cell r="Y97" t="str">
            <v>NO</v>
          </cell>
          <cell r="AF97" t="str">
            <v>L</v>
          </cell>
          <cell r="AG97" t="str">
            <v>TK</v>
          </cell>
          <cell r="AI97" t="str">
            <v xml:space="preserve">0700005091314 </v>
          </cell>
          <cell r="AJ97" t="str">
            <v xml:space="preserve"> Tumono Hendro Saputro</v>
          </cell>
          <cell r="AK97" t="str">
            <v xml:space="preserve"> Bank Mandiri Cab.Nindya Karya </v>
          </cell>
        </row>
        <row r="98">
          <cell r="B98" t="str">
            <v>118</v>
          </cell>
          <cell r="C98" t="str">
            <v>Heri Kuswanto</v>
          </cell>
          <cell r="D98" t="str">
            <v>SPC</v>
          </cell>
          <cell r="E98" t="str">
            <v>Panel Wiring</v>
          </cell>
          <cell r="F98">
            <v>1</v>
          </cell>
          <cell r="G98" t="str">
            <v>PTD</v>
          </cell>
          <cell r="H98" t="str">
            <v>340547</v>
          </cell>
          <cell r="I98" t="str">
            <v>340547</v>
          </cell>
          <cell r="J98" t="str">
            <v>WC</v>
          </cell>
          <cell r="K98" t="str">
            <v>Pulomas</v>
          </cell>
          <cell r="L98">
            <v>1</v>
          </cell>
          <cell r="M98">
            <v>1294300</v>
          </cell>
          <cell r="N98" t="str">
            <v>gross</v>
          </cell>
          <cell r="O98">
            <v>360000</v>
          </cell>
          <cell r="P98">
            <v>154000</v>
          </cell>
          <cell r="Q98" t="str">
            <v>On</v>
          </cell>
          <cell r="R98" t="str">
            <v>Surya Fitri</v>
          </cell>
          <cell r="S98">
            <v>39449</v>
          </cell>
          <cell r="T98">
            <v>39600</v>
          </cell>
          <cell r="U98">
            <v>39814</v>
          </cell>
          <cell r="V98" t="str">
            <v>V</v>
          </cell>
          <cell r="W98">
            <v>39814</v>
          </cell>
          <cell r="X98">
            <v>40178</v>
          </cell>
          <cell r="AF98" t="str">
            <v>L</v>
          </cell>
          <cell r="AG98" t="str">
            <v>TK</v>
          </cell>
          <cell r="AI98" t="str">
            <v xml:space="preserve">1200004379918 </v>
          </cell>
          <cell r="AJ98" t="str">
            <v xml:space="preserve"> Heri Kiswanto</v>
          </cell>
          <cell r="AK98" t="str">
            <v xml:space="preserve"> Bank Mandiri Cab.Pulomas </v>
          </cell>
        </row>
        <row r="99">
          <cell r="B99" t="str">
            <v>156</v>
          </cell>
          <cell r="C99" t="str">
            <v>Herliana Ika Setyorini</v>
          </cell>
          <cell r="D99" t="str">
            <v>SPC</v>
          </cell>
          <cell r="E99" t="str">
            <v>Secretary</v>
          </cell>
          <cell r="F99">
            <v>2</v>
          </cell>
          <cell r="G99" t="str">
            <v>PTD</v>
          </cell>
          <cell r="H99" t="str">
            <v>340517</v>
          </cell>
          <cell r="I99" t="str">
            <v>340517</v>
          </cell>
          <cell r="J99" t="str">
            <v>WC</v>
          </cell>
          <cell r="K99" t="str">
            <v>Pulomas</v>
          </cell>
          <cell r="L99">
            <v>1</v>
          </cell>
          <cell r="M99">
            <v>2130000</v>
          </cell>
          <cell r="N99" t="str">
            <v>gross</v>
          </cell>
          <cell r="O99">
            <v>360000</v>
          </cell>
          <cell r="P99">
            <v>154000</v>
          </cell>
          <cell r="Q99" t="str">
            <v>On</v>
          </cell>
          <cell r="R99" t="str">
            <v>Surya Fitri</v>
          </cell>
          <cell r="S99">
            <v>39173</v>
          </cell>
          <cell r="T99">
            <v>39600</v>
          </cell>
          <cell r="U99">
            <v>39903</v>
          </cell>
          <cell r="V99" t="str">
            <v>V</v>
          </cell>
          <cell r="AF99" t="str">
            <v>P</v>
          </cell>
          <cell r="AG99" t="str">
            <v>TK</v>
          </cell>
          <cell r="AH99" t="str">
            <v>Resign per 20/2/09</v>
          </cell>
          <cell r="AI99" t="str">
            <v xml:space="preserve">1350004650493 </v>
          </cell>
          <cell r="AJ99" t="str">
            <v>Herliana Ika Setyorini</v>
          </cell>
          <cell r="AK99" t="str">
            <v xml:space="preserve">Bank Mandiri Cab.Blora </v>
          </cell>
          <cell r="AL99" t="str">
            <v>49.547.507.1-005.000</v>
          </cell>
        </row>
        <row r="100">
          <cell r="B100">
            <v>302</v>
          </cell>
          <cell r="C100" t="str">
            <v>Heru Irwanto</v>
          </cell>
          <cell r="D100" t="str">
            <v>SPC</v>
          </cell>
          <cell r="E100" t="str">
            <v>Warehouse Admin</v>
          </cell>
          <cell r="F100">
            <v>1</v>
          </cell>
          <cell r="G100" t="str">
            <v>PTD</v>
          </cell>
          <cell r="H100">
            <v>340505</v>
          </cell>
          <cell r="I100">
            <v>340505</v>
          </cell>
          <cell r="J100" t="str">
            <v>WC</v>
          </cell>
          <cell r="K100" t="str">
            <v>Pulomas</v>
          </cell>
          <cell r="L100">
            <v>1</v>
          </cell>
          <cell r="M100">
            <v>1700000</v>
          </cell>
          <cell r="N100" t="str">
            <v>gross</v>
          </cell>
          <cell r="O100">
            <v>360000</v>
          </cell>
          <cell r="P100">
            <v>154000</v>
          </cell>
          <cell r="Q100" t="str">
            <v>On</v>
          </cell>
          <cell r="R100" t="str">
            <v>Wahyu Wahidin</v>
          </cell>
          <cell r="S100">
            <v>39618</v>
          </cell>
          <cell r="T100">
            <v>39618</v>
          </cell>
          <cell r="U100">
            <v>39951</v>
          </cell>
          <cell r="AF100" t="str">
            <v>L</v>
          </cell>
          <cell r="AG100" t="str">
            <v>TK</v>
          </cell>
          <cell r="AI100">
            <v>5780370205</v>
          </cell>
          <cell r="AJ100" t="str">
            <v xml:space="preserve"> Heru Irwanto</v>
          </cell>
          <cell r="AK100" t="str">
            <v xml:space="preserve"> BCA KCP Ruko Kalimas </v>
          </cell>
        </row>
        <row r="101">
          <cell r="B101" t="str">
            <v>133</v>
          </cell>
          <cell r="C101" t="str">
            <v>Hijrah Hadi</v>
          </cell>
          <cell r="D101" t="str">
            <v>SPC</v>
          </cell>
          <cell r="E101" t="str">
            <v>Junior Electrician</v>
          </cell>
          <cell r="F101">
            <v>1</v>
          </cell>
          <cell r="G101" t="str">
            <v>PTD</v>
          </cell>
          <cell r="H101" t="str">
            <v>340548</v>
          </cell>
          <cell r="I101" t="str">
            <v>340548</v>
          </cell>
          <cell r="J101" t="str">
            <v>WC</v>
          </cell>
          <cell r="K101" t="str">
            <v>Pulomas</v>
          </cell>
          <cell r="L101">
            <v>1</v>
          </cell>
          <cell r="M101">
            <v>900000</v>
          </cell>
          <cell r="N101" t="str">
            <v>gross</v>
          </cell>
          <cell r="O101">
            <v>360000</v>
          </cell>
          <cell r="P101">
            <v>154000</v>
          </cell>
          <cell r="Q101" t="str">
            <v>On</v>
          </cell>
          <cell r="R101" t="str">
            <v>Surya Fitri</v>
          </cell>
          <cell r="S101">
            <v>39484</v>
          </cell>
          <cell r="T101">
            <v>39600</v>
          </cell>
          <cell r="U101">
            <v>39849</v>
          </cell>
          <cell r="V101" t="str">
            <v>V</v>
          </cell>
          <cell r="W101">
            <v>39850</v>
          </cell>
          <cell r="X101">
            <v>40214</v>
          </cell>
          <cell r="Y101" t="str">
            <v>V</v>
          </cell>
          <cell r="AF101" t="str">
            <v>L</v>
          </cell>
          <cell r="AG101" t="str">
            <v>TK</v>
          </cell>
          <cell r="AI101" t="str">
            <v>1180005922488</v>
          </cell>
          <cell r="AJ101" t="str">
            <v xml:space="preserve"> Hijrah Hadi</v>
          </cell>
          <cell r="AK101" t="str">
            <v xml:space="preserve"> Bank Mandiri Cab. Kalideres </v>
          </cell>
        </row>
        <row r="102">
          <cell r="B102" t="str">
            <v>122</v>
          </cell>
          <cell r="C102" t="str">
            <v>Ibnu Fiqar</v>
          </cell>
          <cell r="D102" t="str">
            <v>SPC</v>
          </cell>
          <cell r="E102" t="str">
            <v>Technician</v>
          </cell>
          <cell r="F102">
            <v>1</v>
          </cell>
          <cell r="G102" t="str">
            <v>PTD</v>
          </cell>
          <cell r="H102" t="str">
            <v>340517</v>
          </cell>
          <cell r="I102" t="str">
            <v>340517</v>
          </cell>
          <cell r="J102" t="str">
            <v>WC</v>
          </cell>
          <cell r="K102" t="str">
            <v>Pulomas</v>
          </cell>
          <cell r="L102">
            <v>1</v>
          </cell>
          <cell r="M102">
            <v>1100000</v>
          </cell>
          <cell r="N102" t="str">
            <v>gross</v>
          </cell>
          <cell r="O102">
            <v>360000</v>
          </cell>
          <cell r="P102">
            <v>154000</v>
          </cell>
          <cell r="Q102" t="str">
            <v>On</v>
          </cell>
          <cell r="R102" t="str">
            <v>Surya Fitri</v>
          </cell>
          <cell r="S102">
            <v>39448</v>
          </cell>
          <cell r="T102">
            <v>39600</v>
          </cell>
          <cell r="U102">
            <v>39813</v>
          </cell>
          <cell r="V102" t="str">
            <v>V</v>
          </cell>
          <cell r="W102">
            <v>39814</v>
          </cell>
          <cell r="X102">
            <v>40178</v>
          </cell>
          <cell r="AF102" t="str">
            <v>L</v>
          </cell>
          <cell r="AG102" t="str">
            <v>TK</v>
          </cell>
          <cell r="AI102" t="str">
            <v xml:space="preserve">1200004602079 </v>
          </cell>
          <cell r="AJ102" t="str">
            <v xml:space="preserve"> Ibnu Fiqar</v>
          </cell>
          <cell r="AK102" t="str">
            <v xml:space="preserve"> Bank Mandiri Cab.Pulomas </v>
          </cell>
        </row>
        <row r="103">
          <cell r="B103" t="str">
            <v>179</v>
          </cell>
          <cell r="C103" t="str">
            <v>Idrus</v>
          </cell>
          <cell r="D103" t="str">
            <v>SPC</v>
          </cell>
          <cell r="E103" t="str">
            <v>Technician</v>
          </cell>
          <cell r="F103">
            <v>2</v>
          </cell>
          <cell r="G103" t="str">
            <v>A&amp;C</v>
          </cell>
          <cell r="H103" t="str">
            <v>349242</v>
          </cell>
          <cell r="I103" t="str">
            <v>349242</v>
          </cell>
          <cell r="J103" t="str">
            <v>WC</v>
          </cell>
          <cell r="K103" t="str">
            <v>Pulomas</v>
          </cell>
          <cell r="L103">
            <v>1</v>
          </cell>
          <cell r="M103">
            <v>2100000</v>
          </cell>
          <cell r="N103" t="str">
            <v>gross</v>
          </cell>
          <cell r="O103">
            <v>360000</v>
          </cell>
          <cell r="P103">
            <v>154000</v>
          </cell>
          <cell r="Q103" t="str">
            <v>On</v>
          </cell>
          <cell r="R103" t="str">
            <v>Basuki Pamungkas</v>
          </cell>
          <cell r="S103">
            <v>38961</v>
          </cell>
          <cell r="T103">
            <v>39600</v>
          </cell>
          <cell r="U103">
            <v>39691</v>
          </cell>
          <cell r="V103" t="str">
            <v>V</v>
          </cell>
          <cell r="W103">
            <v>39692</v>
          </cell>
          <cell r="X103">
            <v>39782</v>
          </cell>
          <cell r="Y103" t="str">
            <v>V</v>
          </cell>
          <cell r="Z103" t="str">
            <v>1Des08</v>
          </cell>
          <cell r="AA103" t="str">
            <v>31Mei09</v>
          </cell>
          <cell r="AF103" t="str">
            <v>L</v>
          </cell>
          <cell r="AG103" t="str">
            <v>K3</v>
          </cell>
          <cell r="AI103" t="str">
            <v xml:space="preserve">1200002123755 </v>
          </cell>
          <cell r="AJ103" t="str">
            <v xml:space="preserve"> Idrus</v>
          </cell>
          <cell r="AK103" t="str">
            <v xml:space="preserve"> Bank Mandiri Cab.Pulomas </v>
          </cell>
        </row>
        <row r="104">
          <cell r="B104" t="str">
            <v>177</v>
          </cell>
          <cell r="C104" t="str">
            <v>Ika Listanti DS.</v>
          </cell>
          <cell r="D104" t="str">
            <v>SPC</v>
          </cell>
          <cell r="E104" t="str">
            <v>Accounting Staff</v>
          </cell>
          <cell r="F104">
            <v>3.3</v>
          </cell>
          <cell r="G104" t="str">
            <v>AF</v>
          </cell>
          <cell r="H104" t="str">
            <v>349230</v>
          </cell>
          <cell r="I104" t="str">
            <v>349230</v>
          </cell>
          <cell r="J104" t="str">
            <v>WC</v>
          </cell>
          <cell r="K104" t="str">
            <v>Arkadia</v>
          </cell>
          <cell r="L104">
            <v>1</v>
          </cell>
          <cell r="M104">
            <v>2500000</v>
          </cell>
          <cell r="N104" t="str">
            <v>gross</v>
          </cell>
          <cell r="O104">
            <v>360000</v>
          </cell>
          <cell r="P104">
            <v>154000</v>
          </cell>
          <cell r="Q104" t="str">
            <v>On</v>
          </cell>
          <cell r="R104" t="str">
            <v>Sani William Widjaja</v>
          </cell>
          <cell r="S104">
            <v>38558</v>
          </cell>
          <cell r="T104">
            <v>39600</v>
          </cell>
          <cell r="U104">
            <v>39752</v>
          </cell>
          <cell r="V104" t="str">
            <v>V</v>
          </cell>
          <cell r="W104">
            <v>39753</v>
          </cell>
          <cell r="X104">
            <v>40117</v>
          </cell>
          <cell r="AF104" t="str">
            <v>P</v>
          </cell>
          <cell r="AG104" t="str">
            <v>TK</v>
          </cell>
          <cell r="AI104" t="str">
            <v xml:space="preserve">0700004784372 </v>
          </cell>
          <cell r="AJ104" t="str">
            <v xml:space="preserve"> Ika Listanti Dewi S</v>
          </cell>
          <cell r="AK104" t="str">
            <v xml:space="preserve"> Bank Mandiri Cab.Nindya Karya </v>
          </cell>
          <cell r="AL104" t="str">
            <v>09.642.727.3-018.000</v>
          </cell>
        </row>
        <row r="105">
          <cell r="B105" t="str">
            <v>132</v>
          </cell>
          <cell r="C105" t="str">
            <v>Ilham</v>
          </cell>
          <cell r="D105" t="str">
            <v>SPC</v>
          </cell>
          <cell r="E105" t="str">
            <v>Junior Electrician</v>
          </cell>
          <cell r="F105">
            <v>1</v>
          </cell>
          <cell r="G105" t="str">
            <v>PTD</v>
          </cell>
          <cell r="H105" t="str">
            <v>340548</v>
          </cell>
          <cell r="I105" t="str">
            <v>340548</v>
          </cell>
          <cell r="J105" t="str">
            <v>WC</v>
          </cell>
          <cell r="K105" t="str">
            <v>Pulomas</v>
          </cell>
          <cell r="L105">
            <v>1</v>
          </cell>
          <cell r="M105">
            <v>850000</v>
          </cell>
          <cell r="N105" t="str">
            <v>gross</v>
          </cell>
          <cell r="O105">
            <v>360000</v>
          </cell>
          <cell r="P105">
            <v>154000</v>
          </cell>
          <cell r="Q105" t="str">
            <v>On</v>
          </cell>
          <cell r="R105" t="str">
            <v>Surya Fitri</v>
          </cell>
          <cell r="S105">
            <v>39484</v>
          </cell>
          <cell r="T105">
            <v>39600</v>
          </cell>
          <cell r="U105">
            <v>39849</v>
          </cell>
          <cell r="V105" t="str">
            <v>V</v>
          </cell>
          <cell r="W105">
            <v>39850</v>
          </cell>
          <cell r="X105">
            <v>40214</v>
          </cell>
          <cell r="Y105" t="str">
            <v>V</v>
          </cell>
          <cell r="AF105" t="str">
            <v>L</v>
          </cell>
          <cell r="AG105" t="str">
            <v>K1</v>
          </cell>
          <cell r="AI105" t="str">
            <v>1250007590961</v>
          </cell>
          <cell r="AJ105" t="str">
            <v>Ilham</v>
          </cell>
          <cell r="AK105" t="str">
            <v>Bank Mandiri Cab Pulomas</v>
          </cell>
        </row>
        <row r="106">
          <cell r="B106" t="str">
            <v>053</v>
          </cell>
          <cell r="C106" t="str">
            <v>Imam Taufik</v>
          </cell>
          <cell r="D106" t="str">
            <v>SPC</v>
          </cell>
          <cell r="E106" t="str">
            <v>VCB Fitter</v>
          </cell>
          <cell r="F106">
            <v>2</v>
          </cell>
          <cell r="G106" t="str">
            <v>PTD</v>
          </cell>
          <cell r="H106" t="str">
            <v>340547</v>
          </cell>
          <cell r="I106" t="str">
            <v>340547</v>
          </cell>
          <cell r="J106" t="str">
            <v>WC</v>
          </cell>
          <cell r="K106" t="str">
            <v>Pulomas</v>
          </cell>
          <cell r="L106">
            <v>1</v>
          </cell>
          <cell r="M106">
            <v>875000</v>
          </cell>
          <cell r="N106" t="str">
            <v>gross</v>
          </cell>
          <cell r="O106">
            <v>360000</v>
          </cell>
          <cell r="P106">
            <v>154000</v>
          </cell>
          <cell r="Q106" t="str">
            <v>On</v>
          </cell>
          <cell r="R106" t="str">
            <v>Surya Fitri</v>
          </cell>
          <cell r="S106">
            <v>39237</v>
          </cell>
          <cell r="T106">
            <v>39600</v>
          </cell>
          <cell r="U106">
            <v>39964</v>
          </cell>
          <cell r="V106" t="str">
            <v>V</v>
          </cell>
          <cell r="AF106" t="str">
            <v>L</v>
          </cell>
          <cell r="AG106" t="str">
            <v>TK</v>
          </cell>
          <cell r="AI106" t="str">
            <v>1180004517354</v>
          </cell>
          <cell r="AJ106" t="str">
            <v xml:space="preserve"> Iman Taufiq Effendi</v>
          </cell>
          <cell r="AK106" t="str">
            <v xml:space="preserve"> Bank Mandiri Cab. Daan Mogot </v>
          </cell>
        </row>
        <row r="107">
          <cell r="B107" t="str">
            <v>158</v>
          </cell>
          <cell r="C107" t="str">
            <v>Indah Melisa Dona</v>
          </cell>
          <cell r="D107" t="str">
            <v>SPC</v>
          </cell>
          <cell r="E107" t="str">
            <v>Receptionist</v>
          </cell>
          <cell r="F107">
            <v>0.66666666666666663</v>
          </cell>
          <cell r="G107" t="str">
            <v>BA</v>
          </cell>
          <cell r="H107" t="str">
            <v>349261</v>
          </cell>
          <cell r="I107" t="str">
            <v>349261</v>
          </cell>
          <cell r="J107" t="str">
            <v>WC</v>
          </cell>
          <cell r="K107" t="str">
            <v>Arkadia</v>
          </cell>
          <cell r="L107">
            <v>1</v>
          </cell>
          <cell r="M107">
            <v>1098300</v>
          </cell>
          <cell r="N107" t="str">
            <v>gross</v>
          </cell>
          <cell r="O107">
            <v>360000</v>
          </cell>
          <cell r="P107">
            <v>154000</v>
          </cell>
          <cell r="Q107" t="str">
            <v>On</v>
          </cell>
          <cell r="R107" t="str">
            <v>Harris Ramelan</v>
          </cell>
          <cell r="S107">
            <v>39461</v>
          </cell>
          <cell r="T107">
            <v>39600</v>
          </cell>
          <cell r="U107">
            <v>39721</v>
          </cell>
          <cell r="V107" t="str">
            <v>V</v>
          </cell>
          <cell r="W107">
            <v>39722</v>
          </cell>
          <cell r="X107">
            <v>39903</v>
          </cell>
          <cell r="Y107" t="str">
            <v>V</v>
          </cell>
          <cell r="AF107" t="str">
            <v>P</v>
          </cell>
          <cell r="AG107" t="str">
            <v>TK</v>
          </cell>
          <cell r="AH107" t="str">
            <v>Not extend</v>
          </cell>
          <cell r="AI107" t="str">
            <v xml:space="preserve">1560001420993 </v>
          </cell>
          <cell r="AJ107" t="str">
            <v xml:space="preserve"> Indah Melysadhona Wandhansari</v>
          </cell>
          <cell r="AK107" t="str">
            <v xml:space="preserve"> Bank Mandiri Cab.A.Yani Bekasi</v>
          </cell>
        </row>
        <row r="108">
          <cell r="B108" t="str">
            <v>035</v>
          </cell>
          <cell r="C108" t="str">
            <v>Indra Diantara</v>
          </cell>
          <cell r="D108" t="str">
            <v>SPC</v>
          </cell>
          <cell r="E108" t="str">
            <v>Electrician</v>
          </cell>
          <cell r="F108">
            <v>2</v>
          </cell>
          <cell r="G108" t="str">
            <v>PTD</v>
          </cell>
          <cell r="H108" t="str">
            <v>340548</v>
          </cell>
          <cell r="I108" t="str">
            <v>340548</v>
          </cell>
          <cell r="J108" t="str">
            <v>WC</v>
          </cell>
          <cell r="K108" t="str">
            <v>Pulomas</v>
          </cell>
          <cell r="L108">
            <v>1</v>
          </cell>
          <cell r="M108">
            <v>1100000</v>
          </cell>
          <cell r="N108" t="str">
            <v>gross</v>
          </cell>
          <cell r="O108">
            <v>360000</v>
          </cell>
          <cell r="P108">
            <v>154000</v>
          </cell>
          <cell r="Q108" t="str">
            <v>On</v>
          </cell>
          <cell r="R108" t="str">
            <v>Surya Fitri</v>
          </cell>
          <cell r="S108">
            <v>39203</v>
          </cell>
          <cell r="T108">
            <v>39600</v>
          </cell>
          <cell r="U108">
            <v>39933</v>
          </cell>
          <cell r="V108" t="str">
            <v>V</v>
          </cell>
          <cell r="AF108" t="str">
            <v>L</v>
          </cell>
          <cell r="AG108" t="str">
            <v>TK</v>
          </cell>
          <cell r="AI108" t="str">
            <v>1200004722455</v>
          </cell>
          <cell r="AJ108" t="str">
            <v xml:space="preserve"> Indra Diantara</v>
          </cell>
          <cell r="AK108" t="str">
            <v xml:space="preserve">Bank Mandiri Cab.Pulomas </v>
          </cell>
        </row>
        <row r="109">
          <cell r="B109" t="str">
            <v>222</v>
          </cell>
          <cell r="C109" t="str">
            <v>Irwan Sani</v>
          </cell>
          <cell r="D109" t="str">
            <v>SPC</v>
          </cell>
          <cell r="E109" t="str">
            <v>Warehouse / Helper</v>
          </cell>
          <cell r="F109">
            <v>1</v>
          </cell>
          <cell r="G109" t="str">
            <v>PTD</v>
          </cell>
          <cell r="H109" t="str">
            <v>340505</v>
          </cell>
          <cell r="I109" t="str">
            <v>340505</v>
          </cell>
          <cell r="J109" t="str">
            <v>BC</v>
          </cell>
          <cell r="K109" t="str">
            <v>Pulomas</v>
          </cell>
          <cell r="L109">
            <v>1</v>
          </cell>
          <cell r="M109">
            <v>1069865</v>
          </cell>
          <cell r="N109" t="str">
            <v>gross</v>
          </cell>
          <cell r="O109">
            <v>0</v>
          </cell>
          <cell r="P109">
            <v>154000</v>
          </cell>
          <cell r="Q109" t="str">
            <v>On</v>
          </cell>
          <cell r="R109" t="str">
            <v>David Prayogi</v>
          </cell>
          <cell r="S109">
            <v>39584</v>
          </cell>
          <cell r="T109">
            <v>39600</v>
          </cell>
          <cell r="U109">
            <v>39948</v>
          </cell>
          <cell r="V109" t="str">
            <v>V</v>
          </cell>
          <cell r="AF109" t="str">
            <v>L</v>
          </cell>
          <cell r="AG109" t="str">
            <v>TK</v>
          </cell>
          <cell r="AI109" t="str">
            <v xml:space="preserve">0689040855 </v>
          </cell>
          <cell r="AJ109" t="str">
            <v xml:space="preserve"> Irwan Sani</v>
          </cell>
          <cell r="AK109" t="str">
            <v xml:space="preserve">BCA KCP Ps. Kemiri </v>
          </cell>
        </row>
        <row r="110">
          <cell r="B110" t="str">
            <v>155</v>
          </cell>
          <cell r="C110" t="str">
            <v>Irwin Farizi Amier</v>
          </cell>
          <cell r="D110" t="str">
            <v>SPC</v>
          </cell>
          <cell r="E110" t="str">
            <v>Document Controller</v>
          </cell>
          <cell r="F110">
            <v>1</v>
          </cell>
          <cell r="G110" t="str">
            <v>PTD</v>
          </cell>
          <cell r="H110" t="str">
            <v>340518</v>
          </cell>
          <cell r="I110" t="str">
            <v>340518</v>
          </cell>
          <cell r="J110" t="str">
            <v>WC</v>
          </cell>
          <cell r="K110" t="str">
            <v>Pulomas</v>
          </cell>
          <cell r="L110">
            <v>1</v>
          </cell>
          <cell r="M110">
            <v>1600000</v>
          </cell>
          <cell r="N110" t="str">
            <v>gross</v>
          </cell>
          <cell r="O110">
            <v>360000</v>
          </cell>
          <cell r="P110">
            <v>154000</v>
          </cell>
          <cell r="Q110" t="str">
            <v>On</v>
          </cell>
          <cell r="R110" t="str">
            <v>Andhika Bimantoro</v>
          </cell>
          <cell r="S110">
            <v>39539</v>
          </cell>
          <cell r="T110">
            <v>39600</v>
          </cell>
          <cell r="U110">
            <v>39903</v>
          </cell>
          <cell r="V110" t="str">
            <v>V</v>
          </cell>
          <cell r="W110">
            <v>39904</v>
          </cell>
          <cell r="X110">
            <v>40268</v>
          </cell>
          <cell r="Y110" t="str">
            <v>YES</v>
          </cell>
          <cell r="AF110" t="str">
            <v>L</v>
          </cell>
          <cell r="AG110" t="str">
            <v>TK</v>
          </cell>
          <cell r="AI110" t="str">
            <v xml:space="preserve">1330005901848 </v>
          </cell>
          <cell r="AJ110" t="str">
            <v xml:space="preserve"> Irwin Farizi Amier</v>
          </cell>
          <cell r="AK110" t="str">
            <v xml:space="preserve"> Bank Mandiri Cab.Bogor Surya Kencana </v>
          </cell>
        </row>
        <row r="111">
          <cell r="B111" t="str">
            <v>166</v>
          </cell>
          <cell r="C111" t="str">
            <v>Ivan Nurzaman</v>
          </cell>
          <cell r="D111" t="str">
            <v>SPC</v>
          </cell>
          <cell r="E111" t="str">
            <v>Filling Staff</v>
          </cell>
          <cell r="F111">
            <v>1.1000000000000001</v>
          </cell>
          <cell r="G111" t="str">
            <v>AF</v>
          </cell>
          <cell r="H111" t="str">
            <v>349230</v>
          </cell>
          <cell r="I111" t="str">
            <v>349230</v>
          </cell>
          <cell r="J111" t="str">
            <v>BC</v>
          </cell>
          <cell r="K111" t="str">
            <v>Arkadia</v>
          </cell>
          <cell r="L111">
            <v>1</v>
          </cell>
          <cell r="M111">
            <v>1000000</v>
          </cell>
          <cell r="N111" t="str">
            <v>gross</v>
          </cell>
          <cell r="O111">
            <v>0</v>
          </cell>
          <cell r="P111">
            <v>154000</v>
          </cell>
          <cell r="Q111" t="str">
            <v>On</v>
          </cell>
          <cell r="R111" t="str">
            <v>Sani William Widjaja</v>
          </cell>
          <cell r="S111">
            <v>39345</v>
          </cell>
          <cell r="T111">
            <v>39600</v>
          </cell>
          <cell r="U111">
            <v>39752</v>
          </cell>
          <cell r="V111" t="str">
            <v>V</v>
          </cell>
          <cell r="W111">
            <v>39753</v>
          </cell>
          <cell r="X111">
            <v>39813</v>
          </cell>
          <cell r="Z111">
            <v>39814</v>
          </cell>
          <cell r="AA111">
            <v>40178</v>
          </cell>
          <cell r="AF111" t="str">
            <v>L</v>
          </cell>
          <cell r="AG111" t="str">
            <v>TK</v>
          </cell>
          <cell r="AI111" t="str">
            <v xml:space="preserve">0700005153486 </v>
          </cell>
          <cell r="AJ111" t="str">
            <v xml:space="preserve"> Ivan Nurzaman</v>
          </cell>
          <cell r="AK111" t="str">
            <v xml:space="preserve">Bank Mandiri Cab.Nindya Karya </v>
          </cell>
        </row>
        <row r="112">
          <cell r="B112" t="str">
            <v>108</v>
          </cell>
          <cell r="C112" t="str">
            <v>Iwan Darmawan</v>
          </cell>
          <cell r="D112" t="str">
            <v>SPC</v>
          </cell>
          <cell r="E112" t="str">
            <v>Junior Electrician</v>
          </cell>
          <cell r="F112">
            <v>1</v>
          </cell>
          <cell r="G112" t="str">
            <v>PTD</v>
          </cell>
          <cell r="H112" t="str">
            <v>340536</v>
          </cell>
          <cell r="I112" t="str">
            <v>340536</v>
          </cell>
          <cell r="J112" t="str">
            <v>WC</v>
          </cell>
          <cell r="K112" t="str">
            <v>Pulomas</v>
          </cell>
          <cell r="L112">
            <v>1</v>
          </cell>
          <cell r="M112">
            <v>1388300</v>
          </cell>
          <cell r="N112" t="str">
            <v>gross</v>
          </cell>
          <cell r="O112">
            <v>360000</v>
          </cell>
          <cell r="P112">
            <v>154000</v>
          </cell>
          <cell r="Q112" t="str">
            <v>On</v>
          </cell>
          <cell r="R112" t="str">
            <v>Helman Trisakti</v>
          </cell>
          <cell r="S112">
            <v>39448</v>
          </cell>
          <cell r="T112">
            <v>39600</v>
          </cell>
          <cell r="U112">
            <v>39813</v>
          </cell>
          <cell r="V112" t="str">
            <v>V</v>
          </cell>
          <cell r="W112">
            <v>39814</v>
          </cell>
          <cell r="X112" t="str">
            <v>31Des09</v>
          </cell>
          <cell r="AF112" t="str">
            <v>L</v>
          </cell>
          <cell r="AG112" t="str">
            <v>K1</v>
          </cell>
          <cell r="AI112" t="str">
            <v xml:space="preserve">1240002020783 </v>
          </cell>
          <cell r="AJ112" t="str">
            <v xml:space="preserve"> Iwan Darmawan</v>
          </cell>
          <cell r="AK112" t="str">
            <v xml:space="preserve"> Bank Mandiri Cab.Tebet </v>
          </cell>
        </row>
        <row r="113">
          <cell r="B113" t="str">
            <v>229</v>
          </cell>
          <cell r="C113" t="str">
            <v>Jamal Nurdin</v>
          </cell>
          <cell r="D113" t="str">
            <v>SPC</v>
          </cell>
          <cell r="E113" t="str">
            <v>Logistic staff</v>
          </cell>
          <cell r="F113">
            <v>1</v>
          </cell>
          <cell r="G113" t="str">
            <v>SBT</v>
          </cell>
          <cell r="H113" t="str">
            <v>341502</v>
          </cell>
          <cell r="I113" t="str">
            <v>341502</v>
          </cell>
          <cell r="J113" t="str">
            <v>WC</v>
          </cell>
          <cell r="K113" t="str">
            <v>Pulomas</v>
          </cell>
          <cell r="L113">
            <v>1</v>
          </cell>
          <cell r="M113">
            <v>1000000</v>
          </cell>
          <cell r="N113" t="str">
            <v>gross</v>
          </cell>
          <cell r="O113">
            <v>360000</v>
          </cell>
          <cell r="P113">
            <v>154000</v>
          </cell>
          <cell r="Q113" t="str">
            <v>On</v>
          </cell>
          <cell r="R113" t="str">
            <v>Imran Kelana</v>
          </cell>
          <cell r="S113">
            <v>39539</v>
          </cell>
          <cell r="T113">
            <v>39600</v>
          </cell>
          <cell r="U113">
            <v>39903</v>
          </cell>
          <cell r="AF113" t="str">
            <v>L</v>
          </cell>
          <cell r="AG113" t="str">
            <v>TK</v>
          </cell>
          <cell r="AH113" t="str">
            <v>Not extend</v>
          </cell>
          <cell r="AI113" t="str">
            <v>1250007343890</v>
          </cell>
          <cell r="AJ113" t="str">
            <v>Jamal Nurdin</v>
          </cell>
          <cell r="AK113" t="str">
            <v>Mandiri KCP Pulomas</v>
          </cell>
        </row>
        <row r="114">
          <cell r="B114" t="str">
            <v>175</v>
          </cell>
          <cell r="C114" t="str">
            <v>Johny M.A. Missa</v>
          </cell>
          <cell r="D114" t="str">
            <v>SPC</v>
          </cell>
          <cell r="E114" t="str">
            <v>Office Boy</v>
          </cell>
          <cell r="F114">
            <v>3.3</v>
          </cell>
          <cell r="G114" t="str">
            <v>PGS</v>
          </cell>
          <cell r="H114" t="str">
            <v>340052</v>
          </cell>
          <cell r="I114" t="str">
            <v>340052</v>
          </cell>
          <cell r="J114" t="str">
            <v>BC</v>
          </cell>
          <cell r="K114" t="str">
            <v>Arkadia</v>
          </cell>
          <cell r="L114">
            <v>1</v>
          </cell>
          <cell r="M114">
            <v>1109220</v>
          </cell>
          <cell r="N114" t="str">
            <v>gross</v>
          </cell>
          <cell r="O114">
            <v>0</v>
          </cell>
          <cell r="P114">
            <v>154000</v>
          </cell>
          <cell r="Q114" t="str">
            <v>On</v>
          </cell>
          <cell r="R114" t="str">
            <v>Petrus Suhartono</v>
          </cell>
          <cell r="S114">
            <v>38719</v>
          </cell>
          <cell r="T114">
            <v>39600</v>
          </cell>
          <cell r="U114">
            <v>39933</v>
          </cell>
          <cell r="V114" t="str">
            <v>V</v>
          </cell>
          <cell r="AF114" t="str">
            <v>L</v>
          </cell>
          <cell r="AG114" t="str">
            <v>TK</v>
          </cell>
          <cell r="AI114" t="str">
            <v xml:space="preserve">15810929 </v>
          </cell>
          <cell r="AJ114" t="str">
            <v xml:space="preserve"> Johny M.A. Missa</v>
          </cell>
          <cell r="AK114" t="str">
            <v>BNI Cab.Bekasi</v>
          </cell>
        </row>
        <row r="115">
          <cell r="B115" t="str">
            <v>017</v>
          </cell>
          <cell r="C115" t="str">
            <v>Joko Sugianto</v>
          </cell>
          <cell r="D115" t="str">
            <v>SPC</v>
          </cell>
          <cell r="E115" t="str">
            <v>Godown Assist</v>
          </cell>
          <cell r="F115">
            <v>3</v>
          </cell>
          <cell r="G115" t="str">
            <v>PTD</v>
          </cell>
          <cell r="H115" t="str">
            <v>340505</v>
          </cell>
          <cell r="I115" t="str">
            <v>340505</v>
          </cell>
          <cell r="J115" t="str">
            <v>WC</v>
          </cell>
          <cell r="K115" t="str">
            <v>Pulomas</v>
          </cell>
          <cell r="L115">
            <v>1</v>
          </cell>
          <cell r="M115">
            <v>1700000</v>
          </cell>
          <cell r="N115" t="str">
            <v>gross</v>
          </cell>
          <cell r="O115">
            <v>360000</v>
          </cell>
          <cell r="P115">
            <v>154000</v>
          </cell>
          <cell r="Q115" t="str">
            <v>On</v>
          </cell>
          <cell r="R115" t="str">
            <v>David Prayogi</v>
          </cell>
          <cell r="S115">
            <v>38808</v>
          </cell>
          <cell r="T115">
            <v>39600</v>
          </cell>
          <cell r="U115">
            <v>39903</v>
          </cell>
          <cell r="V115" t="str">
            <v>V</v>
          </cell>
          <cell r="AF115" t="str">
            <v>L</v>
          </cell>
          <cell r="AG115" t="str">
            <v>K1</v>
          </cell>
          <cell r="AI115" t="str">
            <v xml:space="preserve">1200096063198 </v>
          </cell>
          <cell r="AJ115" t="str">
            <v xml:space="preserve"> Joko Sugianto</v>
          </cell>
          <cell r="AK115" t="str">
            <v xml:space="preserve"> Bank Mandiri Cab.Pulomas </v>
          </cell>
        </row>
        <row r="116">
          <cell r="B116" t="str">
            <v>013</v>
          </cell>
          <cell r="C116" t="str">
            <v>Joko Wibowo</v>
          </cell>
          <cell r="D116" t="str">
            <v>SPC</v>
          </cell>
          <cell r="E116" t="str">
            <v>Electrician</v>
          </cell>
          <cell r="F116">
            <v>3</v>
          </cell>
          <cell r="G116" t="str">
            <v>BA</v>
          </cell>
          <cell r="H116" t="str">
            <v>349260</v>
          </cell>
          <cell r="I116" t="str">
            <v>349260</v>
          </cell>
          <cell r="J116" t="str">
            <v>WC</v>
          </cell>
          <cell r="K116" t="str">
            <v>Pulomas</v>
          </cell>
          <cell r="L116">
            <v>1</v>
          </cell>
          <cell r="M116">
            <v>1689000</v>
          </cell>
          <cell r="N116" t="str">
            <v>gross</v>
          </cell>
          <cell r="O116">
            <v>360000</v>
          </cell>
          <cell r="P116">
            <v>154000</v>
          </cell>
          <cell r="Q116" t="str">
            <v>On</v>
          </cell>
          <cell r="R116" t="str">
            <v>Harris Ramelan</v>
          </cell>
          <cell r="S116">
            <v>38808</v>
          </cell>
          <cell r="T116">
            <v>39600</v>
          </cell>
          <cell r="U116">
            <v>39903</v>
          </cell>
          <cell r="V116" t="str">
            <v>V</v>
          </cell>
          <cell r="W116">
            <v>39904</v>
          </cell>
          <cell r="X116">
            <v>40268</v>
          </cell>
          <cell r="Y116" t="str">
            <v>YES</v>
          </cell>
          <cell r="AF116" t="str">
            <v>L</v>
          </cell>
          <cell r="AG116" t="str">
            <v>K2</v>
          </cell>
          <cell r="AI116" t="str">
            <v xml:space="preserve">1200096066530 </v>
          </cell>
          <cell r="AJ116" t="str">
            <v xml:space="preserve"> Joko Wibowo</v>
          </cell>
          <cell r="AK116" t="str">
            <v xml:space="preserve">Bank Mandiri Cab.Pulomas </v>
          </cell>
          <cell r="AL116" t="str">
            <v>24.854.118.7-435.000</v>
          </cell>
        </row>
        <row r="117">
          <cell r="B117" t="str">
            <v>205</v>
          </cell>
          <cell r="C117" t="str">
            <v>Juni Budianto</v>
          </cell>
          <cell r="D117" t="str">
            <v>SPC</v>
          </cell>
          <cell r="E117" t="str">
            <v>Adm.  Mat. Helper</v>
          </cell>
          <cell r="F117">
            <v>12.3</v>
          </cell>
          <cell r="G117" t="str">
            <v>PTD</v>
          </cell>
          <cell r="H117" t="str">
            <v>340505</v>
          </cell>
          <cell r="I117" t="str">
            <v>340505</v>
          </cell>
          <cell r="J117" t="str">
            <v>WC</v>
          </cell>
          <cell r="K117" t="str">
            <v>Pulomas</v>
          </cell>
          <cell r="L117">
            <v>1</v>
          </cell>
          <cell r="M117">
            <v>1200000</v>
          </cell>
          <cell r="N117" t="str">
            <v>gross</v>
          </cell>
          <cell r="O117">
            <v>360000</v>
          </cell>
          <cell r="P117">
            <v>154000</v>
          </cell>
          <cell r="Q117" t="str">
            <v>On</v>
          </cell>
          <cell r="R117" t="str">
            <v>David Prayogi</v>
          </cell>
          <cell r="S117">
            <v>35339</v>
          </cell>
          <cell r="T117">
            <v>39600</v>
          </cell>
          <cell r="U117">
            <v>39813</v>
          </cell>
          <cell r="V117" t="str">
            <v>V</v>
          </cell>
          <cell r="W117">
            <v>39814</v>
          </cell>
          <cell r="X117" t="str">
            <v>31Des09</v>
          </cell>
          <cell r="AF117" t="str">
            <v>L</v>
          </cell>
          <cell r="AG117" t="str">
            <v>K2</v>
          </cell>
          <cell r="AI117" t="str">
            <v xml:space="preserve">1250007170731 </v>
          </cell>
          <cell r="AJ117" t="str">
            <v xml:space="preserve"> Juni Budianto</v>
          </cell>
          <cell r="AK117" t="str">
            <v xml:space="preserve">Bank Mandiri Cab.Pulomas </v>
          </cell>
        </row>
        <row r="118">
          <cell r="B118" t="str">
            <v>123</v>
          </cell>
          <cell r="C118" t="str">
            <v>Kanto</v>
          </cell>
          <cell r="D118" t="str">
            <v>SPC</v>
          </cell>
          <cell r="E118" t="str">
            <v>Operator</v>
          </cell>
          <cell r="F118">
            <v>1</v>
          </cell>
          <cell r="G118" t="str">
            <v>PTD</v>
          </cell>
          <cell r="H118" t="str">
            <v>340528</v>
          </cell>
          <cell r="I118" t="str">
            <v>340528</v>
          </cell>
          <cell r="J118" t="str">
            <v>WC</v>
          </cell>
          <cell r="K118" t="str">
            <v>Pulomas</v>
          </cell>
          <cell r="L118">
            <v>1</v>
          </cell>
          <cell r="M118">
            <v>850000</v>
          </cell>
          <cell r="N118" t="str">
            <v>gross</v>
          </cell>
          <cell r="O118">
            <v>360000</v>
          </cell>
          <cell r="P118">
            <v>154000</v>
          </cell>
          <cell r="Q118" t="str">
            <v>On</v>
          </cell>
          <cell r="R118" t="str">
            <v>Surya Fitri</v>
          </cell>
          <cell r="S118">
            <v>39448</v>
          </cell>
          <cell r="T118">
            <v>39600</v>
          </cell>
          <cell r="U118">
            <v>39813</v>
          </cell>
          <cell r="V118" t="str">
            <v>V</v>
          </cell>
          <cell r="W118">
            <v>39814</v>
          </cell>
          <cell r="X118" t="str">
            <v>31Des09</v>
          </cell>
          <cell r="AF118" t="str">
            <v>L</v>
          </cell>
          <cell r="AG118" t="str">
            <v>TK</v>
          </cell>
          <cell r="AI118" t="str">
            <v xml:space="preserve">1190004391387 </v>
          </cell>
          <cell r="AJ118" t="str">
            <v xml:space="preserve"> Kanto</v>
          </cell>
          <cell r="AK118" t="str">
            <v xml:space="preserve"> Bank Mandiri Cab.Gunung Sahari </v>
          </cell>
        </row>
        <row r="119">
          <cell r="B119" t="str">
            <v>033</v>
          </cell>
          <cell r="C119" t="str">
            <v>Kartiko Darmawan</v>
          </cell>
          <cell r="D119" t="str">
            <v>SPC</v>
          </cell>
          <cell r="E119" t="str">
            <v>Environmental</v>
          </cell>
          <cell r="F119">
            <v>1.5</v>
          </cell>
          <cell r="G119" t="str">
            <v>BA</v>
          </cell>
          <cell r="H119" t="str">
            <v>349260</v>
          </cell>
          <cell r="I119" t="str">
            <v>349260</v>
          </cell>
          <cell r="J119" t="str">
            <v>WC</v>
          </cell>
          <cell r="K119" t="str">
            <v>Pulomas</v>
          </cell>
          <cell r="L119">
            <v>1</v>
          </cell>
          <cell r="M119">
            <v>2140000</v>
          </cell>
          <cell r="N119" t="str">
            <v>gross</v>
          </cell>
          <cell r="O119">
            <v>360000</v>
          </cell>
          <cell r="P119">
            <v>154000</v>
          </cell>
          <cell r="Q119" t="str">
            <v>On</v>
          </cell>
          <cell r="R119" t="str">
            <v>Harris Ramelan</v>
          </cell>
          <cell r="S119">
            <v>39161</v>
          </cell>
          <cell r="T119">
            <v>39600</v>
          </cell>
          <cell r="U119">
            <v>39691</v>
          </cell>
          <cell r="V119" t="str">
            <v>V</v>
          </cell>
          <cell r="W119">
            <v>39692</v>
          </cell>
          <cell r="X119" t="str">
            <v>29Feb09</v>
          </cell>
          <cell r="Y119" t="str">
            <v>V</v>
          </cell>
          <cell r="Z119">
            <v>39873</v>
          </cell>
          <cell r="AA119">
            <v>40237</v>
          </cell>
          <cell r="AF119" t="str">
            <v>L</v>
          </cell>
          <cell r="AG119" t="str">
            <v>K1</v>
          </cell>
          <cell r="AI119" t="str">
            <v>1250007753957</v>
          </cell>
          <cell r="AJ119" t="str">
            <v>K. Darmawan</v>
          </cell>
          <cell r="AK119" t="str">
            <v>Bank Mandiri</v>
          </cell>
        </row>
        <row r="120">
          <cell r="B120" t="str">
            <v>069</v>
          </cell>
          <cell r="C120" t="str">
            <v>Kusman</v>
          </cell>
          <cell r="D120" t="str">
            <v>SPC</v>
          </cell>
          <cell r="E120" t="str">
            <v>Office Boy</v>
          </cell>
          <cell r="F120">
            <v>3</v>
          </cell>
          <cell r="G120" t="str">
            <v>PTD</v>
          </cell>
          <cell r="H120" t="str">
            <v>340501</v>
          </cell>
          <cell r="I120" t="str">
            <v>340501</v>
          </cell>
          <cell r="J120" t="str">
            <v>BC</v>
          </cell>
          <cell r="K120" t="str">
            <v>Pulomas</v>
          </cell>
          <cell r="L120">
            <v>1</v>
          </cell>
          <cell r="M120">
            <v>990000</v>
          </cell>
          <cell r="N120" t="str">
            <v>gross</v>
          </cell>
          <cell r="O120">
            <v>0</v>
          </cell>
          <cell r="P120">
            <v>154000</v>
          </cell>
          <cell r="Q120" t="str">
            <v>On</v>
          </cell>
          <cell r="R120" t="str">
            <v>Markus Strohmeier</v>
          </cell>
          <cell r="S120">
            <v>38808</v>
          </cell>
          <cell r="T120">
            <v>39600</v>
          </cell>
          <cell r="U120">
            <v>39903</v>
          </cell>
          <cell r="V120" t="str">
            <v>V</v>
          </cell>
          <cell r="AF120" t="str">
            <v>L</v>
          </cell>
          <cell r="AG120" t="str">
            <v>K4</v>
          </cell>
          <cell r="AI120" t="str">
            <v xml:space="preserve">1200094064792 </v>
          </cell>
          <cell r="AJ120" t="str">
            <v xml:space="preserve"> Kusman</v>
          </cell>
          <cell r="AK120" t="str">
            <v xml:space="preserve">Bank Mandiri Cab.Pulomas </v>
          </cell>
        </row>
        <row r="121">
          <cell r="B121" t="str">
            <v>131</v>
          </cell>
          <cell r="C121" t="str">
            <v>Kusmaryadi</v>
          </cell>
          <cell r="D121" t="str">
            <v>SPC</v>
          </cell>
          <cell r="E121" t="str">
            <v>Junior Electrician</v>
          </cell>
          <cell r="F121">
            <v>1</v>
          </cell>
          <cell r="G121" t="str">
            <v>PTD</v>
          </cell>
          <cell r="H121" t="str">
            <v>340548</v>
          </cell>
          <cell r="I121" t="str">
            <v>340548</v>
          </cell>
          <cell r="J121" t="str">
            <v>WC</v>
          </cell>
          <cell r="K121" t="str">
            <v>Pulomas</v>
          </cell>
          <cell r="L121">
            <v>1</v>
          </cell>
          <cell r="M121">
            <v>800000</v>
          </cell>
          <cell r="N121" t="str">
            <v>gross</v>
          </cell>
          <cell r="O121">
            <v>360000</v>
          </cell>
          <cell r="P121">
            <v>154000</v>
          </cell>
          <cell r="Q121" t="str">
            <v>On</v>
          </cell>
          <cell r="R121" t="str">
            <v>Surya Fitri</v>
          </cell>
          <cell r="S121">
            <v>39484</v>
          </cell>
          <cell r="T121">
            <v>39600</v>
          </cell>
          <cell r="U121">
            <v>39849</v>
          </cell>
          <cell r="V121" t="str">
            <v>V</v>
          </cell>
          <cell r="W121">
            <v>39850</v>
          </cell>
          <cell r="X121">
            <v>40214</v>
          </cell>
          <cell r="Y121" t="str">
            <v>V</v>
          </cell>
          <cell r="AF121" t="str">
            <v>L</v>
          </cell>
          <cell r="AG121" t="str">
            <v>TK</v>
          </cell>
          <cell r="AI121" t="str">
            <v xml:space="preserve">1250007020308 </v>
          </cell>
          <cell r="AJ121" t="str">
            <v xml:space="preserve"> Kusmaryadi</v>
          </cell>
          <cell r="AK121" t="str">
            <v xml:space="preserve"> Bank Mandiri Cab.Pulogadung </v>
          </cell>
        </row>
        <row r="122">
          <cell r="B122" t="str">
            <v>041</v>
          </cell>
          <cell r="C122" t="str">
            <v>Kuswanto</v>
          </cell>
          <cell r="D122" t="str">
            <v>SPC</v>
          </cell>
          <cell r="E122" t="str">
            <v>LV Wiring</v>
          </cell>
          <cell r="F122">
            <v>2</v>
          </cell>
          <cell r="G122" t="str">
            <v>PTD</v>
          </cell>
          <cell r="H122" t="str">
            <v>340547</v>
          </cell>
          <cell r="I122" t="str">
            <v>340547</v>
          </cell>
          <cell r="J122" t="str">
            <v>WC</v>
          </cell>
          <cell r="K122" t="str">
            <v>Pulomas</v>
          </cell>
          <cell r="L122">
            <v>1</v>
          </cell>
          <cell r="M122">
            <v>1295000</v>
          </cell>
          <cell r="N122" t="str">
            <v>gross</v>
          </cell>
          <cell r="O122">
            <v>360000</v>
          </cell>
          <cell r="P122">
            <v>154000</v>
          </cell>
          <cell r="Q122" t="str">
            <v>On</v>
          </cell>
          <cell r="R122" t="str">
            <v>Surya Fitri</v>
          </cell>
          <cell r="S122">
            <v>39234</v>
          </cell>
          <cell r="T122">
            <v>39600</v>
          </cell>
          <cell r="U122">
            <v>39964</v>
          </cell>
          <cell r="V122" t="str">
            <v>V</v>
          </cell>
          <cell r="AF122" t="str">
            <v>L</v>
          </cell>
          <cell r="AG122" t="str">
            <v>K2</v>
          </cell>
          <cell r="AI122" t="str">
            <v>1250004688057</v>
          </cell>
          <cell r="AJ122" t="str">
            <v>Kuswanto</v>
          </cell>
          <cell r="AK122" t="str">
            <v xml:space="preserve"> Bank Mandiri Cab.Pulogadung </v>
          </cell>
        </row>
        <row r="123">
          <cell r="B123">
            <v>336</v>
          </cell>
          <cell r="C123" t="str">
            <v>Lambertus Lebu</v>
          </cell>
          <cell r="D123" t="str">
            <v>SPC</v>
          </cell>
          <cell r="E123" t="str">
            <v>Filter Panel Assembly</v>
          </cell>
          <cell r="F123">
            <v>1</v>
          </cell>
          <cell r="G123" t="str">
            <v>PTD</v>
          </cell>
          <cell r="H123" t="str">
            <v>340548</v>
          </cell>
          <cell r="I123" t="str">
            <v>340548</v>
          </cell>
          <cell r="J123" t="str">
            <v>WC</v>
          </cell>
          <cell r="K123" t="str">
            <v>Pulomas</v>
          </cell>
          <cell r="L123">
            <v>1</v>
          </cell>
          <cell r="M123">
            <v>825000</v>
          </cell>
          <cell r="N123" t="str">
            <v>gross</v>
          </cell>
          <cell r="O123">
            <v>360000</v>
          </cell>
          <cell r="P123">
            <v>154000</v>
          </cell>
          <cell r="Q123" t="str">
            <v>On</v>
          </cell>
          <cell r="R123" t="str">
            <v>Rahmat Mulyadi</v>
          </cell>
          <cell r="S123">
            <v>39661</v>
          </cell>
          <cell r="W123">
            <v>39661</v>
          </cell>
          <cell r="X123">
            <v>40025</v>
          </cell>
          <cell r="Y123" t="str">
            <v>V</v>
          </cell>
          <cell r="AF123" t="str">
            <v>L</v>
          </cell>
          <cell r="AG123" t="str">
            <v>TK</v>
          </cell>
          <cell r="AI123" t="str">
            <v>1250006177687</v>
          </cell>
          <cell r="AJ123" t="str">
            <v>Lambertus Lebu Tukan</v>
          </cell>
          <cell r="AK123" t="str">
            <v>Mandiri KCP Pulogadung</v>
          </cell>
        </row>
        <row r="124">
          <cell r="B124">
            <v>337</v>
          </cell>
          <cell r="C124" t="str">
            <v>Lare Kapisan</v>
          </cell>
          <cell r="D124" t="str">
            <v>SPC</v>
          </cell>
          <cell r="E124" t="str">
            <v>Junior Electrician</v>
          </cell>
          <cell r="F124">
            <v>1</v>
          </cell>
          <cell r="G124" t="str">
            <v>PTD</v>
          </cell>
          <cell r="H124" t="str">
            <v>340548</v>
          </cell>
          <cell r="I124" t="str">
            <v>340548</v>
          </cell>
          <cell r="J124" t="str">
            <v>WC</v>
          </cell>
          <cell r="K124" t="str">
            <v>Pulomas</v>
          </cell>
          <cell r="L124">
            <v>1</v>
          </cell>
          <cell r="M124">
            <v>975000</v>
          </cell>
          <cell r="N124" t="str">
            <v>gross</v>
          </cell>
          <cell r="O124">
            <v>360000</v>
          </cell>
          <cell r="P124">
            <v>154000</v>
          </cell>
          <cell r="Q124" t="str">
            <v>On</v>
          </cell>
          <cell r="R124" t="str">
            <v>Rahmat Mulyadi</v>
          </cell>
          <cell r="S124">
            <v>39661</v>
          </cell>
          <cell r="W124">
            <v>39661</v>
          </cell>
          <cell r="X124">
            <v>40025</v>
          </cell>
          <cell r="Y124" t="str">
            <v>V</v>
          </cell>
          <cell r="AF124" t="str">
            <v>L</v>
          </cell>
          <cell r="AG124" t="str">
            <v>K</v>
          </cell>
          <cell r="AI124" t="str">
            <v>1250007616584</v>
          </cell>
          <cell r="AJ124" t="str">
            <v>Lare Kapisan</v>
          </cell>
          <cell r="AK124" t="str">
            <v>Mandiri KCP Pulomas</v>
          </cell>
        </row>
        <row r="125">
          <cell r="B125" t="str">
            <v>233</v>
          </cell>
          <cell r="C125" t="str">
            <v>Leny Widyawati</v>
          </cell>
          <cell r="D125" t="str">
            <v>SPC</v>
          </cell>
          <cell r="E125" t="str">
            <v>Logistic administration</v>
          </cell>
          <cell r="F125">
            <v>0.5</v>
          </cell>
          <cell r="G125" t="str">
            <v>A&amp;C</v>
          </cell>
          <cell r="H125" t="str">
            <v>341551</v>
          </cell>
          <cell r="I125" t="str">
            <v>341551</v>
          </cell>
          <cell r="J125" t="str">
            <v>WC</v>
          </cell>
          <cell r="K125" t="str">
            <v>Arkadia</v>
          </cell>
          <cell r="L125">
            <v>1</v>
          </cell>
          <cell r="M125">
            <v>2500000</v>
          </cell>
          <cell r="N125" t="str">
            <v>gross</v>
          </cell>
          <cell r="O125">
            <v>360000</v>
          </cell>
          <cell r="P125">
            <v>154000</v>
          </cell>
          <cell r="Q125" t="str">
            <v>On</v>
          </cell>
          <cell r="R125" t="str">
            <v>Imran Kelana</v>
          </cell>
          <cell r="S125">
            <v>39539</v>
          </cell>
          <cell r="T125">
            <v>39600</v>
          </cell>
          <cell r="U125">
            <v>39721</v>
          </cell>
          <cell r="W125">
            <v>39722</v>
          </cell>
          <cell r="X125">
            <v>39903</v>
          </cell>
          <cell r="Y125" t="str">
            <v>NO</v>
          </cell>
          <cell r="AF125" t="str">
            <v>P</v>
          </cell>
          <cell r="AG125" t="str">
            <v>TK</v>
          </cell>
          <cell r="AI125" t="str">
            <v xml:space="preserve">1270002008363 </v>
          </cell>
          <cell r="AJ125" t="str">
            <v xml:space="preserve"> Leny Widyawati</v>
          </cell>
          <cell r="AK125" t="str">
            <v xml:space="preserve">Bank Mandiri Cab.Cilandak KKO </v>
          </cell>
        </row>
        <row r="126">
          <cell r="B126" t="str">
            <v>161</v>
          </cell>
          <cell r="C126" t="str">
            <v>Lianah</v>
          </cell>
          <cell r="D126" t="str">
            <v>SPC</v>
          </cell>
          <cell r="E126" t="str">
            <v>Accounting Staff</v>
          </cell>
          <cell r="F126">
            <v>7.3</v>
          </cell>
          <cell r="G126" t="str">
            <v>AF</v>
          </cell>
          <cell r="H126" t="str">
            <v>349230</v>
          </cell>
          <cell r="I126" t="str">
            <v>349230</v>
          </cell>
          <cell r="J126" t="str">
            <v>WC</v>
          </cell>
          <cell r="K126" t="str">
            <v>Arkadia</v>
          </cell>
          <cell r="L126">
            <v>1</v>
          </cell>
          <cell r="M126">
            <v>3250000</v>
          </cell>
          <cell r="N126" t="str">
            <v>gross</v>
          </cell>
          <cell r="O126">
            <v>360000</v>
          </cell>
          <cell r="P126">
            <v>154000</v>
          </cell>
          <cell r="Q126" t="str">
            <v>On</v>
          </cell>
          <cell r="R126" t="str">
            <v>Sani William Widjaja</v>
          </cell>
          <cell r="S126">
            <v>37104</v>
          </cell>
          <cell r="T126">
            <v>39600</v>
          </cell>
          <cell r="U126">
            <v>39752</v>
          </cell>
          <cell r="V126" t="str">
            <v>V</v>
          </cell>
          <cell r="W126">
            <v>39753</v>
          </cell>
          <cell r="X126">
            <v>40117</v>
          </cell>
          <cell r="AF126" t="str">
            <v>P</v>
          </cell>
          <cell r="AG126" t="str">
            <v>TK</v>
          </cell>
          <cell r="AI126" t="str">
            <v xml:space="preserve">1260002247806 </v>
          </cell>
          <cell r="AJ126" t="str">
            <v xml:space="preserve"> Lianah</v>
          </cell>
          <cell r="AK126" t="str">
            <v xml:space="preserve"> Bank Mandiri Cab.Melawai </v>
          </cell>
        </row>
        <row r="127">
          <cell r="B127">
            <v>335</v>
          </cell>
          <cell r="C127" t="str">
            <v>Lifran Syahril</v>
          </cell>
          <cell r="D127" t="str">
            <v>SPC</v>
          </cell>
          <cell r="E127" t="str">
            <v>Filter Panel Assembly</v>
          </cell>
          <cell r="F127">
            <v>1</v>
          </cell>
          <cell r="G127" t="str">
            <v>PTD</v>
          </cell>
          <cell r="H127" t="str">
            <v>340548</v>
          </cell>
          <cell r="I127" t="str">
            <v>340548</v>
          </cell>
          <cell r="J127" t="str">
            <v>WC</v>
          </cell>
          <cell r="K127" t="str">
            <v>Pulomas</v>
          </cell>
          <cell r="L127">
            <v>1</v>
          </cell>
          <cell r="M127">
            <v>750000</v>
          </cell>
          <cell r="N127" t="str">
            <v>gross</v>
          </cell>
          <cell r="O127">
            <v>360000</v>
          </cell>
          <cell r="P127">
            <v>154000</v>
          </cell>
          <cell r="Q127" t="str">
            <v>On</v>
          </cell>
          <cell r="R127" t="str">
            <v>Rahmat Mulyadi</v>
          </cell>
          <cell r="S127">
            <v>39661</v>
          </cell>
          <cell r="W127">
            <v>39661</v>
          </cell>
          <cell r="X127">
            <v>40025</v>
          </cell>
          <cell r="Y127" t="str">
            <v>V</v>
          </cell>
          <cell r="AF127" t="str">
            <v>L</v>
          </cell>
          <cell r="AG127" t="str">
            <v>TK</v>
          </cell>
          <cell r="AI127" t="str">
            <v>1250007020563</v>
          </cell>
          <cell r="AJ127" t="str">
            <v>Lifran Syahril</v>
          </cell>
          <cell r="AK127" t="str">
            <v>Mandiri KCP Pulogadung</v>
          </cell>
        </row>
        <row r="128">
          <cell r="B128" t="str">
            <v>119</v>
          </cell>
          <cell r="C128" t="str">
            <v>M. Nur Sodik</v>
          </cell>
          <cell r="D128" t="str">
            <v>SPC</v>
          </cell>
          <cell r="E128" t="str">
            <v>Panel Wiring</v>
          </cell>
          <cell r="F128">
            <v>1</v>
          </cell>
          <cell r="G128" t="str">
            <v>PTD</v>
          </cell>
          <cell r="H128" t="str">
            <v>340547</v>
          </cell>
          <cell r="I128" t="str">
            <v>340547</v>
          </cell>
          <cell r="J128" t="str">
            <v>WC</v>
          </cell>
          <cell r="K128" t="str">
            <v>Pulomas</v>
          </cell>
          <cell r="L128">
            <v>1</v>
          </cell>
          <cell r="M128">
            <v>1201500</v>
          </cell>
          <cell r="N128" t="str">
            <v>gross</v>
          </cell>
          <cell r="O128">
            <v>360000</v>
          </cell>
          <cell r="P128">
            <v>154000</v>
          </cell>
          <cell r="Q128" t="str">
            <v>On</v>
          </cell>
          <cell r="R128" t="str">
            <v>Surya Fitri</v>
          </cell>
          <cell r="S128">
            <v>39449</v>
          </cell>
          <cell r="T128">
            <v>39600</v>
          </cell>
          <cell r="U128">
            <v>39814</v>
          </cell>
          <cell r="V128" t="str">
            <v>V</v>
          </cell>
          <cell r="W128">
            <v>39814</v>
          </cell>
          <cell r="X128">
            <v>40178</v>
          </cell>
          <cell r="AF128" t="str">
            <v>L</v>
          </cell>
          <cell r="AG128" t="str">
            <v>TK</v>
          </cell>
          <cell r="AI128" t="str">
            <v xml:space="preserve">1200004380122 </v>
          </cell>
          <cell r="AJ128" t="str">
            <v xml:space="preserve"> Muchamad Nur Shoddiq</v>
          </cell>
          <cell r="AK128" t="str">
            <v xml:space="preserve"> Bank Mandiri Cab.Pulomas</v>
          </cell>
        </row>
        <row r="129">
          <cell r="B129" t="str">
            <v>037</v>
          </cell>
          <cell r="C129" t="str">
            <v>M. Qomarudin</v>
          </cell>
          <cell r="D129" t="str">
            <v>SPC</v>
          </cell>
          <cell r="E129" t="str">
            <v>Electrician</v>
          </cell>
          <cell r="F129">
            <v>2.0833333333333335</v>
          </cell>
          <cell r="G129" t="str">
            <v>PTD</v>
          </cell>
          <cell r="H129" t="str">
            <v>340534</v>
          </cell>
          <cell r="I129" t="str">
            <v>340534</v>
          </cell>
          <cell r="J129" t="str">
            <v>WC</v>
          </cell>
          <cell r="K129" t="str">
            <v>Pulomas</v>
          </cell>
          <cell r="L129">
            <v>1</v>
          </cell>
          <cell r="M129">
            <v>1388300</v>
          </cell>
          <cell r="N129" t="str">
            <v>gross</v>
          </cell>
          <cell r="O129">
            <v>360000</v>
          </cell>
          <cell r="P129">
            <v>154000</v>
          </cell>
          <cell r="Q129" t="str">
            <v>On</v>
          </cell>
          <cell r="R129" t="str">
            <v>Helman Trisakti</v>
          </cell>
          <cell r="S129">
            <v>39203</v>
          </cell>
          <cell r="T129">
            <v>39600</v>
          </cell>
          <cell r="U129">
            <v>39964</v>
          </cell>
          <cell r="V129" t="str">
            <v>V</v>
          </cell>
          <cell r="AF129" t="str">
            <v>L</v>
          </cell>
          <cell r="AG129" t="str">
            <v>TK</v>
          </cell>
          <cell r="AI129" t="str">
            <v xml:space="preserve">1200004843004 </v>
          </cell>
          <cell r="AJ129" t="str">
            <v xml:space="preserve"> Moh. Qomarudin</v>
          </cell>
          <cell r="AK129" t="str">
            <v xml:space="preserve"> Bank Mandiri Cab.Pulomas </v>
          </cell>
        </row>
        <row r="130">
          <cell r="B130" t="str">
            <v>038</v>
          </cell>
          <cell r="C130" t="str">
            <v>M. Rauf</v>
          </cell>
          <cell r="D130" t="str">
            <v>SPC</v>
          </cell>
          <cell r="E130" t="str">
            <v>Team Assist</v>
          </cell>
          <cell r="F130">
            <v>2</v>
          </cell>
          <cell r="G130" t="str">
            <v>PTD</v>
          </cell>
          <cell r="H130" t="str">
            <v>340548</v>
          </cell>
          <cell r="I130" t="str">
            <v>340548</v>
          </cell>
          <cell r="J130" t="str">
            <v>WC</v>
          </cell>
          <cell r="K130" t="str">
            <v>Pulomas</v>
          </cell>
          <cell r="L130">
            <v>1</v>
          </cell>
          <cell r="M130">
            <v>900000</v>
          </cell>
          <cell r="N130" t="str">
            <v>gross</v>
          </cell>
          <cell r="O130">
            <v>360000</v>
          </cell>
          <cell r="P130">
            <v>154000</v>
          </cell>
          <cell r="Q130" t="str">
            <v>On</v>
          </cell>
          <cell r="R130" t="str">
            <v>Surya Fitri</v>
          </cell>
          <cell r="S130">
            <v>39203</v>
          </cell>
          <cell r="T130">
            <v>39600</v>
          </cell>
          <cell r="U130">
            <v>39933</v>
          </cell>
          <cell r="V130" t="str">
            <v>V</v>
          </cell>
          <cell r="AF130" t="str">
            <v>L</v>
          </cell>
          <cell r="AG130" t="str">
            <v>K</v>
          </cell>
          <cell r="AI130" t="str">
            <v xml:space="preserve">0700004947508 </v>
          </cell>
          <cell r="AJ130" t="str">
            <v xml:space="preserve"> Mochammad Rauf</v>
          </cell>
          <cell r="AK130" t="str">
            <v>Bank Mandiri Cab.Nindya Karya</v>
          </cell>
        </row>
        <row r="131">
          <cell r="B131">
            <v>333</v>
          </cell>
          <cell r="C131" t="str">
            <v>M. Tony Ruzan</v>
          </cell>
          <cell r="D131" t="str">
            <v>SPC</v>
          </cell>
          <cell r="E131" t="str">
            <v>Filter Panel Assembly</v>
          </cell>
          <cell r="F131">
            <v>1</v>
          </cell>
          <cell r="G131" t="str">
            <v>PTD</v>
          </cell>
          <cell r="H131" t="str">
            <v>340548</v>
          </cell>
          <cell r="I131" t="str">
            <v>340548</v>
          </cell>
          <cell r="J131" t="str">
            <v>WC</v>
          </cell>
          <cell r="K131" t="str">
            <v>Pulomas</v>
          </cell>
          <cell r="L131">
            <v>1</v>
          </cell>
          <cell r="M131">
            <v>825000</v>
          </cell>
          <cell r="N131" t="str">
            <v>gross</v>
          </cell>
          <cell r="O131">
            <v>360000</v>
          </cell>
          <cell r="P131">
            <v>154000</v>
          </cell>
          <cell r="Q131" t="str">
            <v>On</v>
          </cell>
          <cell r="R131" t="str">
            <v>Rahmat Mulyadi</v>
          </cell>
          <cell r="S131">
            <v>39661</v>
          </cell>
          <cell r="W131">
            <v>39661</v>
          </cell>
          <cell r="X131">
            <v>40025</v>
          </cell>
          <cell r="Y131" t="str">
            <v>V</v>
          </cell>
          <cell r="AF131" t="str">
            <v>L</v>
          </cell>
          <cell r="AG131" t="str">
            <v>TK</v>
          </cell>
          <cell r="AI131" t="str">
            <v>1250007646128</v>
          </cell>
          <cell r="AJ131" t="str">
            <v>Muhammad Tonny Ruzan</v>
          </cell>
          <cell r="AK131" t="str">
            <v>Mandiri Cab.Pulomas</v>
          </cell>
        </row>
        <row r="132">
          <cell r="B132" t="str">
            <v>030</v>
          </cell>
          <cell r="C132" t="str">
            <v>M. Yusuf</v>
          </cell>
          <cell r="D132" t="str">
            <v>SPC</v>
          </cell>
          <cell r="E132" t="str">
            <v>Office Assist</v>
          </cell>
          <cell r="F132">
            <v>3</v>
          </cell>
          <cell r="G132" t="str">
            <v>AF</v>
          </cell>
          <cell r="H132" t="str">
            <v>349230</v>
          </cell>
          <cell r="I132" t="str">
            <v>349230</v>
          </cell>
          <cell r="J132" t="str">
            <v>WC</v>
          </cell>
          <cell r="K132" t="str">
            <v>Pulomas</v>
          </cell>
          <cell r="L132">
            <v>0.5</v>
          </cell>
          <cell r="M132">
            <v>1000400</v>
          </cell>
          <cell r="N132" t="str">
            <v>gross</v>
          </cell>
          <cell r="O132">
            <v>360000</v>
          </cell>
          <cell r="P132">
            <v>154000</v>
          </cell>
          <cell r="Q132" t="str">
            <v>On</v>
          </cell>
          <cell r="R132" t="str">
            <v>Sani William Widjaja</v>
          </cell>
          <cell r="S132">
            <v>38808</v>
          </cell>
          <cell r="T132">
            <v>39600</v>
          </cell>
          <cell r="U132">
            <v>39903</v>
          </cell>
          <cell r="V132" t="str">
            <v>V</v>
          </cell>
          <cell r="W132">
            <v>39904</v>
          </cell>
          <cell r="X132">
            <v>39994</v>
          </cell>
          <cell r="Y132" t="str">
            <v>YES</v>
          </cell>
          <cell r="AF132" t="str">
            <v>L</v>
          </cell>
          <cell r="AG132" t="str">
            <v>K2</v>
          </cell>
          <cell r="AI132" t="str">
            <v xml:space="preserve">1200096066217 </v>
          </cell>
          <cell r="AJ132" t="str">
            <v xml:space="preserve"> Mohamad Yusuf</v>
          </cell>
          <cell r="AK132" t="str">
            <v xml:space="preserve">Bank Mandiri Cab.Pulomas </v>
          </cell>
          <cell r="AL132" t="str">
            <v>09.541.811.7-017.000</v>
          </cell>
        </row>
        <row r="133">
          <cell r="B133" t="str">
            <v>165</v>
          </cell>
          <cell r="C133" t="str">
            <v>Mahidin</v>
          </cell>
          <cell r="D133" t="str">
            <v>SPC</v>
          </cell>
          <cell r="E133" t="str">
            <v>Office Boy</v>
          </cell>
          <cell r="F133">
            <v>1.4</v>
          </cell>
          <cell r="G133" t="str">
            <v>AF</v>
          </cell>
          <cell r="H133" t="str">
            <v>349230</v>
          </cell>
          <cell r="I133" t="str">
            <v>349230</v>
          </cell>
          <cell r="J133" t="str">
            <v>BC</v>
          </cell>
          <cell r="K133" t="str">
            <v>Arkadia</v>
          </cell>
          <cell r="L133">
            <v>1</v>
          </cell>
          <cell r="M133">
            <v>1250000</v>
          </cell>
          <cell r="N133" t="str">
            <v>gross</v>
          </cell>
          <cell r="O133">
            <v>0</v>
          </cell>
          <cell r="P133">
            <v>154000</v>
          </cell>
          <cell r="Q133" t="str">
            <v>On</v>
          </cell>
          <cell r="R133" t="str">
            <v>Didiet R. Yusup</v>
          </cell>
          <cell r="S133">
            <v>39259</v>
          </cell>
          <cell r="T133">
            <v>39600</v>
          </cell>
          <cell r="U133">
            <v>39752</v>
          </cell>
          <cell r="V133" t="str">
            <v>V</v>
          </cell>
          <cell r="W133">
            <v>39753</v>
          </cell>
          <cell r="X133">
            <v>40117</v>
          </cell>
          <cell r="AF133" t="str">
            <v>L</v>
          </cell>
          <cell r="AG133" t="str">
            <v>TK</v>
          </cell>
          <cell r="AI133" t="str">
            <v xml:space="preserve">0700005113274 </v>
          </cell>
          <cell r="AJ133" t="str">
            <v xml:space="preserve"> Mahidin</v>
          </cell>
          <cell r="AK133" t="str">
            <v xml:space="preserve"> Bank Mandiri Cab.Nindya Karya </v>
          </cell>
        </row>
        <row r="134">
          <cell r="B134">
            <v>323</v>
          </cell>
          <cell r="C134" t="str">
            <v>Mahmudin</v>
          </cell>
          <cell r="D134" t="str">
            <v>SPC</v>
          </cell>
          <cell r="E134" t="str">
            <v>Filter Module Assy</v>
          </cell>
          <cell r="F134">
            <v>1</v>
          </cell>
          <cell r="G134" t="str">
            <v>PTD</v>
          </cell>
          <cell r="H134" t="str">
            <v>340548</v>
          </cell>
          <cell r="I134" t="str">
            <v>340548</v>
          </cell>
          <cell r="J134" t="str">
            <v>WC</v>
          </cell>
          <cell r="K134" t="str">
            <v>Pulomas</v>
          </cell>
          <cell r="L134">
            <v>1</v>
          </cell>
          <cell r="M134">
            <v>750000</v>
          </cell>
          <cell r="N134" t="str">
            <v>gross</v>
          </cell>
          <cell r="O134">
            <v>360000</v>
          </cell>
          <cell r="P134">
            <v>154000</v>
          </cell>
          <cell r="Q134" t="str">
            <v>On</v>
          </cell>
          <cell r="R134" t="str">
            <v>Rahmat Mulyadi</v>
          </cell>
          <cell r="S134">
            <v>39661</v>
          </cell>
          <cell r="W134">
            <v>39661</v>
          </cell>
          <cell r="X134">
            <v>40025</v>
          </cell>
          <cell r="Y134" t="str">
            <v>V</v>
          </cell>
          <cell r="AF134" t="str">
            <v>L</v>
          </cell>
          <cell r="AG134" t="str">
            <v>TK</v>
          </cell>
          <cell r="AI134" t="str">
            <v>1250007020480</v>
          </cell>
          <cell r="AJ134" t="str">
            <v>Mahmudin</v>
          </cell>
          <cell r="AK134" t="str">
            <v>Mandiri KC Pulogadung</v>
          </cell>
        </row>
        <row r="135">
          <cell r="B135" t="str">
            <v>016</v>
          </cell>
          <cell r="C135" t="str">
            <v>Maman Sudarman</v>
          </cell>
          <cell r="D135" t="str">
            <v>SPC</v>
          </cell>
          <cell r="E135" t="str">
            <v>Godown Keeper</v>
          </cell>
          <cell r="F135">
            <v>3</v>
          </cell>
          <cell r="G135" t="str">
            <v>PTD</v>
          </cell>
          <cell r="H135" t="str">
            <v>340505</v>
          </cell>
          <cell r="I135" t="str">
            <v>340505</v>
          </cell>
          <cell r="J135" t="str">
            <v>WC</v>
          </cell>
          <cell r="K135" t="str">
            <v>Pulomas</v>
          </cell>
          <cell r="L135">
            <v>1</v>
          </cell>
          <cell r="M135">
            <v>1300000</v>
          </cell>
          <cell r="N135" t="str">
            <v>gross</v>
          </cell>
          <cell r="O135">
            <v>360000</v>
          </cell>
          <cell r="P135">
            <v>154000</v>
          </cell>
          <cell r="Q135" t="str">
            <v>On</v>
          </cell>
          <cell r="R135" t="str">
            <v>David Prayogi</v>
          </cell>
          <cell r="S135">
            <v>38808</v>
          </cell>
          <cell r="T135">
            <v>39600</v>
          </cell>
          <cell r="U135">
            <v>39903</v>
          </cell>
          <cell r="V135" t="str">
            <v>V</v>
          </cell>
          <cell r="W135">
            <v>39904</v>
          </cell>
          <cell r="X135">
            <v>40268</v>
          </cell>
          <cell r="AF135" t="str">
            <v>L</v>
          </cell>
          <cell r="AG135" t="str">
            <v>K2</v>
          </cell>
          <cell r="AI135" t="str">
            <v>1200094060436</v>
          </cell>
          <cell r="AJ135" t="str">
            <v xml:space="preserve"> Maman Sudarman</v>
          </cell>
          <cell r="AK135" t="str">
            <v xml:space="preserve"> Bank Mandiri Cab.Pulomas </v>
          </cell>
        </row>
        <row r="136">
          <cell r="B136">
            <v>348</v>
          </cell>
          <cell r="C136" t="str">
            <v>Marasutan Pohan</v>
          </cell>
          <cell r="D136" t="str">
            <v>SPC</v>
          </cell>
          <cell r="E136" t="str">
            <v>System Integration</v>
          </cell>
          <cell r="F136">
            <v>1</v>
          </cell>
          <cell r="G136" t="str">
            <v>A&amp;C</v>
          </cell>
          <cell r="H136" t="str">
            <v>340P-80006.P.18</v>
          </cell>
          <cell r="I136" t="str">
            <v>340P-80006.P.18</v>
          </cell>
          <cell r="J136" t="str">
            <v>WC</v>
          </cell>
          <cell r="K136" t="str">
            <v>Pulomas</v>
          </cell>
          <cell r="L136">
            <v>1</v>
          </cell>
          <cell r="M136">
            <v>10000000</v>
          </cell>
          <cell r="N136" t="str">
            <v>gross</v>
          </cell>
          <cell r="O136">
            <v>0</v>
          </cell>
          <cell r="P136">
            <v>0</v>
          </cell>
          <cell r="Q136" t="str">
            <v>Off</v>
          </cell>
          <cell r="R136" t="str">
            <v>Richard Graves</v>
          </cell>
          <cell r="S136">
            <v>39692</v>
          </cell>
          <cell r="W136">
            <v>39692</v>
          </cell>
          <cell r="X136">
            <v>39872</v>
          </cell>
          <cell r="Y136" t="str">
            <v>V</v>
          </cell>
          <cell r="Z136">
            <v>39873</v>
          </cell>
          <cell r="AA136">
            <v>39964</v>
          </cell>
          <cell r="AB136" t="str">
            <v>V</v>
          </cell>
          <cell r="AF136" t="str">
            <v>L</v>
          </cell>
          <cell r="AG136" t="str">
            <v>K3</v>
          </cell>
          <cell r="AI136" t="str">
            <v>0003389752</v>
          </cell>
          <cell r="AJ136" t="str">
            <v>Marasutan Pohan</v>
          </cell>
          <cell r="AK136" t="str">
            <v>BNI Cab. Bogor</v>
          </cell>
        </row>
        <row r="137">
          <cell r="B137" t="str">
            <v>043</v>
          </cell>
          <cell r="C137" t="str">
            <v>Maruloh</v>
          </cell>
          <cell r="D137" t="str">
            <v>SPC</v>
          </cell>
          <cell r="E137" t="str">
            <v>Panel Assembler</v>
          </cell>
          <cell r="F137">
            <v>2</v>
          </cell>
          <cell r="G137" t="str">
            <v>PTD</v>
          </cell>
          <cell r="H137" t="str">
            <v>340547</v>
          </cell>
          <cell r="I137" t="str">
            <v>340547</v>
          </cell>
          <cell r="J137" t="str">
            <v>WC</v>
          </cell>
          <cell r="K137" t="str">
            <v>Pulomas</v>
          </cell>
          <cell r="L137">
            <v>1</v>
          </cell>
          <cell r="M137">
            <v>1295000</v>
          </cell>
          <cell r="N137" t="str">
            <v>gross</v>
          </cell>
          <cell r="O137">
            <v>360000</v>
          </cell>
          <cell r="P137">
            <v>154000</v>
          </cell>
          <cell r="Q137" t="str">
            <v>On</v>
          </cell>
          <cell r="R137" t="str">
            <v>Surya Fitri</v>
          </cell>
          <cell r="S137">
            <v>39234</v>
          </cell>
          <cell r="T137">
            <v>39600</v>
          </cell>
          <cell r="U137">
            <v>39964</v>
          </cell>
          <cell r="V137" t="str">
            <v>V</v>
          </cell>
          <cell r="AF137" t="str">
            <v>L</v>
          </cell>
          <cell r="AG137" t="str">
            <v>K3</v>
          </cell>
          <cell r="AI137" t="str">
            <v xml:space="preserve">1200004383670 </v>
          </cell>
          <cell r="AJ137" t="str">
            <v xml:space="preserve"> Maruloh</v>
          </cell>
          <cell r="AK137" t="str">
            <v xml:space="preserve"> Bank Mandiri Cab.Pulomas</v>
          </cell>
        </row>
        <row r="138">
          <cell r="B138" t="str">
            <v>109</v>
          </cell>
          <cell r="C138" t="str">
            <v>Mersa Dwi Prasetyo</v>
          </cell>
          <cell r="D138" t="str">
            <v>SPC</v>
          </cell>
          <cell r="E138" t="str">
            <v>Proj. Document Controller</v>
          </cell>
          <cell r="F138">
            <v>1</v>
          </cell>
          <cell r="G138" t="str">
            <v>PTD</v>
          </cell>
          <cell r="H138" t="str">
            <v>340555</v>
          </cell>
          <cell r="I138" t="str">
            <v>340555</v>
          </cell>
          <cell r="J138" t="str">
            <v>WC</v>
          </cell>
          <cell r="K138" t="str">
            <v>Pulomas</v>
          </cell>
          <cell r="L138">
            <v>1</v>
          </cell>
          <cell r="M138">
            <v>2200000</v>
          </cell>
          <cell r="N138" t="str">
            <v>gross</v>
          </cell>
          <cell r="O138">
            <v>360000</v>
          </cell>
          <cell r="P138">
            <v>154000</v>
          </cell>
          <cell r="Q138" t="str">
            <v>On</v>
          </cell>
          <cell r="R138" t="str">
            <v>Helman Trisakti</v>
          </cell>
          <cell r="S138">
            <v>39448</v>
          </cell>
          <cell r="T138">
            <v>39600</v>
          </cell>
          <cell r="U138">
            <v>39813</v>
          </cell>
          <cell r="V138" t="str">
            <v>V</v>
          </cell>
          <cell r="W138">
            <v>39814</v>
          </cell>
          <cell r="X138" t="str">
            <v>31Des09</v>
          </cell>
          <cell r="AF138" t="str">
            <v>L</v>
          </cell>
          <cell r="AG138" t="str">
            <v>K</v>
          </cell>
          <cell r="AI138" t="str">
            <v xml:space="preserve">1250007290166 </v>
          </cell>
          <cell r="AJ138" t="str">
            <v xml:space="preserve"> Mersa Dwi Prasetyo</v>
          </cell>
          <cell r="AK138" t="str">
            <v xml:space="preserve"> Bank Mandiri </v>
          </cell>
        </row>
        <row r="139">
          <cell r="B139" t="str">
            <v>151</v>
          </cell>
          <cell r="C139" t="str">
            <v>Moh Andriyansyah</v>
          </cell>
          <cell r="D139" t="str">
            <v>SPC</v>
          </cell>
          <cell r="E139" t="str">
            <v>Office Assistant</v>
          </cell>
          <cell r="F139">
            <v>3</v>
          </cell>
          <cell r="G139" t="str">
            <v>PTD</v>
          </cell>
          <cell r="H139" t="str">
            <v>340517</v>
          </cell>
          <cell r="I139" t="str">
            <v>340517</v>
          </cell>
          <cell r="J139" t="str">
            <v>BC</v>
          </cell>
          <cell r="K139" t="str">
            <v>Pulomas</v>
          </cell>
          <cell r="L139">
            <v>1</v>
          </cell>
          <cell r="M139">
            <v>950000</v>
          </cell>
          <cell r="N139" t="str">
            <v>gross</v>
          </cell>
          <cell r="O139">
            <v>360000</v>
          </cell>
          <cell r="P139">
            <v>154000</v>
          </cell>
          <cell r="Q139" t="str">
            <v>On</v>
          </cell>
          <cell r="R139" t="str">
            <v>Surya Fitri</v>
          </cell>
          <cell r="S139">
            <v>38565</v>
          </cell>
          <cell r="T139">
            <v>39600</v>
          </cell>
          <cell r="U139">
            <v>39660</v>
          </cell>
          <cell r="V139" t="str">
            <v>V</v>
          </cell>
          <cell r="W139">
            <v>39661</v>
          </cell>
          <cell r="X139">
            <v>40025</v>
          </cell>
          <cell r="Y139" t="str">
            <v>V</v>
          </cell>
          <cell r="AF139" t="str">
            <v>L</v>
          </cell>
          <cell r="AG139" t="str">
            <v>TK</v>
          </cell>
          <cell r="AI139" t="str">
            <v xml:space="preserve">1240004542263 </v>
          </cell>
          <cell r="AJ139" t="str">
            <v xml:space="preserve"> Muhamad Adriyansyah</v>
          </cell>
          <cell r="AK139" t="str">
            <v xml:space="preserve">Bank Mandiri Cab.Tebet </v>
          </cell>
        </row>
        <row r="140">
          <cell r="B140" t="str">
            <v>074</v>
          </cell>
          <cell r="C140" t="str">
            <v>Mohamad Jaelani</v>
          </cell>
          <cell r="D140" t="str">
            <v>SPC</v>
          </cell>
          <cell r="E140" t="str">
            <v>Technical Maintenance</v>
          </cell>
          <cell r="F140">
            <v>3</v>
          </cell>
          <cell r="G140" t="str">
            <v>SBT</v>
          </cell>
          <cell r="H140" t="str">
            <v>342531</v>
          </cell>
          <cell r="I140" t="str">
            <v>342531</v>
          </cell>
          <cell r="J140" t="str">
            <v>BC</v>
          </cell>
          <cell r="K140" t="str">
            <v>Pulomas</v>
          </cell>
          <cell r="L140">
            <v>1</v>
          </cell>
          <cell r="M140">
            <v>910000</v>
          </cell>
          <cell r="N140" t="str">
            <v>gross</v>
          </cell>
          <cell r="O140">
            <v>360000</v>
          </cell>
          <cell r="P140">
            <v>154000</v>
          </cell>
          <cell r="Q140" t="str">
            <v>On</v>
          </cell>
          <cell r="R140" t="str">
            <v>Jeffry Tondang</v>
          </cell>
          <cell r="S140">
            <v>38869</v>
          </cell>
          <cell r="T140">
            <v>39600</v>
          </cell>
          <cell r="U140">
            <v>39964</v>
          </cell>
          <cell r="AF140" t="str">
            <v>L</v>
          </cell>
          <cell r="AG140" t="str">
            <v>K</v>
          </cell>
          <cell r="AI140" t="str">
            <v xml:space="preserve">0700004685868 </v>
          </cell>
          <cell r="AJ140" t="str">
            <v xml:space="preserve"> Mohamad Jaelani</v>
          </cell>
          <cell r="AK140" t="str">
            <v xml:space="preserve"> Bank Mandiri Cab.Bekasi </v>
          </cell>
        </row>
        <row r="141">
          <cell r="B141">
            <v>321</v>
          </cell>
          <cell r="C141" t="str">
            <v>Mohamad Nashrun Jamiil</v>
          </cell>
          <cell r="D141" t="str">
            <v>SPC</v>
          </cell>
          <cell r="E141" t="str">
            <v>Sec. Level Engineer Support</v>
          </cell>
          <cell r="F141">
            <v>1</v>
          </cell>
          <cell r="G141" t="str">
            <v>CIO</v>
          </cell>
          <cell r="H141">
            <v>349242</v>
          </cell>
          <cell r="I141">
            <v>349242</v>
          </cell>
          <cell r="J141" t="str">
            <v>WC</v>
          </cell>
          <cell r="K141" t="str">
            <v>Arkadia</v>
          </cell>
          <cell r="L141">
            <v>1</v>
          </cell>
          <cell r="M141">
            <v>3350600</v>
          </cell>
          <cell r="N141" t="str">
            <v>gross</v>
          </cell>
          <cell r="O141">
            <v>360000</v>
          </cell>
          <cell r="P141">
            <v>154000</v>
          </cell>
          <cell r="Q141" t="str">
            <v>On</v>
          </cell>
          <cell r="R141" t="str">
            <v>Budi Eko</v>
          </cell>
          <cell r="S141">
            <v>39647</v>
          </cell>
          <cell r="W141">
            <v>39647</v>
          </cell>
          <cell r="X141">
            <v>40011</v>
          </cell>
          <cell r="Y141" t="str">
            <v>V</v>
          </cell>
          <cell r="Z141">
            <v>40012</v>
          </cell>
          <cell r="AA141">
            <v>40376</v>
          </cell>
          <cell r="AF141" t="str">
            <v>L</v>
          </cell>
          <cell r="AG141" t="str">
            <v>TK</v>
          </cell>
          <cell r="AI141" t="str">
            <v>1250007564446</v>
          </cell>
          <cell r="AJ141" t="str">
            <v xml:space="preserve"> Mohamad Nashrun Jamil</v>
          </cell>
          <cell r="AK141" t="str">
            <v xml:space="preserve"> Bank Mandiri Cab.Pulomas </v>
          </cell>
        </row>
        <row r="142">
          <cell r="B142" t="str">
            <v>002</v>
          </cell>
          <cell r="C142" t="str">
            <v>Mohamad Syaiful Anwar</v>
          </cell>
          <cell r="D142" t="str">
            <v>SPC</v>
          </cell>
          <cell r="E142" t="str">
            <v>Junior Operator</v>
          </cell>
          <cell r="F142">
            <v>1</v>
          </cell>
          <cell r="G142" t="str">
            <v>PTD</v>
          </cell>
          <cell r="H142" t="str">
            <v>340524</v>
          </cell>
          <cell r="I142">
            <v>340524</v>
          </cell>
          <cell r="J142" t="str">
            <v>WC</v>
          </cell>
          <cell r="K142" t="str">
            <v>Pulomas</v>
          </cell>
          <cell r="L142">
            <v>1</v>
          </cell>
          <cell r="M142">
            <v>850000</v>
          </cell>
          <cell r="N142" t="str">
            <v>gross</v>
          </cell>
          <cell r="O142">
            <v>360000</v>
          </cell>
          <cell r="P142">
            <v>154000</v>
          </cell>
          <cell r="Q142" t="str">
            <v>On</v>
          </cell>
          <cell r="R142" t="str">
            <v>Surya Fitri</v>
          </cell>
          <cell r="S142">
            <v>39601</v>
          </cell>
          <cell r="T142">
            <v>39601</v>
          </cell>
          <cell r="U142">
            <v>39964</v>
          </cell>
          <cell r="AF142" t="str">
            <v>L</v>
          </cell>
          <cell r="AG142" t="str">
            <v>TK</v>
          </cell>
          <cell r="AI142" t="str">
            <v xml:space="preserve">1290005800798 </v>
          </cell>
          <cell r="AJ142" t="str">
            <v xml:space="preserve"> Mohamad Syaiful Anwar</v>
          </cell>
          <cell r="AK142" t="str">
            <v xml:space="preserve">Bank Mandiri KCP Jkt Kramatjati </v>
          </cell>
        </row>
        <row r="143">
          <cell r="B143" t="str">
            <v>067</v>
          </cell>
          <cell r="C143" t="str">
            <v>Monang Marpaung</v>
          </cell>
          <cell r="D143" t="str">
            <v>SPC</v>
          </cell>
          <cell r="E143" t="str">
            <v>Technician AC</v>
          </cell>
          <cell r="F143">
            <v>3</v>
          </cell>
          <cell r="G143" t="str">
            <v>BA</v>
          </cell>
          <cell r="H143" t="str">
            <v>349260</v>
          </cell>
          <cell r="I143" t="str">
            <v>349260</v>
          </cell>
          <cell r="J143" t="str">
            <v>BC</v>
          </cell>
          <cell r="K143" t="str">
            <v>Pulomas</v>
          </cell>
          <cell r="L143">
            <v>1</v>
          </cell>
          <cell r="M143">
            <v>1100000</v>
          </cell>
          <cell r="N143" t="str">
            <v>gross</v>
          </cell>
          <cell r="O143">
            <v>0</v>
          </cell>
          <cell r="P143">
            <v>154000</v>
          </cell>
          <cell r="Q143" t="str">
            <v>On</v>
          </cell>
          <cell r="R143" t="str">
            <v>Harris Ramelan</v>
          </cell>
          <cell r="S143">
            <v>38808</v>
          </cell>
          <cell r="T143">
            <v>39600</v>
          </cell>
          <cell r="U143">
            <v>39903</v>
          </cell>
          <cell r="V143" t="str">
            <v>V</v>
          </cell>
          <cell r="W143">
            <v>39904</v>
          </cell>
          <cell r="X143">
            <v>40086</v>
          </cell>
          <cell r="Y143" t="str">
            <v>YES</v>
          </cell>
          <cell r="AF143" t="str">
            <v>L</v>
          </cell>
          <cell r="AG143" t="str">
            <v>K4</v>
          </cell>
          <cell r="AI143" t="str">
            <v xml:space="preserve">1200002336274 </v>
          </cell>
          <cell r="AJ143" t="str">
            <v xml:space="preserve"> Monang Marpaung</v>
          </cell>
          <cell r="AK143" t="str">
            <v xml:space="preserve"> Bank Mandiri Cab.Pulomas </v>
          </cell>
        </row>
        <row r="144">
          <cell r="B144">
            <v>355</v>
          </cell>
          <cell r="C144" t="str">
            <v>Monica Niken Nareswari</v>
          </cell>
          <cell r="D144" t="str">
            <v>SPC</v>
          </cell>
          <cell r="E144" t="str">
            <v>Team Assistant</v>
          </cell>
          <cell r="F144">
            <v>1</v>
          </cell>
          <cell r="G144" t="str">
            <v>PGS&amp;M</v>
          </cell>
          <cell r="H144" t="str">
            <v>340054</v>
          </cell>
          <cell r="I144" t="str">
            <v>340054</v>
          </cell>
          <cell r="J144" t="str">
            <v>WC</v>
          </cell>
          <cell r="K144" t="str">
            <v>Arkadia</v>
          </cell>
          <cell r="L144">
            <v>1</v>
          </cell>
          <cell r="M144">
            <v>1700000</v>
          </cell>
          <cell r="N144" t="str">
            <v>gross</v>
          </cell>
          <cell r="O144">
            <v>360000</v>
          </cell>
          <cell r="P144">
            <v>154000</v>
          </cell>
          <cell r="Q144" t="str">
            <v>On</v>
          </cell>
          <cell r="S144">
            <v>39753</v>
          </cell>
          <cell r="W144">
            <v>39753</v>
          </cell>
          <cell r="X144" t="str">
            <v>31-Okt-09</v>
          </cell>
          <cell r="Y144" t="str">
            <v>V</v>
          </cell>
          <cell r="AF144" t="str">
            <v>P</v>
          </cell>
          <cell r="AG144" t="str">
            <v>TK</v>
          </cell>
          <cell r="AI144" t="str">
            <v>0060005018795</v>
          </cell>
          <cell r="AJ144" t="str">
            <v>Monica Niken Nareswari</v>
          </cell>
          <cell r="AK144" t="str">
            <v>Mandiri KCP jkt Buaran</v>
          </cell>
        </row>
        <row r="145">
          <cell r="B145">
            <v>340</v>
          </cell>
          <cell r="C145" t="str">
            <v>Moshe Samson</v>
          </cell>
          <cell r="D145" t="str">
            <v>SPC</v>
          </cell>
          <cell r="E145" t="str">
            <v>Junior Electrician</v>
          </cell>
          <cell r="F145">
            <v>1</v>
          </cell>
          <cell r="G145" t="str">
            <v>PTD</v>
          </cell>
          <cell r="H145" t="str">
            <v>340548</v>
          </cell>
          <cell r="I145" t="str">
            <v>340548</v>
          </cell>
          <cell r="J145" t="str">
            <v>WC</v>
          </cell>
          <cell r="K145" t="str">
            <v>Pulomas</v>
          </cell>
          <cell r="L145">
            <v>1</v>
          </cell>
          <cell r="M145">
            <v>900000</v>
          </cell>
          <cell r="N145" t="str">
            <v>gross</v>
          </cell>
          <cell r="O145">
            <v>360000</v>
          </cell>
          <cell r="P145">
            <v>154000</v>
          </cell>
          <cell r="Q145" t="str">
            <v>On</v>
          </cell>
          <cell r="R145" t="str">
            <v>Rahmat Mulyadi</v>
          </cell>
          <cell r="S145">
            <v>39661</v>
          </cell>
          <cell r="W145">
            <v>39661</v>
          </cell>
          <cell r="X145">
            <v>40025</v>
          </cell>
          <cell r="Y145" t="str">
            <v>V</v>
          </cell>
          <cell r="AF145" t="str">
            <v>L</v>
          </cell>
          <cell r="AG145" t="str">
            <v>TK</v>
          </cell>
          <cell r="AI145" t="str">
            <v>0060004178541</v>
          </cell>
          <cell r="AJ145" t="str">
            <v>Moshe Shamson</v>
          </cell>
          <cell r="AK145" t="str">
            <v>Mandiri KCP Pd.Bambu</v>
          </cell>
        </row>
        <row r="146">
          <cell r="B146" t="str">
            <v>206</v>
          </cell>
          <cell r="C146" t="str">
            <v>Muhamad Mulya</v>
          </cell>
          <cell r="D146" t="str">
            <v>SPC</v>
          </cell>
          <cell r="E146" t="str">
            <v>Store Assist</v>
          </cell>
          <cell r="F146">
            <v>4.95</v>
          </cell>
          <cell r="G146" t="str">
            <v>PTD</v>
          </cell>
          <cell r="H146" t="str">
            <v>340505</v>
          </cell>
          <cell r="I146" t="str">
            <v>340505</v>
          </cell>
          <cell r="J146" t="str">
            <v>WC</v>
          </cell>
          <cell r="K146" t="str">
            <v>Pulomas</v>
          </cell>
          <cell r="L146">
            <v>1</v>
          </cell>
          <cell r="M146">
            <v>1250000</v>
          </cell>
          <cell r="N146" t="str">
            <v>gross</v>
          </cell>
          <cell r="O146">
            <v>360000</v>
          </cell>
          <cell r="P146">
            <v>154000</v>
          </cell>
          <cell r="Q146" t="str">
            <v>On</v>
          </cell>
          <cell r="R146" t="str">
            <v>David Prayogi</v>
          </cell>
          <cell r="S146">
            <v>38018</v>
          </cell>
          <cell r="T146">
            <v>39600</v>
          </cell>
          <cell r="U146">
            <v>39813</v>
          </cell>
          <cell r="V146" t="str">
            <v>V</v>
          </cell>
          <cell r="W146">
            <v>39814</v>
          </cell>
          <cell r="X146" t="str">
            <v>31Des09</v>
          </cell>
          <cell r="AF146" t="str">
            <v>L</v>
          </cell>
          <cell r="AG146" t="str">
            <v>TK</v>
          </cell>
          <cell r="AI146" t="str">
            <v xml:space="preserve">1200004272634 </v>
          </cell>
          <cell r="AJ146" t="str">
            <v xml:space="preserve"> Muhamad Mulya</v>
          </cell>
          <cell r="AK146" t="str">
            <v xml:space="preserve"> Bank Mandiri </v>
          </cell>
        </row>
        <row r="147">
          <cell r="B147">
            <v>307</v>
          </cell>
          <cell r="C147" t="str">
            <v>Muhammad Abas</v>
          </cell>
          <cell r="D147" t="str">
            <v>SPC</v>
          </cell>
          <cell r="E147" t="str">
            <v>Warehouse Helper</v>
          </cell>
          <cell r="F147">
            <v>1</v>
          </cell>
          <cell r="G147" t="str">
            <v>PTD</v>
          </cell>
          <cell r="H147">
            <v>340505</v>
          </cell>
          <cell r="I147">
            <v>340505</v>
          </cell>
          <cell r="J147" t="str">
            <v>BC</v>
          </cell>
          <cell r="K147" t="str">
            <v>Pulomas</v>
          </cell>
          <cell r="L147">
            <v>1</v>
          </cell>
          <cell r="M147">
            <v>1069865</v>
          </cell>
          <cell r="N147" t="str">
            <v>gross</v>
          </cell>
          <cell r="O147">
            <v>0</v>
          </cell>
          <cell r="P147">
            <v>154000</v>
          </cell>
          <cell r="Q147" t="str">
            <v>On</v>
          </cell>
          <cell r="R147" t="str">
            <v>David Prayogi</v>
          </cell>
          <cell r="S147">
            <v>39643</v>
          </cell>
          <cell r="T147">
            <v>39643</v>
          </cell>
          <cell r="U147">
            <v>40007</v>
          </cell>
          <cell r="V147" t="str">
            <v>V</v>
          </cell>
          <cell r="AF147" t="str">
            <v>L</v>
          </cell>
          <cell r="AG147" t="str">
            <v>K1</v>
          </cell>
          <cell r="AI147" t="str">
            <v>4551167849</v>
          </cell>
          <cell r="AJ147" t="str">
            <v>Muhammad Abas</v>
          </cell>
          <cell r="AK147" t="str">
            <v>BCA KCP Gondangdia Lama</v>
          </cell>
        </row>
        <row r="148">
          <cell r="B148">
            <v>341</v>
          </cell>
          <cell r="C148" t="str">
            <v>Munif Zaini</v>
          </cell>
          <cell r="D148" t="str">
            <v>SPC</v>
          </cell>
          <cell r="E148" t="str">
            <v>Junior Electrician</v>
          </cell>
          <cell r="F148">
            <v>1</v>
          </cell>
          <cell r="G148" t="str">
            <v>PTD</v>
          </cell>
          <cell r="H148" t="str">
            <v>340548</v>
          </cell>
          <cell r="I148" t="str">
            <v>340548</v>
          </cell>
          <cell r="J148" t="str">
            <v>WC</v>
          </cell>
          <cell r="K148" t="str">
            <v>Pulomas</v>
          </cell>
          <cell r="L148">
            <v>1</v>
          </cell>
          <cell r="M148">
            <v>900000</v>
          </cell>
          <cell r="N148" t="str">
            <v>gross</v>
          </cell>
          <cell r="O148">
            <v>360000</v>
          </cell>
          <cell r="P148">
            <v>154000</v>
          </cell>
          <cell r="Q148" t="str">
            <v>On</v>
          </cell>
          <cell r="R148" t="str">
            <v>Rahmat Mulyadi</v>
          </cell>
          <cell r="S148">
            <v>39661</v>
          </cell>
          <cell r="W148">
            <v>39661</v>
          </cell>
          <cell r="X148">
            <v>40025</v>
          </cell>
          <cell r="Y148" t="str">
            <v>V</v>
          </cell>
          <cell r="AF148" t="str">
            <v>L</v>
          </cell>
          <cell r="AG148" t="str">
            <v>TK</v>
          </cell>
          <cell r="AI148" t="str">
            <v>1200004785338</v>
          </cell>
          <cell r="AJ148" t="str">
            <v>Munif Zaini</v>
          </cell>
          <cell r="AK148" t="str">
            <v>Mandiri KCP Pulomas</v>
          </cell>
        </row>
        <row r="149">
          <cell r="B149" t="str">
            <v>207</v>
          </cell>
          <cell r="C149" t="str">
            <v>Mursalin</v>
          </cell>
          <cell r="D149" t="str">
            <v>SPC</v>
          </cell>
          <cell r="E149" t="str">
            <v>Team Assist</v>
          </cell>
          <cell r="F149">
            <v>3</v>
          </cell>
          <cell r="G149" t="str">
            <v>A&amp;C</v>
          </cell>
          <cell r="H149" t="str">
            <v>341513</v>
          </cell>
          <cell r="I149" t="str">
            <v>341513</v>
          </cell>
          <cell r="J149" t="str">
            <v>WC</v>
          </cell>
          <cell r="K149" t="str">
            <v>Balikpapan</v>
          </cell>
          <cell r="L149">
            <v>1</v>
          </cell>
          <cell r="M149">
            <v>900000</v>
          </cell>
          <cell r="N149" t="str">
            <v>gross</v>
          </cell>
          <cell r="O149">
            <v>360000</v>
          </cell>
          <cell r="P149">
            <v>154000</v>
          </cell>
          <cell r="Q149" t="str">
            <v>On</v>
          </cell>
          <cell r="R149" t="str">
            <v>Roy Suryadi</v>
          </cell>
          <cell r="S149">
            <v>38657</v>
          </cell>
          <cell r="T149">
            <v>39600</v>
          </cell>
          <cell r="U149">
            <v>39752</v>
          </cell>
          <cell r="V149" t="str">
            <v>V</v>
          </cell>
          <cell r="W149">
            <v>39753</v>
          </cell>
          <cell r="X149">
            <v>40117</v>
          </cell>
          <cell r="Y149" t="str">
            <v>NO</v>
          </cell>
          <cell r="AF149" t="str">
            <v>L</v>
          </cell>
          <cell r="AG149" t="str">
            <v>K1</v>
          </cell>
          <cell r="AI149" t="str">
            <v xml:space="preserve">1490004436509 </v>
          </cell>
          <cell r="AJ149" t="str">
            <v xml:space="preserve"> Mursalin</v>
          </cell>
          <cell r="AK149" t="str">
            <v xml:space="preserve"> Bank Mandiri Cab.Balikpapan</v>
          </cell>
        </row>
        <row r="150">
          <cell r="B150" t="str">
            <v>168</v>
          </cell>
          <cell r="C150" t="str">
            <v>Ngadiana</v>
          </cell>
          <cell r="D150" t="str">
            <v>SPC</v>
          </cell>
          <cell r="E150" t="str">
            <v>Office Assist</v>
          </cell>
          <cell r="F150">
            <v>1</v>
          </cell>
          <cell r="G150" t="str">
            <v>GA</v>
          </cell>
          <cell r="H150" t="str">
            <v>349204</v>
          </cell>
          <cell r="I150" t="str">
            <v>349204</v>
          </cell>
          <cell r="J150" t="str">
            <v>WC</v>
          </cell>
          <cell r="K150" t="str">
            <v>Arkadia</v>
          </cell>
          <cell r="L150">
            <v>0.7</v>
          </cell>
          <cell r="M150">
            <v>1733754</v>
          </cell>
          <cell r="N150" t="str">
            <v>gross</v>
          </cell>
          <cell r="O150">
            <v>360000</v>
          </cell>
          <cell r="P150">
            <v>154000</v>
          </cell>
          <cell r="Q150" t="str">
            <v>On</v>
          </cell>
          <cell r="R150" t="str">
            <v>Indra Dhani</v>
          </cell>
          <cell r="S150">
            <v>39448</v>
          </cell>
          <cell r="T150">
            <v>39600</v>
          </cell>
          <cell r="U150">
            <v>39813</v>
          </cell>
          <cell r="V150" t="str">
            <v>V</v>
          </cell>
          <cell r="W150">
            <v>39814</v>
          </cell>
          <cell r="X150" t="str">
            <v>31Des09</v>
          </cell>
          <cell r="AF150" t="str">
            <v>L</v>
          </cell>
          <cell r="AG150" t="str">
            <v>K2</v>
          </cell>
          <cell r="AI150" t="str">
            <v xml:space="preserve">0700002020274 </v>
          </cell>
          <cell r="AJ150" t="str">
            <v xml:space="preserve"> Ngadiana</v>
          </cell>
          <cell r="AK150" t="str">
            <v xml:space="preserve">Bank Mandiri Cab.Pancoran </v>
          </cell>
          <cell r="AL150" t="str">
            <v>24.790.217.4-407.000</v>
          </cell>
        </row>
        <row r="151">
          <cell r="B151">
            <v>322</v>
          </cell>
          <cell r="C151" t="str">
            <v>Nirman</v>
          </cell>
          <cell r="D151" t="str">
            <v>SPC</v>
          </cell>
          <cell r="E151" t="str">
            <v>Office Boy</v>
          </cell>
          <cell r="F151">
            <v>1</v>
          </cell>
          <cell r="G151" t="str">
            <v>A&amp;C</v>
          </cell>
          <cell r="H151" t="str">
            <v>341514</v>
          </cell>
          <cell r="I151" t="str">
            <v>341514</v>
          </cell>
          <cell r="J151" t="str">
            <v>BC</v>
          </cell>
          <cell r="K151" t="str">
            <v>Medan</v>
          </cell>
          <cell r="L151">
            <v>1</v>
          </cell>
          <cell r="M151">
            <v>1200000</v>
          </cell>
          <cell r="N151" t="str">
            <v>gross</v>
          </cell>
          <cell r="O151">
            <v>0</v>
          </cell>
          <cell r="P151">
            <v>154000</v>
          </cell>
          <cell r="Q151" t="str">
            <v>On</v>
          </cell>
          <cell r="R151" t="str">
            <v>Edwin Tanudjaya</v>
          </cell>
          <cell r="S151">
            <v>39657</v>
          </cell>
          <cell r="W151">
            <v>39657</v>
          </cell>
          <cell r="X151">
            <v>40021</v>
          </cell>
          <cell r="Y151" t="str">
            <v>V</v>
          </cell>
          <cell r="AF151" t="str">
            <v>L</v>
          </cell>
          <cell r="AG151" t="str">
            <v>TK</v>
          </cell>
          <cell r="AI151" t="str">
            <v>1060006724317</v>
          </cell>
          <cell r="AJ151" t="str">
            <v>Nirman</v>
          </cell>
          <cell r="AK151" t="str">
            <v>Bank Mandiri KCP Medan A.Yani</v>
          </cell>
        </row>
        <row r="152">
          <cell r="B152" t="str">
            <v>224</v>
          </cell>
          <cell r="C152" t="str">
            <v>Novian Rizal</v>
          </cell>
          <cell r="D152" t="str">
            <v>SPC</v>
          </cell>
          <cell r="E152" t="str">
            <v>Warehouse / Helper</v>
          </cell>
          <cell r="F152">
            <v>1</v>
          </cell>
          <cell r="G152" t="str">
            <v>PTD</v>
          </cell>
          <cell r="H152" t="str">
            <v>340505</v>
          </cell>
          <cell r="I152" t="str">
            <v>340505</v>
          </cell>
          <cell r="J152" t="str">
            <v>BC</v>
          </cell>
          <cell r="K152" t="str">
            <v>Pulomas</v>
          </cell>
          <cell r="L152">
            <v>1</v>
          </cell>
          <cell r="M152">
            <v>1069865</v>
          </cell>
          <cell r="N152" t="str">
            <v>gross</v>
          </cell>
          <cell r="O152">
            <v>0</v>
          </cell>
          <cell r="P152">
            <v>154000</v>
          </cell>
          <cell r="Q152" t="str">
            <v>On</v>
          </cell>
          <cell r="R152" t="str">
            <v>David Prayogi</v>
          </cell>
          <cell r="S152">
            <v>39584</v>
          </cell>
          <cell r="T152">
            <v>39600</v>
          </cell>
          <cell r="U152">
            <v>39948</v>
          </cell>
          <cell r="AF152" t="str">
            <v>L</v>
          </cell>
          <cell r="AG152" t="str">
            <v>TK</v>
          </cell>
          <cell r="AI152" t="str">
            <v xml:space="preserve">1250007049505 </v>
          </cell>
          <cell r="AJ152" t="str">
            <v xml:space="preserve"> Novian Rizal</v>
          </cell>
          <cell r="AK152" t="str">
            <v>Bank Mandiri Cab.Pulomas</v>
          </cell>
        </row>
        <row r="153">
          <cell r="B153" t="str">
            <v>025</v>
          </cell>
          <cell r="C153" t="str">
            <v>Nuryana</v>
          </cell>
          <cell r="D153" t="str">
            <v>SPC</v>
          </cell>
          <cell r="E153" t="str">
            <v>Proj. Assist</v>
          </cell>
          <cell r="F153">
            <v>3.1</v>
          </cell>
          <cell r="G153" t="str">
            <v>A&amp;C</v>
          </cell>
          <cell r="H153" t="str">
            <v>341551</v>
          </cell>
          <cell r="I153">
            <v>341551</v>
          </cell>
          <cell r="J153" t="str">
            <v>WC</v>
          </cell>
          <cell r="K153" t="str">
            <v>Pulomas</v>
          </cell>
          <cell r="L153">
            <v>1</v>
          </cell>
          <cell r="M153">
            <v>1750000</v>
          </cell>
          <cell r="N153" t="str">
            <v>gross</v>
          </cell>
          <cell r="O153">
            <v>360000</v>
          </cell>
          <cell r="P153">
            <v>154000</v>
          </cell>
          <cell r="Q153" t="str">
            <v>On</v>
          </cell>
          <cell r="R153" t="str">
            <v>Basuki Pamungkas</v>
          </cell>
          <cell r="S153">
            <v>38808</v>
          </cell>
          <cell r="T153">
            <v>39600</v>
          </cell>
          <cell r="U153">
            <v>39933</v>
          </cell>
          <cell r="V153" t="str">
            <v>V</v>
          </cell>
          <cell r="AF153" t="str">
            <v>L</v>
          </cell>
          <cell r="AG153" t="str">
            <v>K1</v>
          </cell>
          <cell r="AI153" t="str">
            <v xml:space="preserve">1200097085190 </v>
          </cell>
          <cell r="AJ153" t="str">
            <v xml:space="preserve"> Nuryana </v>
          </cell>
          <cell r="AK153" t="str">
            <v xml:space="preserve"> Bank Mandiri Cab.Pulomas</v>
          </cell>
        </row>
        <row r="154">
          <cell r="B154" t="str">
            <v>015</v>
          </cell>
          <cell r="C154" t="str">
            <v>Oyan</v>
          </cell>
          <cell r="D154" t="str">
            <v>SPC</v>
          </cell>
          <cell r="E154" t="str">
            <v>Godown Keeper</v>
          </cell>
          <cell r="F154">
            <v>3</v>
          </cell>
          <cell r="G154" t="str">
            <v>PTD</v>
          </cell>
          <cell r="H154" t="str">
            <v>340505</v>
          </cell>
          <cell r="I154" t="str">
            <v>340505</v>
          </cell>
          <cell r="J154" t="str">
            <v>WC</v>
          </cell>
          <cell r="K154" t="str">
            <v>Pulomas</v>
          </cell>
          <cell r="L154">
            <v>1</v>
          </cell>
          <cell r="M154">
            <v>1500000</v>
          </cell>
          <cell r="N154" t="str">
            <v>gross</v>
          </cell>
          <cell r="O154">
            <v>360000</v>
          </cell>
          <cell r="P154">
            <v>154000</v>
          </cell>
          <cell r="Q154" t="str">
            <v>On</v>
          </cell>
          <cell r="R154" t="str">
            <v>David Prayogi</v>
          </cell>
          <cell r="S154">
            <v>38808</v>
          </cell>
          <cell r="T154">
            <v>39600</v>
          </cell>
          <cell r="U154">
            <v>39903</v>
          </cell>
          <cell r="V154" t="str">
            <v>V</v>
          </cell>
          <cell r="W154">
            <v>39904</v>
          </cell>
          <cell r="X154">
            <v>40268</v>
          </cell>
          <cell r="AF154" t="str">
            <v>L</v>
          </cell>
          <cell r="AG154" t="str">
            <v>K4</v>
          </cell>
          <cell r="AI154" t="str">
            <v xml:space="preserve">1200094060386 </v>
          </cell>
          <cell r="AJ154" t="str">
            <v xml:space="preserve"> Oyan Bin Aleh</v>
          </cell>
          <cell r="AK154" t="str">
            <v xml:space="preserve">Bank Mandiri Cab.Pulomas </v>
          </cell>
        </row>
        <row r="155">
          <cell r="B155" t="str">
            <v>005</v>
          </cell>
          <cell r="C155" t="str">
            <v>Pandu Dharmatama</v>
          </cell>
          <cell r="D155" t="str">
            <v>SPC</v>
          </cell>
          <cell r="E155" t="str">
            <v>Junior Operator</v>
          </cell>
          <cell r="F155">
            <v>1</v>
          </cell>
          <cell r="G155" t="str">
            <v>PTD</v>
          </cell>
          <cell r="H155" t="str">
            <v>340524</v>
          </cell>
          <cell r="I155">
            <v>340524</v>
          </cell>
          <cell r="J155" t="str">
            <v>WC</v>
          </cell>
          <cell r="K155" t="str">
            <v>Pulomas</v>
          </cell>
          <cell r="L155">
            <v>1</v>
          </cell>
          <cell r="M155">
            <v>850000</v>
          </cell>
          <cell r="N155" t="str">
            <v>gross</v>
          </cell>
          <cell r="O155">
            <v>360000</v>
          </cell>
          <cell r="P155">
            <v>154000</v>
          </cell>
          <cell r="Q155" t="str">
            <v>On</v>
          </cell>
          <cell r="R155" t="str">
            <v>Surya Fitri</v>
          </cell>
          <cell r="S155">
            <v>39601</v>
          </cell>
          <cell r="T155">
            <v>39601</v>
          </cell>
          <cell r="U155">
            <v>39964</v>
          </cell>
          <cell r="V155" t="str">
            <v>V</v>
          </cell>
          <cell r="AF155" t="str">
            <v>L</v>
          </cell>
          <cell r="AG155" t="str">
            <v>TK</v>
          </cell>
          <cell r="AI155" t="str">
            <v>1250006911580</v>
          </cell>
          <cell r="AJ155" t="str">
            <v>Pandu Dharmatama</v>
          </cell>
          <cell r="AK155" t="str">
            <v>Mandiri KCP Pulomas</v>
          </cell>
        </row>
        <row r="156">
          <cell r="B156">
            <v>365</v>
          </cell>
          <cell r="C156" t="str">
            <v>Paskah Sissy</v>
          </cell>
          <cell r="D156" t="str">
            <v>SPC</v>
          </cell>
          <cell r="E156" t="str">
            <v>Purchasing assistant</v>
          </cell>
          <cell r="F156">
            <v>1</v>
          </cell>
          <cell r="H156">
            <v>340221</v>
          </cell>
          <cell r="I156">
            <v>340221</v>
          </cell>
          <cell r="J156" t="str">
            <v>WC</v>
          </cell>
          <cell r="K156" t="str">
            <v>Arkadia</v>
          </cell>
          <cell r="L156">
            <v>1</v>
          </cell>
          <cell r="M156">
            <v>1070000</v>
          </cell>
          <cell r="N156" t="str">
            <v>gross</v>
          </cell>
          <cell r="O156">
            <v>360000</v>
          </cell>
          <cell r="P156">
            <v>154000</v>
          </cell>
          <cell r="Q156" t="str">
            <v>On</v>
          </cell>
          <cell r="R156" t="str">
            <v>Indra Dhani</v>
          </cell>
          <cell r="S156">
            <v>39846</v>
          </cell>
          <cell r="W156">
            <v>39846</v>
          </cell>
          <cell r="X156">
            <v>40210</v>
          </cell>
          <cell r="Y156" t="str">
            <v>V</v>
          </cell>
          <cell r="AF156" t="str">
            <v>P</v>
          </cell>
          <cell r="AG156" t="str">
            <v>TK</v>
          </cell>
          <cell r="AI156" t="str">
            <v>0700005336305</v>
          </cell>
          <cell r="AJ156" t="str">
            <v>Paskah Sissy</v>
          </cell>
          <cell r="AK156" t="str">
            <v>Bank Mandiri</v>
          </cell>
        </row>
        <row r="157">
          <cell r="B157" t="str">
            <v>225</v>
          </cell>
          <cell r="C157" t="str">
            <v>Prayitno</v>
          </cell>
          <cell r="D157" t="str">
            <v>SPC</v>
          </cell>
          <cell r="E157" t="str">
            <v>Warehouse / Helper</v>
          </cell>
          <cell r="F157">
            <v>1</v>
          </cell>
          <cell r="G157" t="str">
            <v>PTD</v>
          </cell>
          <cell r="H157" t="str">
            <v>340505</v>
          </cell>
          <cell r="I157" t="str">
            <v>340505</v>
          </cell>
          <cell r="J157" t="str">
            <v>BC</v>
          </cell>
          <cell r="K157" t="str">
            <v>Pulomas</v>
          </cell>
          <cell r="L157">
            <v>1</v>
          </cell>
          <cell r="M157">
            <v>1069865</v>
          </cell>
          <cell r="N157" t="str">
            <v>gross</v>
          </cell>
          <cell r="O157">
            <v>0</v>
          </cell>
          <cell r="P157">
            <v>154000</v>
          </cell>
          <cell r="Q157" t="str">
            <v>On</v>
          </cell>
          <cell r="R157" t="str">
            <v>David Prayogi</v>
          </cell>
          <cell r="S157">
            <v>39584</v>
          </cell>
          <cell r="T157">
            <v>39600</v>
          </cell>
          <cell r="U157">
            <v>39948</v>
          </cell>
          <cell r="V157" t="str">
            <v>V</v>
          </cell>
          <cell r="AF157" t="str">
            <v>L</v>
          </cell>
          <cell r="AG157" t="str">
            <v>TK</v>
          </cell>
          <cell r="AI157" t="str">
            <v xml:space="preserve">1250007056187 </v>
          </cell>
          <cell r="AJ157" t="str">
            <v xml:space="preserve"> Prayitno</v>
          </cell>
          <cell r="AK157" t="str">
            <v xml:space="preserve"> Bank Mandiri Cab.Pulomas </v>
          </cell>
        </row>
        <row r="158">
          <cell r="B158">
            <v>366</v>
          </cell>
          <cell r="C158" t="str">
            <v>Putu Wintary Bhuana</v>
          </cell>
          <cell r="D158" t="str">
            <v>SPC</v>
          </cell>
          <cell r="E158" t="str">
            <v>Secretary</v>
          </cell>
          <cell r="F158">
            <v>1</v>
          </cell>
          <cell r="H158">
            <v>340517</v>
          </cell>
          <cell r="I158">
            <v>340221</v>
          </cell>
          <cell r="J158" t="str">
            <v>WC</v>
          </cell>
          <cell r="K158" t="str">
            <v>Pulomas</v>
          </cell>
          <cell r="L158">
            <v>1</v>
          </cell>
          <cell r="M158">
            <v>1900000</v>
          </cell>
          <cell r="N158" t="str">
            <v>gross</v>
          </cell>
          <cell r="O158">
            <v>360000</v>
          </cell>
          <cell r="P158">
            <v>154000</v>
          </cell>
          <cell r="Q158" t="str">
            <v>On</v>
          </cell>
          <cell r="R158" t="str">
            <v>Surya Fitri</v>
          </cell>
          <cell r="S158">
            <v>39846</v>
          </cell>
          <cell r="W158">
            <v>39846</v>
          </cell>
          <cell r="X158">
            <v>40210</v>
          </cell>
          <cell r="Y158" t="str">
            <v>V</v>
          </cell>
          <cell r="AF158" t="str">
            <v>P</v>
          </cell>
          <cell r="AG158" t="str">
            <v>TK</v>
          </cell>
          <cell r="AI158" t="str">
            <v>0060006196616</v>
          </cell>
          <cell r="AJ158" t="str">
            <v>Putu Wintary Bhuana</v>
          </cell>
          <cell r="AK158" t="str">
            <v>Mandiri KCP Kalimalang</v>
          </cell>
        </row>
        <row r="159">
          <cell r="B159" t="str">
            <v>120</v>
          </cell>
          <cell r="C159" t="str">
            <v>R. Achmad Syarif</v>
          </cell>
          <cell r="D159" t="str">
            <v>SPC</v>
          </cell>
          <cell r="E159" t="str">
            <v>Panel Wiring</v>
          </cell>
          <cell r="F159">
            <v>1</v>
          </cell>
          <cell r="G159" t="str">
            <v>PTD</v>
          </cell>
          <cell r="H159" t="str">
            <v>340547</v>
          </cell>
          <cell r="I159" t="str">
            <v>340547</v>
          </cell>
          <cell r="J159" t="str">
            <v>WC</v>
          </cell>
          <cell r="K159" t="str">
            <v>Pulomas</v>
          </cell>
          <cell r="L159">
            <v>1</v>
          </cell>
          <cell r="M159">
            <v>1388400</v>
          </cell>
          <cell r="N159" t="str">
            <v>gross</v>
          </cell>
          <cell r="O159">
            <v>360000</v>
          </cell>
          <cell r="P159">
            <v>154000</v>
          </cell>
          <cell r="Q159" t="str">
            <v>On</v>
          </cell>
          <cell r="R159" t="str">
            <v>Surya Fitri</v>
          </cell>
          <cell r="S159">
            <v>39449</v>
          </cell>
          <cell r="T159">
            <v>39600</v>
          </cell>
          <cell r="U159">
            <v>39814</v>
          </cell>
          <cell r="V159" t="str">
            <v>V</v>
          </cell>
          <cell r="W159">
            <v>39814</v>
          </cell>
          <cell r="X159" t="str">
            <v>31Des09</v>
          </cell>
          <cell r="AF159" t="str">
            <v>L</v>
          </cell>
          <cell r="AG159" t="str">
            <v>TK</v>
          </cell>
          <cell r="AI159" t="str">
            <v>1250007389604</v>
          </cell>
          <cell r="AJ159" t="str">
            <v xml:space="preserve"> R. Achmad Syarif</v>
          </cell>
          <cell r="AK159" t="str">
            <v xml:space="preserve"> Bank Mandiri KCP Kawasan Industri </v>
          </cell>
        </row>
        <row r="160">
          <cell r="B160" t="str">
            <v>046</v>
          </cell>
          <cell r="C160" t="str">
            <v>Rachmad Riyanto</v>
          </cell>
          <cell r="D160" t="str">
            <v>SPC</v>
          </cell>
          <cell r="E160" t="str">
            <v>Panel Assembler</v>
          </cell>
          <cell r="F160">
            <v>2</v>
          </cell>
          <cell r="G160" t="str">
            <v>PTD</v>
          </cell>
          <cell r="H160" t="str">
            <v>340547</v>
          </cell>
          <cell r="I160" t="str">
            <v>340547</v>
          </cell>
          <cell r="J160" t="str">
            <v>WC</v>
          </cell>
          <cell r="K160" t="str">
            <v>Pulomas</v>
          </cell>
          <cell r="L160">
            <v>1</v>
          </cell>
          <cell r="M160">
            <v>1201500</v>
          </cell>
          <cell r="N160" t="str">
            <v>gross</v>
          </cell>
          <cell r="O160">
            <v>360000</v>
          </cell>
          <cell r="P160">
            <v>154000</v>
          </cell>
          <cell r="Q160" t="str">
            <v>On</v>
          </cell>
          <cell r="R160" t="str">
            <v>Surya Fitri</v>
          </cell>
          <cell r="S160">
            <v>39234</v>
          </cell>
          <cell r="T160">
            <v>39600</v>
          </cell>
          <cell r="U160">
            <v>39964</v>
          </cell>
          <cell r="V160" t="str">
            <v>V</v>
          </cell>
          <cell r="AF160" t="str">
            <v>L</v>
          </cell>
          <cell r="AG160" t="str">
            <v>TK</v>
          </cell>
          <cell r="AI160" t="str">
            <v xml:space="preserve">1200004388489 </v>
          </cell>
          <cell r="AJ160" t="str">
            <v xml:space="preserve"> Rachmad Riyanto</v>
          </cell>
          <cell r="AK160" t="str">
            <v xml:space="preserve"> Bank Mandiri Cab.Pulomas </v>
          </cell>
        </row>
        <row r="161">
          <cell r="B161">
            <v>351</v>
          </cell>
          <cell r="C161" t="str">
            <v>Rachmalia D Muhammad</v>
          </cell>
          <cell r="D161" t="str">
            <v>SPC</v>
          </cell>
          <cell r="E161" t="str">
            <v>Commercial Staff</v>
          </cell>
          <cell r="F161">
            <v>1</v>
          </cell>
          <cell r="G161" t="str">
            <v>CIO</v>
          </cell>
          <cell r="H161">
            <v>349242</v>
          </cell>
          <cell r="I161">
            <v>349242</v>
          </cell>
          <cell r="J161" t="str">
            <v>WC</v>
          </cell>
          <cell r="K161" t="str">
            <v>Arkadia</v>
          </cell>
          <cell r="L161">
            <v>1</v>
          </cell>
          <cell r="M161">
            <v>3500000</v>
          </cell>
          <cell r="N161" t="str">
            <v>gross</v>
          </cell>
          <cell r="O161">
            <v>360000</v>
          </cell>
          <cell r="P161">
            <v>154000</v>
          </cell>
          <cell r="Q161" t="str">
            <v>On</v>
          </cell>
          <cell r="R161" t="str">
            <v>Heny Mariawaty</v>
          </cell>
          <cell r="S161">
            <v>39417</v>
          </cell>
          <cell r="W161">
            <v>39699</v>
          </cell>
          <cell r="X161">
            <v>39820</v>
          </cell>
          <cell r="Y161" t="str">
            <v>V</v>
          </cell>
          <cell r="Z161">
            <v>39821</v>
          </cell>
          <cell r="AA161">
            <v>40002</v>
          </cell>
          <cell r="AF161" t="str">
            <v>P</v>
          </cell>
          <cell r="AG161" t="str">
            <v>TK</v>
          </cell>
          <cell r="AI161" t="str">
            <v>4980058765</v>
          </cell>
          <cell r="AJ161" t="str">
            <v>Rahmalia D Muhammad</v>
          </cell>
          <cell r="AK161" t="str">
            <v>BCA</v>
          </cell>
        </row>
        <row r="162">
          <cell r="B162" t="str">
            <v>152</v>
          </cell>
          <cell r="C162" t="str">
            <v>Rachmat</v>
          </cell>
          <cell r="D162" t="str">
            <v>SPC</v>
          </cell>
          <cell r="E162" t="str">
            <v>Office Boy</v>
          </cell>
          <cell r="F162">
            <v>3.45</v>
          </cell>
          <cell r="G162" t="str">
            <v>SBT</v>
          </cell>
          <cell r="H162" t="str">
            <v>343001</v>
          </cell>
          <cell r="I162" t="str">
            <v>343001</v>
          </cell>
          <cell r="J162" t="str">
            <v>BC</v>
          </cell>
          <cell r="K162" t="str">
            <v>Pulomas</v>
          </cell>
          <cell r="L162">
            <v>0.3</v>
          </cell>
          <cell r="M162">
            <v>1325000</v>
          </cell>
          <cell r="N162" t="str">
            <v>gross</v>
          </cell>
          <cell r="O162">
            <v>0</v>
          </cell>
          <cell r="P162">
            <v>154000</v>
          </cell>
          <cell r="Q162" t="str">
            <v>On</v>
          </cell>
          <cell r="R162" t="str">
            <v>Ernest Alto</v>
          </cell>
          <cell r="S162">
            <v>38566</v>
          </cell>
          <cell r="T162">
            <v>39600</v>
          </cell>
          <cell r="U162">
            <v>39813</v>
          </cell>
          <cell r="V162" t="str">
            <v>V</v>
          </cell>
          <cell r="W162">
            <v>39814</v>
          </cell>
          <cell r="X162" t="str">
            <v>31Des09</v>
          </cell>
          <cell r="AF162" t="str">
            <v>L</v>
          </cell>
          <cell r="AG162" t="str">
            <v>K1</v>
          </cell>
          <cell r="AI162" t="str">
            <v xml:space="preserve">7000207319 </v>
          </cell>
          <cell r="AJ162" t="str">
            <v xml:space="preserve"> Rachmat</v>
          </cell>
          <cell r="AK162" t="str">
            <v xml:space="preserve">BCA Cab.Kramat Jaya Baru </v>
          </cell>
        </row>
        <row r="163">
          <cell r="B163" t="str">
            <v>103</v>
          </cell>
          <cell r="C163" t="str">
            <v>Rahmad Hidayat</v>
          </cell>
          <cell r="D163" t="str">
            <v>SPC</v>
          </cell>
          <cell r="E163" t="str">
            <v>Assembling &amp; Wiring</v>
          </cell>
          <cell r="F163">
            <v>1</v>
          </cell>
          <cell r="G163" t="str">
            <v>PTD</v>
          </cell>
          <cell r="H163" t="str">
            <v>340548</v>
          </cell>
          <cell r="I163" t="str">
            <v>340548</v>
          </cell>
          <cell r="J163" t="str">
            <v>WC</v>
          </cell>
          <cell r="K163" t="str">
            <v>Pulomas</v>
          </cell>
          <cell r="L163">
            <v>1</v>
          </cell>
          <cell r="M163">
            <v>1294200</v>
          </cell>
          <cell r="N163" t="str">
            <v>gross</v>
          </cell>
          <cell r="O163">
            <v>360000</v>
          </cell>
          <cell r="P163">
            <v>154000</v>
          </cell>
          <cell r="Q163" t="str">
            <v>On</v>
          </cell>
          <cell r="R163" t="str">
            <v>Surya Fitri</v>
          </cell>
          <cell r="S163">
            <v>39448</v>
          </cell>
          <cell r="T163">
            <v>39600</v>
          </cell>
          <cell r="U163">
            <v>39813</v>
          </cell>
          <cell r="V163" t="str">
            <v>V</v>
          </cell>
          <cell r="W163">
            <v>39814</v>
          </cell>
          <cell r="X163" t="str">
            <v>31Des09</v>
          </cell>
          <cell r="AF163" t="str">
            <v>L</v>
          </cell>
          <cell r="AG163" t="str">
            <v>K</v>
          </cell>
          <cell r="AI163" t="str">
            <v>093201001039502</v>
          </cell>
          <cell r="AJ163" t="str">
            <v xml:space="preserve"> Rahmat Hidayat</v>
          </cell>
          <cell r="AK163" t="str">
            <v>BRI Cab.Kramat Jati Ramayana</v>
          </cell>
        </row>
        <row r="164">
          <cell r="B164" t="str">
            <v>100</v>
          </cell>
          <cell r="C164" t="str">
            <v>Ranny Fathia</v>
          </cell>
          <cell r="D164" t="str">
            <v>SPC</v>
          </cell>
          <cell r="E164" t="str">
            <v>Team Assist</v>
          </cell>
          <cell r="F164">
            <v>1</v>
          </cell>
          <cell r="G164" t="str">
            <v>A&amp;C</v>
          </cell>
          <cell r="H164" t="str">
            <v>341012</v>
          </cell>
          <cell r="I164" t="str">
            <v>341012</v>
          </cell>
          <cell r="J164" t="str">
            <v>WC</v>
          </cell>
          <cell r="K164" t="str">
            <v>Pulomas</v>
          </cell>
          <cell r="L164">
            <v>1</v>
          </cell>
          <cell r="M164">
            <v>2000000</v>
          </cell>
          <cell r="N164" t="str">
            <v>gross</v>
          </cell>
          <cell r="O164">
            <v>360000</v>
          </cell>
          <cell r="P164">
            <v>154000</v>
          </cell>
          <cell r="Q164" t="str">
            <v>On</v>
          </cell>
          <cell r="R164" t="str">
            <v>Imran Kelana</v>
          </cell>
          <cell r="S164">
            <v>39417</v>
          </cell>
          <cell r="T164">
            <v>39600</v>
          </cell>
          <cell r="U164">
            <v>39782</v>
          </cell>
          <cell r="W164" t="str">
            <v>1Des08</v>
          </cell>
          <cell r="X164">
            <v>40147</v>
          </cell>
          <cell r="AF164" t="str">
            <v>P</v>
          </cell>
          <cell r="AG164" t="str">
            <v>TK</v>
          </cell>
          <cell r="AI164" t="str">
            <v xml:space="preserve">1240001119040 </v>
          </cell>
          <cell r="AJ164" t="str">
            <v xml:space="preserve"> Ranny Fahia</v>
          </cell>
          <cell r="AK164" t="str">
            <v xml:space="preserve"> Bank Mandiri</v>
          </cell>
        </row>
        <row r="165">
          <cell r="B165">
            <v>328</v>
          </cell>
          <cell r="C165" t="str">
            <v>Rano Darsono</v>
          </cell>
          <cell r="D165" t="str">
            <v>SPC</v>
          </cell>
          <cell r="E165" t="str">
            <v>Filter Module Assy</v>
          </cell>
          <cell r="F165">
            <v>1</v>
          </cell>
          <cell r="G165" t="str">
            <v>PTD</v>
          </cell>
          <cell r="H165" t="str">
            <v>340548</v>
          </cell>
          <cell r="I165" t="str">
            <v>340548</v>
          </cell>
          <cell r="J165" t="str">
            <v>WC</v>
          </cell>
          <cell r="K165" t="str">
            <v>Pulomas</v>
          </cell>
          <cell r="L165">
            <v>1</v>
          </cell>
          <cell r="M165">
            <v>900000</v>
          </cell>
          <cell r="N165" t="str">
            <v>gross</v>
          </cell>
          <cell r="O165">
            <v>360000</v>
          </cell>
          <cell r="P165">
            <v>154000</v>
          </cell>
          <cell r="Q165" t="str">
            <v>On</v>
          </cell>
          <cell r="R165" t="str">
            <v>Rahmat Mulyadi</v>
          </cell>
          <cell r="S165">
            <v>39661</v>
          </cell>
          <cell r="W165">
            <v>39661</v>
          </cell>
          <cell r="X165">
            <v>40025</v>
          </cell>
          <cell r="Y165" t="str">
            <v>V</v>
          </cell>
          <cell r="AF165" t="str">
            <v>L</v>
          </cell>
          <cell r="AG165" t="str">
            <v>TK</v>
          </cell>
          <cell r="AI165" t="str">
            <v>1250006177505</v>
          </cell>
          <cell r="AJ165" t="str">
            <v>Rano Darsono</v>
          </cell>
          <cell r="AK165" t="str">
            <v>Mandiri KC Pulogadung</v>
          </cell>
        </row>
        <row r="166">
          <cell r="B166">
            <v>326</v>
          </cell>
          <cell r="C166" t="str">
            <v>Ranto Kurniawan</v>
          </cell>
          <cell r="D166" t="str">
            <v>SPC</v>
          </cell>
          <cell r="E166" t="str">
            <v>Filter Module Assy</v>
          </cell>
          <cell r="F166">
            <v>1</v>
          </cell>
          <cell r="G166" t="str">
            <v>PTD</v>
          </cell>
          <cell r="H166" t="str">
            <v>340548</v>
          </cell>
          <cell r="I166" t="str">
            <v>340548</v>
          </cell>
          <cell r="J166" t="str">
            <v>WC</v>
          </cell>
          <cell r="K166" t="str">
            <v>Pulomas</v>
          </cell>
          <cell r="L166">
            <v>1</v>
          </cell>
          <cell r="M166">
            <v>900000</v>
          </cell>
          <cell r="N166" t="str">
            <v>gross</v>
          </cell>
          <cell r="O166">
            <v>360000</v>
          </cell>
          <cell r="P166">
            <v>154000</v>
          </cell>
          <cell r="Q166" t="str">
            <v>On</v>
          </cell>
          <cell r="R166" t="str">
            <v>Rahmat Mulyadi</v>
          </cell>
          <cell r="S166">
            <v>39661</v>
          </cell>
          <cell r="W166">
            <v>39661</v>
          </cell>
          <cell r="X166">
            <v>39721</v>
          </cell>
          <cell r="Y166" t="str">
            <v>V</v>
          </cell>
          <cell r="Z166">
            <v>39722</v>
          </cell>
          <cell r="AA166">
            <v>39782</v>
          </cell>
          <cell r="AB166" t="str">
            <v>V</v>
          </cell>
          <cell r="AC166">
            <v>39783</v>
          </cell>
          <cell r="AD166">
            <v>40147</v>
          </cell>
          <cell r="AF166" t="str">
            <v>L</v>
          </cell>
          <cell r="AG166" t="str">
            <v>TK</v>
          </cell>
          <cell r="AI166" t="str">
            <v>1250007352727</v>
          </cell>
          <cell r="AJ166" t="str">
            <v>Ranto Kurniawan</v>
          </cell>
          <cell r="AK166" t="str">
            <v>Mandiri KCP Pulomas</v>
          </cell>
        </row>
        <row r="167">
          <cell r="B167" t="str">
            <v>208</v>
          </cell>
          <cell r="C167" t="str">
            <v>Raswan</v>
          </cell>
          <cell r="D167" t="str">
            <v>SPC</v>
          </cell>
          <cell r="E167" t="str">
            <v>Office Assistant</v>
          </cell>
          <cell r="F167">
            <v>13.5</v>
          </cell>
          <cell r="G167" t="str">
            <v>A&amp;C</v>
          </cell>
          <cell r="H167" t="str">
            <v>341542</v>
          </cell>
          <cell r="I167" t="str">
            <v>341542</v>
          </cell>
          <cell r="J167" t="str">
            <v>WC</v>
          </cell>
          <cell r="K167" t="str">
            <v>Pulomas</v>
          </cell>
          <cell r="L167">
            <v>1</v>
          </cell>
          <cell r="M167">
            <v>1750000</v>
          </cell>
          <cell r="N167" t="str">
            <v>gross</v>
          </cell>
          <cell r="O167">
            <v>360000</v>
          </cell>
          <cell r="P167">
            <v>154000</v>
          </cell>
          <cell r="Q167" t="str">
            <v>On</v>
          </cell>
          <cell r="R167" t="str">
            <v>Jhonson Panggabean</v>
          </cell>
          <cell r="S167">
            <v>34872</v>
          </cell>
          <cell r="T167">
            <v>39600</v>
          </cell>
          <cell r="U167">
            <v>39813</v>
          </cell>
          <cell r="V167" t="str">
            <v>V</v>
          </cell>
          <cell r="W167">
            <v>39814</v>
          </cell>
          <cell r="X167" t="str">
            <v>31Des09</v>
          </cell>
          <cell r="AF167" t="str">
            <v>L</v>
          </cell>
          <cell r="AG167" t="str">
            <v>K2</v>
          </cell>
          <cell r="AI167" t="str">
            <v xml:space="preserve">1200002035942 </v>
          </cell>
          <cell r="AJ167" t="str">
            <v xml:space="preserve"> Raswan</v>
          </cell>
          <cell r="AK167" t="str">
            <v xml:space="preserve"> Bank Mandiri </v>
          </cell>
        </row>
        <row r="168">
          <cell r="B168">
            <v>368</v>
          </cell>
          <cell r="C168" t="str">
            <v>Ratna Yani</v>
          </cell>
          <cell r="D168" t="str">
            <v>SPC</v>
          </cell>
          <cell r="E168" t="str">
            <v>Store Administrator</v>
          </cell>
          <cell r="F168">
            <v>1</v>
          </cell>
          <cell r="H168" t="str">
            <v>340P-20003.P.13.70</v>
          </cell>
          <cell r="I168" t="str">
            <v>340P-20003.P.13.70</v>
          </cell>
          <cell r="J168" t="str">
            <v>WC</v>
          </cell>
          <cell r="K168" t="str">
            <v>Muara Tawar</v>
          </cell>
          <cell r="L168">
            <v>1</v>
          </cell>
          <cell r="M168">
            <v>1625000</v>
          </cell>
          <cell r="N168" t="str">
            <v>gross</v>
          </cell>
          <cell r="O168">
            <v>360000</v>
          </cell>
          <cell r="P168">
            <v>154000</v>
          </cell>
          <cell r="Q168" t="str">
            <v>On</v>
          </cell>
          <cell r="R168" t="str">
            <v>Agus Miranto</v>
          </cell>
          <cell r="S168">
            <v>39869</v>
          </cell>
          <cell r="W168">
            <v>39869</v>
          </cell>
          <cell r="X168">
            <v>40049</v>
          </cell>
          <cell r="Y168" t="str">
            <v>YES</v>
          </cell>
          <cell r="AF168" t="str">
            <v>P</v>
          </cell>
          <cell r="AG168" t="str">
            <v>TK</v>
          </cell>
          <cell r="AI168" t="str">
            <v>070-0002091747</v>
          </cell>
          <cell r="AJ168" t="str">
            <v>Ratna Yani</v>
          </cell>
          <cell r="AK168" t="str">
            <v>Mandiri Cab Pancoran</v>
          </cell>
        </row>
        <row r="169">
          <cell r="B169" t="str">
            <v>220</v>
          </cell>
          <cell r="C169" t="str">
            <v>Reno Kusworo</v>
          </cell>
          <cell r="D169" t="str">
            <v>SPC</v>
          </cell>
          <cell r="E169" t="str">
            <v>Junior Electrician</v>
          </cell>
          <cell r="F169">
            <v>1</v>
          </cell>
          <cell r="G169" t="str">
            <v>PTD</v>
          </cell>
          <cell r="H169" t="str">
            <v>340548</v>
          </cell>
          <cell r="I169" t="str">
            <v>340548</v>
          </cell>
          <cell r="J169" t="str">
            <v>WC</v>
          </cell>
          <cell r="K169" t="str">
            <v>Pulomas</v>
          </cell>
          <cell r="L169">
            <v>1</v>
          </cell>
          <cell r="M169">
            <v>850000</v>
          </cell>
          <cell r="N169" t="str">
            <v>gross</v>
          </cell>
          <cell r="O169">
            <v>360000</v>
          </cell>
          <cell r="P169">
            <v>154000</v>
          </cell>
          <cell r="Q169" t="str">
            <v>On</v>
          </cell>
          <cell r="R169" t="str">
            <v>Surya Fitri</v>
          </cell>
          <cell r="S169">
            <v>39484</v>
          </cell>
          <cell r="T169">
            <v>39600</v>
          </cell>
          <cell r="U169">
            <v>39849</v>
          </cell>
          <cell r="V169" t="str">
            <v>V</v>
          </cell>
          <cell r="W169">
            <v>39850</v>
          </cell>
          <cell r="X169">
            <v>40214</v>
          </cell>
          <cell r="Y169" t="str">
            <v>V</v>
          </cell>
          <cell r="AF169" t="str">
            <v>L</v>
          </cell>
          <cell r="AG169" t="str">
            <v>TK</v>
          </cell>
          <cell r="AI169" t="str">
            <v xml:space="preserve">1290005492851 </v>
          </cell>
          <cell r="AJ169" t="str">
            <v xml:space="preserve"> Lamin</v>
          </cell>
          <cell r="AK169" t="str">
            <v xml:space="preserve"> Bank Mandiri Cab.Cimanggis </v>
          </cell>
        </row>
        <row r="170">
          <cell r="B170" t="str">
            <v>012</v>
          </cell>
          <cell r="C170" t="str">
            <v>Retno Ayu Suji A</v>
          </cell>
          <cell r="D170" t="str">
            <v>SPC</v>
          </cell>
          <cell r="E170" t="str">
            <v>Receptionist</v>
          </cell>
          <cell r="F170">
            <v>3</v>
          </cell>
          <cell r="G170" t="str">
            <v>BA</v>
          </cell>
          <cell r="H170" t="str">
            <v>349260</v>
          </cell>
          <cell r="I170" t="str">
            <v>349260</v>
          </cell>
          <cell r="J170" t="str">
            <v>WC</v>
          </cell>
          <cell r="K170" t="str">
            <v>Pulomas</v>
          </cell>
          <cell r="L170">
            <v>1</v>
          </cell>
          <cell r="M170">
            <v>1329000</v>
          </cell>
          <cell r="N170" t="str">
            <v>gross</v>
          </cell>
          <cell r="O170">
            <v>360000</v>
          </cell>
          <cell r="P170">
            <v>154000</v>
          </cell>
          <cell r="Q170" t="str">
            <v>On</v>
          </cell>
          <cell r="R170" t="str">
            <v>Harris Ramelan</v>
          </cell>
          <cell r="S170">
            <v>38808</v>
          </cell>
          <cell r="T170">
            <v>39600</v>
          </cell>
          <cell r="U170">
            <v>39903</v>
          </cell>
          <cell r="V170" t="str">
            <v>V</v>
          </cell>
          <cell r="AF170" t="str">
            <v>P</v>
          </cell>
          <cell r="AG170" t="str">
            <v>TK</v>
          </cell>
          <cell r="AI170" t="str">
            <v xml:space="preserve">1200004085986 </v>
          </cell>
          <cell r="AJ170" t="str">
            <v xml:space="preserve"> Retno Ayu Suji Aminingrum</v>
          </cell>
          <cell r="AK170" t="str">
            <v xml:space="preserve">Bank Mandiri Cab.Pulomas </v>
          </cell>
        </row>
        <row r="171">
          <cell r="B171" t="str">
            <v>079</v>
          </cell>
          <cell r="C171" t="str">
            <v>Ridjal</v>
          </cell>
          <cell r="D171" t="str">
            <v>SPC</v>
          </cell>
          <cell r="E171" t="str">
            <v>Warehouse / Helper</v>
          </cell>
          <cell r="F171">
            <v>2</v>
          </cell>
          <cell r="G171" t="str">
            <v>PTD</v>
          </cell>
          <cell r="H171" t="str">
            <v>340505</v>
          </cell>
          <cell r="I171" t="str">
            <v>340505</v>
          </cell>
          <cell r="J171" t="str">
            <v>BC</v>
          </cell>
          <cell r="K171" t="str">
            <v>Pulomas</v>
          </cell>
          <cell r="L171">
            <v>1</v>
          </cell>
          <cell r="M171">
            <v>1069865</v>
          </cell>
          <cell r="N171" t="str">
            <v>gross</v>
          </cell>
          <cell r="O171">
            <v>0</v>
          </cell>
          <cell r="P171">
            <v>154000</v>
          </cell>
          <cell r="Q171" t="str">
            <v>On</v>
          </cell>
          <cell r="R171" t="str">
            <v>David Prayogi</v>
          </cell>
          <cell r="S171">
            <v>39266</v>
          </cell>
          <cell r="T171">
            <v>39600</v>
          </cell>
          <cell r="U171">
            <v>39631</v>
          </cell>
          <cell r="V171" t="str">
            <v>V</v>
          </cell>
          <cell r="W171">
            <v>39632</v>
          </cell>
          <cell r="X171">
            <v>39996</v>
          </cell>
          <cell r="Y171" t="str">
            <v>YES</v>
          </cell>
          <cell r="AF171" t="str">
            <v>L</v>
          </cell>
          <cell r="AG171" t="str">
            <v>TK</v>
          </cell>
          <cell r="AI171" t="str">
            <v xml:space="preserve">0700005042879 </v>
          </cell>
          <cell r="AJ171" t="str">
            <v xml:space="preserve"> Ridjal</v>
          </cell>
          <cell r="AK171" t="str">
            <v xml:space="preserve"> Bank Mandiri Cab.Nindya Karya </v>
          </cell>
        </row>
        <row r="172">
          <cell r="B172" t="str">
            <v>209</v>
          </cell>
          <cell r="C172" t="str">
            <v>Ridwan Mulyana</v>
          </cell>
          <cell r="D172" t="str">
            <v>SPC</v>
          </cell>
          <cell r="E172" t="str">
            <v>Warehouse Assist</v>
          </cell>
          <cell r="F172">
            <v>2</v>
          </cell>
          <cell r="G172" t="str">
            <v>PTD</v>
          </cell>
          <cell r="H172" t="str">
            <v>340505</v>
          </cell>
          <cell r="I172" t="str">
            <v>340505</v>
          </cell>
          <cell r="J172" t="str">
            <v>BC</v>
          </cell>
          <cell r="K172" t="str">
            <v>Pulomas</v>
          </cell>
          <cell r="L172">
            <v>1</v>
          </cell>
          <cell r="M172">
            <v>1069865</v>
          </cell>
          <cell r="N172" t="str">
            <v>gross</v>
          </cell>
          <cell r="O172">
            <v>0</v>
          </cell>
          <cell r="P172">
            <v>154000</v>
          </cell>
          <cell r="Q172" t="str">
            <v>On</v>
          </cell>
          <cell r="R172" t="str">
            <v>David Prayogi</v>
          </cell>
          <cell r="S172">
            <v>39173</v>
          </cell>
          <cell r="T172">
            <v>39600</v>
          </cell>
          <cell r="U172">
            <v>39903</v>
          </cell>
          <cell r="V172" t="str">
            <v>V</v>
          </cell>
          <cell r="AF172" t="str">
            <v>L</v>
          </cell>
          <cell r="AG172" t="str">
            <v>TK</v>
          </cell>
          <cell r="AI172" t="str">
            <v xml:space="preserve">1230004865368 </v>
          </cell>
          <cell r="AJ172" t="str">
            <v xml:space="preserve"> Ridwan Mulyana</v>
          </cell>
          <cell r="AK172" t="str">
            <v xml:space="preserve"> Bank Mandiri </v>
          </cell>
        </row>
        <row r="173">
          <cell r="B173">
            <v>332</v>
          </cell>
          <cell r="C173" t="str">
            <v>Ridwan Yulianto</v>
          </cell>
          <cell r="D173" t="str">
            <v>SPC</v>
          </cell>
          <cell r="E173" t="str">
            <v>Filter Module Assy</v>
          </cell>
          <cell r="F173">
            <v>1</v>
          </cell>
          <cell r="G173" t="str">
            <v>PTD</v>
          </cell>
          <cell r="H173" t="str">
            <v>340548</v>
          </cell>
          <cell r="I173" t="str">
            <v>340548</v>
          </cell>
          <cell r="J173" t="str">
            <v>WC</v>
          </cell>
          <cell r="K173" t="str">
            <v>Pulomas</v>
          </cell>
          <cell r="L173">
            <v>1</v>
          </cell>
          <cell r="M173">
            <v>900000</v>
          </cell>
          <cell r="N173" t="str">
            <v>gross</v>
          </cell>
          <cell r="O173">
            <v>360000</v>
          </cell>
          <cell r="P173">
            <v>154000</v>
          </cell>
          <cell r="Q173" t="str">
            <v>On</v>
          </cell>
          <cell r="R173" t="str">
            <v>Rahmat Mulyadi</v>
          </cell>
          <cell r="S173">
            <v>39661</v>
          </cell>
          <cell r="W173">
            <v>39661</v>
          </cell>
          <cell r="X173">
            <v>39721</v>
          </cell>
          <cell r="Y173" t="str">
            <v>YES</v>
          </cell>
          <cell r="Z173">
            <v>39722</v>
          </cell>
          <cell r="AA173">
            <v>39782</v>
          </cell>
          <cell r="AB173" t="str">
            <v>V</v>
          </cell>
          <cell r="AC173">
            <v>39783</v>
          </cell>
          <cell r="AD173">
            <v>40147</v>
          </cell>
          <cell r="AF173" t="str">
            <v>L</v>
          </cell>
          <cell r="AG173" t="str">
            <v>TK</v>
          </cell>
          <cell r="AI173" t="str">
            <v>1250007020431</v>
          </cell>
          <cell r="AJ173" t="str">
            <v>Ridwan Yulianto</v>
          </cell>
          <cell r="AK173" t="str">
            <v>Mandiri KC Pulogadung</v>
          </cell>
        </row>
        <row r="174">
          <cell r="B174" t="str">
            <v>210</v>
          </cell>
          <cell r="C174" t="str">
            <v>Rina Oktaviana</v>
          </cell>
          <cell r="D174" t="str">
            <v>SPC</v>
          </cell>
          <cell r="E174" t="str">
            <v>Team Assist</v>
          </cell>
          <cell r="F174">
            <v>2.2999999999999998</v>
          </cell>
          <cell r="G174" t="str">
            <v>CS</v>
          </cell>
          <cell r="H174" t="str">
            <v>349203</v>
          </cell>
          <cell r="I174" t="str">
            <v>349203</v>
          </cell>
          <cell r="J174" t="str">
            <v>WC</v>
          </cell>
          <cell r="K174" t="str">
            <v>Arkadia</v>
          </cell>
          <cell r="L174">
            <v>1</v>
          </cell>
          <cell r="M174">
            <v>1200000</v>
          </cell>
          <cell r="N174" t="str">
            <v>gross</v>
          </cell>
          <cell r="O174">
            <v>360000</v>
          </cell>
          <cell r="P174">
            <v>154000</v>
          </cell>
          <cell r="Q174" t="str">
            <v>On</v>
          </cell>
          <cell r="R174" t="str">
            <v>Vris Adianto</v>
          </cell>
          <cell r="S174">
            <v>38978</v>
          </cell>
          <cell r="T174">
            <v>39600</v>
          </cell>
          <cell r="U174">
            <v>39813</v>
          </cell>
          <cell r="V174" t="str">
            <v>V</v>
          </cell>
          <cell r="W174">
            <v>39814</v>
          </cell>
          <cell r="X174">
            <v>40178</v>
          </cell>
          <cell r="AF174" t="str">
            <v>P</v>
          </cell>
          <cell r="AG174" t="str">
            <v>TK</v>
          </cell>
          <cell r="AI174" t="str">
            <v xml:space="preserve">0011170083 </v>
          </cell>
          <cell r="AJ174" t="str">
            <v xml:space="preserve"> Rina Octaviana</v>
          </cell>
          <cell r="AK174" t="str">
            <v xml:space="preserve"> BNI Cab.Tebet </v>
          </cell>
        </row>
        <row r="175">
          <cell r="B175" t="str">
            <v>211</v>
          </cell>
          <cell r="C175" t="str">
            <v>Rinaldi Ziko</v>
          </cell>
          <cell r="D175" t="str">
            <v>SPC</v>
          </cell>
          <cell r="E175" t="str">
            <v>Warehouse Assist</v>
          </cell>
          <cell r="F175">
            <v>2</v>
          </cell>
          <cell r="G175" t="str">
            <v>PTD</v>
          </cell>
          <cell r="H175" t="str">
            <v>340505</v>
          </cell>
          <cell r="I175" t="str">
            <v>340505</v>
          </cell>
          <cell r="J175" t="str">
            <v>BC</v>
          </cell>
          <cell r="K175" t="str">
            <v>Pulomas</v>
          </cell>
          <cell r="L175">
            <v>1</v>
          </cell>
          <cell r="M175">
            <v>910000</v>
          </cell>
          <cell r="N175" t="str">
            <v>gross</v>
          </cell>
          <cell r="O175">
            <v>0</v>
          </cell>
          <cell r="P175">
            <v>154000</v>
          </cell>
          <cell r="Q175" t="str">
            <v>On</v>
          </cell>
          <cell r="R175" t="str">
            <v>David Prayogi</v>
          </cell>
          <cell r="S175">
            <v>39234</v>
          </cell>
          <cell r="T175">
            <v>39600</v>
          </cell>
          <cell r="U175">
            <v>39964</v>
          </cell>
          <cell r="V175" t="str">
            <v>V</v>
          </cell>
          <cell r="AF175" t="str">
            <v>L</v>
          </cell>
          <cell r="AG175" t="str">
            <v>TK</v>
          </cell>
          <cell r="AI175" t="str">
            <v xml:space="preserve">1250007118599 </v>
          </cell>
          <cell r="AJ175" t="str">
            <v xml:space="preserve"> Rinaldi Ziko M</v>
          </cell>
          <cell r="AK175" t="str">
            <v xml:space="preserve"> Bank Mandiri </v>
          </cell>
        </row>
        <row r="176">
          <cell r="B176" t="str">
            <v>240</v>
          </cell>
          <cell r="C176" t="str">
            <v>Rini Widyastuti</v>
          </cell>
          <cell r="D176" t="str">
            <v>SPC</v>
          </cell>
          <cell r="E176" t="str">
            <v>Programmer</v>
          </cell>
          <cell r="F176">
            <v>1</v>
          </cell>
          <cell r="G176" t="str">
            <v>CIO</v>
          </cell>
          <cell r="H176" t="str">
            <v>349243</v>
          </cell>
          <cell r="I176" t="str">
            <v>349243</v>
          </cell>
          <cell r="J176" t="str">
            <v>WC</v>
          </cell>
          <cell r="K176" t="str">
            <v>Arkadia</v>
          </cell>
          <cell r="L176">
            <v>1</v>
          </cell>
          <cell r="M176">
            <v>3336000</v>
          </cell>
          <cell r="N176" t="str">
            <v>gross</v>
          </cell>
          <cell r="O176">
            <v>360000</v>
          </cell>
          <cell r="P176">
            <v>154000</v>
          </cell>
          <cell r="Q176" t="str">
            <v>On</v>
          </cell>
          <cell r="R176" t="str">
            <v>Rifan Adi Widyatmiko</v>
          </cell>
          <cell r="S176">
            <v>39569</v>
          </cell>
          <cell r="T176">
            <v>39600</v>
          </cell>
          <cell r="U176">
            <v>39933</v>
          </cell>
          <cell r="V176" t="str">
            <v>V</v>
          </cell>
          <cell r="W176">
            <v>39933</v>
          </cell>
          <cell r="X176">
            <v>40297</v>
          </cell>
          <cell r="AF176" t="str">
            <v>P</v>
          </cell>
          <cell r="AG176" t="str">
            <v>TK</v>
          </cell>
          <cell r="AI176" t="str">
            <v>5270827341</v>
          </cell>
          <cell r="AJ176" t="str">
            <v xml:space="preserve"> Rini Widyastuti</v>
          </cell>
          <cell r="AK176" t="str">
            <v xml:space="preserve"> BCA Cab.Bina Nusantara </v>
          </cell>
          <cell r="AL176" t="str">
            <v>24.636.908.6-412.000</v>
          </cell>
        </row>
        <row r="177">
          <cell r="B177" t="str">
            <v>057</v>
          </cell>
          <cell r="C177" t="str">
            <v>Roberto Prangin-angin</v>
          </cell>
          <cell r="D177" t="str">
            <v>SPC</v>
          </cell>
          <cell r="E177" t="str">
            <v>Warehouse Admin</v>
          </cell>
          <cell r="F177">
            <v>1</v>
          </cell>
          <cell r="G177" t="str">
            <v>PTD</v>
          </cell>
          <cell r="H177" t="str">
            <v>340505</v>
          </cell>
          <cell r="I177" t="str">
            <v>340505</v>
          </cell>
          <cell r="J177" t="str">
            <v>WC</v>
          </cell>
          <cell r="K177" t="str">
            <v>Pulomas</v>
          </cell>
          <cell r="L177">
            <v>1</v>
          </cell>
          <cell r="M177">
            <v>1750000</v>
          </cell>
          <cell r="N177" t="str">
            <v>gross</v>
          </cell>
          <cell r="O177">
            <v>360000</v>
          </cell>
          <cell r="P177">
            <v>154000</v>
          </cell>
          <cell r="Q177" t="str">
            <v>On</v>
          </cell>
          <cell r="R177" t="str">
            <v>David Prayogi</v>
          </cell>
          <cell r="S177">
            <v>39326</v>
          </cell>
          <cell r="T177">
            <v>39600</v>
          </cell>
          <cell r="U177">
            <v>39691</v>
          </cell>
          <cell r="V177" t="str">
            <v>V</v>
          </cell>
          <cell r="W177">
            <v>39692</v>
          </cell>
          <cell r="X177">
            <v>40056</v>
          </cell>
          <cell r="Y177" t="str">
            <v>V</v>
          </cell>
          <cell r="AF177" t="str">
            <v>L</v>
          </cell>
          <cell r="AG177" t="str">
            <v>TK</v>
          </cell>
          <cell r="AI177" t="str">
            <v xml:space="preserve">0700005225953 </v>
          </cell>
          <cell r="AJ177" t="str">
            <v xml:space="preserve"> Roberto Prangin-angin</v>
          </cell>
          <cell r="AK177" t="str">
            <v xml:space="preserve"> Bank Mandiri </v>
          </cell>
        </row>
        <row r="178">
          <cell r="B178" t="str">
            <v>102</v>
          </cell>
          <cell r="C178" t="str">
            <v>Rocky</v>
          </cell>
          <cell r="D178" t="str">
            <v>SPC</v>
          </cell>
          <cell r="E178" t="str">
            <v>Painter</v>
          </cell>
          <cell r="F178">
            <v>3</v>
          </cell>
          <cell r="G178" t="str">
            <v>PTD</v>
          </cell>
          <cell r="H178" t="str">
            <v>340506</v>
          </cell>
          <cell r="I178" t="str">
            <v>340506</v>
          </cell>
          <cell r="J178" t="str">
            <v>WC</v>
          </cell>
          <cell r="K178" t="str">
            <v>Pulomas</v>
          </cell>
          <cell r="L178">
            <v>1</v>
          </cell>
          <cell r="M178">
            <v>990000</v>
          </cell>
          <cell r="N178" t="str">
            <v>gross</v>
          </cell>
          <cell r="O178">
            <v>360000</v>
          </cell>
          <cell r="P178">
            <v>154000</v>
          </cell>
          <cell r="Q178" t="str">
            <v>On</v>
          </cell>
          <cell r="R178" t="str">
            <v>Surya Fitri</v>
          </cell>
          <cell r="S178">
            <v>38808</v>
          </cell>
          <cell r="T178">
            <v>39600</v>
          </cell>
          <cell r="U178">
            <v>39903</v>
          </cell>
          <cell r="V178" t="str">
            <v>V</v>
          </cell>
          <cell r="AF178" t="str">
            <v>L</v>
          </cell>
          <cell r="AG178" t="str">
            <v>K3</v>
          </cell>
          <cell r="AI178" t="str">
            <v>1200097076488</v>
          </cell>
          <cell r="AJ178" t="str">
            <v xml:space="preserve"> Rocky</v>
          </cell>
          <cell r="AK178" t="str">
            <v xml:space="preserve"> Bank Mandiri Cab.Pulomas </v>
          </cell>
        </row>
        <row r="179">
          <cell r="B179" t="str">
            <v>031</v>
          </cell>
          <cell r="C179" t="str">
            <v>Rudi Hambali</v>
          </cell>
          <cell r="D179" t="str">
            <v>SPC</v>
          </cell>
          <cell r="E179" t="str">
            <v>Technician</v>
          </cell>
          <cell r="F179">
            <v>2</v>
          </cell>
          <cell r="G179" t="str">
            <v>A&amp;C</v>
          </cell>
          <cell r="H179" t="str">
            <v>349242</v>
          </cell>
          <cell r="I179" t="str">
            <v>349242</v>
          </cell>
          <cell r="J179" t="str">
            <v>WC</v>
          </cell>
          <cell r="K179" t="str">
            <v>Pulomas</v>
          </cell>
          <cell r="L179">
            <v>1</v>
          </cell>
          <cell r="M179">
            <v>1800000</v>
          </cell>
          <cell r="N179" t="str">
            <v>gross</v>
          </cell>
          <cell r="O179">
            <v>360000</v>
          </cell>
          <cell r="P179">
            <v>154000</v>
          </cell>
          <cell r="Q179" t="str">
            <v>On</v>
          </cell>
          <cell r="R179" t="str">
            <v>Basuki Pamungkas</v>
          </cell>
          <cell r="S179">
            <v>38961</v>
          </cell>
          <cell r="T179">
            <v>39600</v>
          </cell>
          <cell r="U179">
            <v>39691</v>
          </cell>
          <cell r="V179" t="str">
            <v>V</v>
          </cell>
          <cell r="W179">
            <v>39692</v>
          </cell>
          <cell r="X179">
            <v>39782</v>
          </cell>
          <cell r="Y179" t="str">
            <v>V</v>
          </cell>
          <cell r="Z179" t="str">
            <v>1Des08</v>
          </cell>
          <cell r="AA179" t="str">
            <v>31Mei09</v>
          </cell>
          <cell r="AF179" t="str">
            <v>L</v>
          </cell>
          <cell r="AG179" t="str">
            <v>K1</v>
          </cell>
          <cell r="AI179" t="str">
            <v xml:space="preserve">0700004847625 </v>
          </cell>
          <cell r="AJ179" t="str">
            <v xml:space="preserve"> Rudi Hambali</v>
          </cell>
          <cell r="AK179" t="str">
            <v xml:space="preserve"> Bank Mandiri</v>
          </cell>
        </row>
        <row r="180">
          <cell r="B180" t="str">
            <v>163</v>
          </cell>
          <cell r="C180" t="str">
            <v>Safuan Fatony</v>
          </cell>
          <cell r="D180" t="str">
            <v>SPC</v>
          </cell>
          <cell r="E180" t="str">
            <v>Helper housekeeping</v>
          </cell>
          <cell r="F180">
            <v>1</v>
          </cell>
          <cell r="G180" t="str">
            <v>BA</v>
          </cell>
          <cell r="H180" t="str">
            <v>349261</v>
          </cell>
          <cell r="I180" t="str">
            <v>349261</v>
          </cell>
          <cell r="J180" t="str">
            <v>WC</v>
          </cell>
          <cell r="K180" t="str">
            <v>Arkadia</v>
          </cell>
          <cell r="L180">
            <v>1</v>
          </cell>
          <cell r="M180">
            <v>946000</v>
          </cell>
          <cell r="N180" t="str">
            <v>gross</v>
          </cell>
          <cell r="O180">
            <v>360000</v>
          </cell>
          <cell r="P180">
            <v>154000</v>
          </cell>
          <cell r="Q180" t="str">
            <v>On</v>
          </cell>
          <cell r="R180" t="str">
            <v>Harris Ramelan</v>
          </cell>
          <cell r="S180">
            <v>39295</v>
          </cell>
          <cell r="T180">
            <v>39600</v>
          </cell>
          <cell r="U180">
            <v>39660</v>
          </cell>
          <cell r="V180" t="str">
            <v>V</v>
          </cell>
          <cell r="W180">
            <v>39661</v>
          </cell>
          <cell r="X180">
            <v>39782</v>
          </cell>
          <cell r="Y180" t="str">
            <v>V</v>
          </cell>
          <cell r="Z180">
            <v>39782</v>
          </cell>
          <cell r="AA180">
            <v>40146</v>
          </cell>
          <cell r="AF180" t="str">
            <v>L</v>
          </cell>
          <cell r="AG180" t="str">
            <v>K2</v>
          </cell>
          <cell r="AH180" t="str">
            <v>Terminate per 27/2/09</v>
          </cell>
          <cell r="AI180" t="str">
            <v>1200004069030</v>
          </cell>
          <cell r="AJ180" t="str">
            <v xml:space="preserve"> Sapuan Fatoni</v>
          </cell>
          <cell r="AK180" t="str">
            <v xml:space="preserve">Bank Mandiri Cab.Pulomas </v>
          </cell>
        </row>
        <row r="181">
          <cell r="B181">
            <v>330</v>
          </cell>
          <cell r="C181" t="str">
            <v>Saipudin</v>
          </cell>
          <cell r="D181" t="str">
            <v>SPC</v>
          </cell>
          <cell r="E181" t="str">
            <v>Filter Module Assy</v>
          </cell>
          <cell r="F181">
            <v>1</v>
          </cell>
          <cell r="G181" t="str">
            <v>PTD</v>
          </cell>
          <cell r="H181" t="str">
            <v>340548</v>
          </cell>
          <cell r="I181" t="str">
            <v>340548</v>
          </cell>
          <cell r="J181" t="str">
            <v>WC</v>
          </cell>
          <cell r="K181" t="str">
            <v>Pulomas</v>
          </cell>
          <cell r="L181">
            <v>1</v>
          </cell>
          <cell r="M181">
            <v>925000</v>
          </cell>
          <cell r="N181" t="str">
            <v>gross</v>
          </cell>
          <cell r="O181">
            <v>360000</v>
          </cell>
          <cell r="P181">
            <v>154000</v>
          </cell>
          <cell r="Q181" t="str">
            <v>On</v>
          </cell>
          <cell r="R181" t="str">
            <v>Rahmat Mulyadi</v>
          </cell>
          <cell r="S181">
            <v>39661</v>
          </cell>
          <cell r="W181">
            <v>39661</v>
          </cell>
          <cell r="X181">
            <v>40025</v>
          </cell>
          <cell r="Y181" t="str">
            <v>V</v>
          </cell>
          <cell r="AF181" t="str">
            <v>L</v>
          </cell>
          <cell r="AG181" t="str">
            <v>K2</v>
          </cell>
          <cell r="AI181" t="str">
            <v>1250006982979</v>
          </cell>
          <cell r="AJ181" t="str">
            <v>Saipudin</v>
          </cell>
          <cell r="AK181" t="str">
            <v>Mandiri KCP Pulogadung</v>
          </cell>
        </row>
        <row r="182">
          <cell r="B182" t="str">
            <v>018</v>
          </cell>
          <cell r="C182" t="str">
            <v>Sardi</v>
          </cell>
          <cell r="D182" t="str">
            <v>SPC</v>
          </cell>
          <cell r="E182" t="str">
            <v>Helper (Painter)</v>
          </cell>
          <cell r="F182">
            <v>3</v>
          </cell>
          <cell r="G182" t="str">
            <v>PTD</v>
          </cell>
          <cell r="H182" t="str">
            <v>340506</v>
          </cell>
          <cell r="I182" t="str">
            <v>340506</v>
          </cell>
          <cell r="J182" t="str">
            <v>WC</v>
          </cell>
          <cell r="K182" t="str">
            <v>Pulomas</v>
          </cell>
          <cell r="L182">
            <v>1</v>
          </cell>
          <cell r="M182">
            <v>935800</v>
          </cell>
          <cell r="N182" t="str">
            <v>gross</v>
          </cell>
          <cell r="O182">
            <v>360000</v>
          </cell>
          <cell r="P182">
            <v>154000</v>
          </cell>
          <cell r="Q182" t="str">
            <v>On</v>
          </cell>
          <cell r="R182" t="str">
            <v>Surya Fitri</v>
          </cell>
          <cell r="S182">
            <v>38808</v>
          </cell>
          <cell r="T182">
            <v>39600</v>
          </cell>
          <cell r="U182">
            <v>39903</v>
          </cell>
          <cell r="V182" t="str">
            <v>V</v>
          </cell>
          <cell r="AF182" t="str">
            <v>L</v>
          </cell>
          <cell r="AG182" t="str">
            <v>K3</v>
          </cell>
          <cell r="AI182" t="str">
            <v xml:space="preserve">1200002336241 </v>
          </cell>
          <cell r="AJ182" t="str">
            <v xml:space="preserve"> Sardi</v>
          </cell>
          <cell r="AK182" t="str">
            <v xml:space="preserve"> Bank Mandiri Cab.Pulomas</v>
          </cell>
        </row>
        <row r="183">
          <cell r="B183" t="str">
            <v>070</v>
          </cell>
          <cell r="C183" t="str">
            <v>Sarta</v>
          </cell>
          <cell r="D183" t="str">
            <v>SPC</v>
          </cell>
          <cell r="E183" t="str">
            <v>Cleaner</v>
          </cell>
          <cell r="F183">
            <v>3</v>
          </cell>
          <cell r="G183" t="str">
            <v>PTD</v>
          </cell>
          <cell r="H183" t="str">
            <v>340548</v>
          </cell>
          <cell r="I183" t="str">
            <v>340548</v>
          </cell>
          <cell r="J183" t="str">
            <v>BC</v>
          </cell>
          <cell r="K183" t="str">
            <v>Pulomas</v>
          </cell>
          <cell r="L183">
            <v>1</v>
          </cell>
          <cell r="M183">
            <v>990000</v>
          </cell>
          <cell r="N183" t="str">
            <v>gross</v>
          </cell>
          <cell r="O183">
            <v>0</v>
          </cell>
          <cell r="P183">
            <v>154000</v>
          </cell>
          <cell r="Q183" t="str">
            <v>On</v>
          </cell>
          <cell r="R183" t="str">
            <v>Rachmat Mulyadi</v>
          </cell>
          <cell r="S183">
            <v>38808</v>
          </cell>
          <cell r="T183">
            <v>39600</v>
          </cell>
          <cell r="U183">
            <v>39903</v>
          </cell>
          <cell r="V183" t="str">
            <v>V</v>
          </cell>
          <cell r="AF183" t="str">
            <v>L</v>
          </cell>
          <cell r="AG183" t="str">
            <v>K3</v>
          </cell>
          <cell r="AI183" t="str">
            <v xml:space="preserve">1200094060451 </v>
          </cell>
          <cell r="AJ183" t="str">
            <v xml:space="preserve"> Sarta</v>
          </cell>
          <cell r="AK183" t="str">
            <v xml:space="preserve"> Bank Mandiri Cab.Pulomas</v>
          </cell>
        </row>
        <row r="184">
          <cell r="B184">
            <v>306</v>
          </cell>
          <cell r="C184" t="str">
            <v>Senu Darmawan</v>
          </cell>
          <cell r="D184" t="str">
            <v>SPC</v>
          </cell>
          <cell r="E184" t="str">
            <v>Warehouse Helper</v>
          </cell>
          <cell r="F184">
            <v>1</v>
          </cell>
          <cell r="G184" t="str">
            <v>PTD</v>
          </cell>
          <cell r="H184">
            <v>340505</v>
          </cell>
          <cell r="I184">
            <v>340505</v>
          </cell>
          <cell r="J184" t="str">
            <v>BC</v>
          </cell>
          <cell r="K184" t="str">
            <v>Pulomas</v>
          </cell>
          <cell r="L184">
            <v>1</v>
          </cell>
          <cell r="M184">
            <v>1069865</v>
          </cell>
          <cell r="N184" t="str">
            <v>gross</v>
          </cell>
          <cell r="O184">
            <v>0</v>
          </cell>
          <cell r="P184">
            <v>154000</v>
          </cell>
          <cell r="Q184" t="str">
            <v>On</v>
          </cell>
          <cell r="R184" t="str">
            <v>David Prayogi</v>
          </cell>
          <cell r="S184">
            <v>39643</v>
          </cell>
          <cell r="T184">
            <v>39643</v>
          </cell>
          <cell r="U184">
            <v>40007</v>
          </cell>
          <cell r="V184" t="str">
            <v>V</v>
          </cell>
          <cell r="AF184" t="str">
            <v>L</v>
          </cell>
          <cell r="AG184" t="str">
            <v>TK</v>
          </cell>
          <cell r="AI184" t="str">
            <v>1250007020191</v>
          </cell>
          <cell r="AJ184" t="str">
            <v>Seno Darmawan</v>
          </cell>
          <cell r="AK184" t="str">
            <v>Bank Mandiri Pulogadung</v>
          </cell>
        </row>
        <row r="185">
          <cell r="B185" t="str">
            <v>169</v>
          </cell>
          <cell r="C185" t="str">
            <v>Setiawan</v>
          </cell>
          <cell r="D185" t="str">
            <v>SPC</v>
          </cell>
          <cell r="E185" t="str">
            <v>Data Entry</v>
          </cell>
          <cell r="F185">
            <v>7.45</v>
          </cell>
          <cell r="G185" t="str">
            <v>AF</v>
          </cell>
          <cell r="H185" t="str">
            <v>349230</v>
          </cell>
          <cell r="I185" t="str">
            <v>349230</v>
          </cell>
          <cell r="J185" t="str">
            <v>WC</v>
          </cell>
          <cell r="K185" t="str">
            <v>Arkadia</v>
          </cell>
          <cell r="L185">
            <v>1</v>
          </cell>
          <cell r="M185">
            <v>1700000</v>
          </cell>
          <cell r="N185" t="str">
            <v>gross</v>
          </cell>
          <cell r="O185">
            <v>360000</v>
          </cell>
          <cell r="P185">
            <v>154000</v>
          </cell>
          <cell r="Q185" t="str">
            <v>On</v>
          </cell>
          <cell r="R185" t="str">
            <v>Didiet R. Yusup</v>
          </cell>
          <cell r="S185">
            <v>37104</v>
          </cell>
          <cell r="T185">
            <v>39600</v>
          </cell>
          <cell r="U185">
            <v>39813</v>
          </cell>
          <cell r="V185" t="str">
            <v>V</v>
          </cell>
          <cell r="W185">
            <v>39814</v>
          </cell>
          <cell r="X185">
            <v>40178</v>
          </cell>
          <cell r="AF185" t="str">
            <v>L</v>
          </cell>
          <cell r="AG185" t="str">
            <v>K2</v>
          </cell>
          <cell r="AI185" t="str">
            <v>0700004815747</v>
          </cell>
          <cell r="AJ185" t="str">
            <v xml:space="preserve"> Setiawan</v>
          </cell>
          <cell r="AK185" t="str">
            <v xml:space="preserve"> Bank Mandiri KCP Gd.Bidakara </v>
          </cell>
        </row>
        <row r="186">
          <cell r="B186" t="str">
            <v>004</v>
          </cell>
          <cell r="C186" t="str">
            <v>Seto Pambudi</v>
          </cell>
          <cell r="D186" t="str">
            <v>SPC</v>
          </cell>
          <cell r="E186" t="str">
            <v>Junior Operator</v>
          </cell>
          <cell r="F186">
            <v>1</v>
          </cell>
          <cell r="G186" t="str">
            <v>PTD</v>
          </cell>
          <cell r="H186" t="str">
            <v>340524</v>
          </cell>
          <cell r="I186">
            <v>340524</v>
          </cell>
          <cell r="J186" t="str">
            <v>WC</v>
          </cell>
          <cell r="K186" t="str">
            <v>Pulomas</v>
          </cell>
          <cell r="L186">
            <v>1</v>
          </cell>
          <cell r="M186">
            <v>850000</v>
          </cell>
          <cell r="N186" t="str">
            <v>gross</v>
          </cell>
          <cell r="O186">
            <v>360000</v>
          </cell>
          <cell r="P186">
            <v>154000</v>
          </cell>
          <cell r="Q186" t="str">
            <v>On</v>
          </cell>
          <cell r="R186" t="str">
            <v>Surya Fitri</v>
          </cell>
          <cell r="S186">
            <v>39601</v>
          </cell>
          <cell r="T186">
            <v>39601</v>
          </cell>
          <cell r="U186">
            <v>39964</v>
          </cell>
          <cell r="V186" t="str">
            <v>V</v>
          </cell>
          <cell r="AF186" t="str">
            <v>L</v>
          </cell>
          <cell r="AG186" t="str">
            <v>TK</v>
          </cell>
          <cell r="AI186" t="str">
            <v>1250006911556</v>
          </cell>
          <cell r="AJ186" t="str">
            <v>Seto Pambudi</v>
          </cell>
          <cell r="AK186" t="str">
            <v>Mandiri KCP Pulomas</v>
          </cell>
        </row>
        <row r="187">
          <cell r="B187" t="str">
            <v>215</v>
          </cell>
          <cell r="C187" t="str">
            <v>Slamet Mega Raharja</v>
          </cell>
          <cell r="D187" t="str">
            <v>SPC</v>
          </cell>
          <cell r="E187" t="str">
            <v>Company Doctor</v>
          </cell>
          <cell r="F187">
            <v>3.8</v>
          </cell>
          <cell r="G187" t="str">
            <v>PTD</v>
          </cell>
          <cell r="H187" t="str">
            <v>340501</v>
          </cell>
          <cell r="I187" t="str">
            <v>340501</v>
          </cell>
          <cell r="J187" t="str">
            <v>WC</v>
          </cell>
          <cell r="K187" t="str">
            <v>Pulomas</v>
          </cell>
          <cell r="L187">
            <v>1</v>
          </cell>
          <cell r="M187">
            <v>7658000</v>
          </cell>
          <cell r="N187" t="str">
            <v>gross</v>
          </cell>
          <cell r="O187">
            <v>360000</v>
          </cell>
          <cell r="P187">
            <v>154000</v>
          </cell>
          <cell r="Q187" t="str">
            <v>On</v>
          </cell>
          <cell r="R187" t="str">
            <v>Hery Santoso</v>
          </cell>
          <cell r="S187">
            <v>38443</v>
          </cell>
          <cell r="T187">
            <v>39600</v>
          </cell>
          <cell r="U187">
            <v>39813</v>
          </cell>
          <cell r="W187">
            <v>39814</v>
          </cell>
          <cell r="X187" t="str">
            <v>31Des09</v>
          </cell>
          <cell r="AF187" t="str">
            <v>L</v>
          </cell>
          <cell r="AG187" t="str">
            <v>K3</v>
          </cell>
          <cell r="AI187" t="str">
            <v xml:space="preserve">1020004819600 </v>
          </cell>
          <cell r="AJ187" t="str">
            <v xml:space="preserve"> Slamet Mega R</v>
          </cell>
          <cell r="AK187" t="str">
            <v xml:space="preserve"> Bank Mandiri Cab.Gd.AKA</v>
          </cell>
        </row>
        <row r="188">
          <cell r="B188" t="str">
            <v>064</v>
          </cell>
          <cell r="C188" t="str">
            <v>Slamet Mulyono</v>
          </cell>
          <cell r="D188" t="str">
            <v>SPC</v>
          </cell>
          <cell r="E188" t="str">
            <v>Mechanical Electrical</v>
          </cell>
          <cell r="F188">
            <v>3</v>
          </cell>
          <cell r="G188" t="str">
            <v>BA</v>
          </cell>
          <cell r="H188" t="str">
            <v>349260</v>
          </cell>
          <cell r="I188" t="str">
            <v>349260</v>
          </cell>
          <cell r="J188" t="str">
            <v>BC</v>
          </cell>
          <cell r="K188" t="str">
            <v>Pulomas</v>
          </cell>
          <cell r="L188">
            <v>1</v>
          </cell>
          <cell r="M188">
            <v>1100000</v>
          </cell>
          <cell r="N188" t="str">
            <v>gross</v>
          </cell>
          <cell r="O188">
            <v>0</v>
          </cell>
          <cell r="P188">
            <v>154000</v>
          </cell>
          <cell r="Q188" t="str">
            <v>On</v>
          </cell>
          <cell r="R188" t="str">
            <v>Harris Ramelan</v>
          </cell>
          <cell r="S188">
            <v>38808</v>
          </cell>
          <cell r="T188">
            <v>39600</v>
          </cell>
          <cell r="U188">
            <v>39903</v>
          </cell>
          <cell r="V188" t="str">
            <v>V</v>
          </cell>
          <cell r="W188">
            <v>39904</v>
          </cell>
          <cell r="X188">
            <v>40086</v>
          </cell>
          <cell r="Y188" t="str">
            <v>YES</v>
          </cell>
          <cell r="AF188" t="str">
            <v>L</v>
          </cell>
          <cell r="AG188" t="str">
            <v>K2</v>
          </cell>
          <cell r="AI188" t="str">
            <v xml:space="preserve">1200097084029 </v>
          </cell>
          <cell r="AJ188" t="str">
            <v xml:space="preserve"> Selamet Mulyono</v>
          </cell>
          <cell r="AK188" t="str">
            <v xml:space="preserve">Bank Mandiri Cab.Pulomas </v>
          </cell>
        </row>
        <row r="189">
          <cell r="B189">
            <v>325</v>
          </cell>
          <cell r="C189" t="str">
            <v>Slamet Wiyono</v>
          </cell>
          <cell r="D189" t="str">
            <v>SPC</v>
          </cell>
          <cell r="E189" t="str">
            <v>Filter Module Assy</v>
          </cell>
          <cell r="F189">
            <v>1</v>
          </cell>
          <cell r="G189" t="str">
            <v>PTD</v>
          </cell>
          <cell r="H189" t="str">
            <v>340548</v>
          </cell>
          <cell r="I189" t="str">
            <v>340548</v>
          </cell>
          <cell r="J189" t="str">
            <v>WC</v>
          </cell>
          <cell r="K189" t="str">
            <v>Pulomas</v>
          </cell>
          <cell r="L189">
            <v>1</v>
          </cell>
          <cell r="M189">
            <v>825000</v>
          </cell>
          <cell r="N189" t="str">
            <v>gross</v>
          </cell>
          <cell r="O189">
            <v>360000</v>
          </cell>
          <cell r="P189">
            <v>154000</v>
          </cell>
          <cell r="Q189" t="str">
            <v>On</v>
          </cell>
          <cell r="R189" t="str">
            <v>Rahmat Mulyadi</v>
          </cell>
          <cell r="S189">
            <v>39661</v>
          </cell>
          <cell r="W189">
            <v>39661</v>
          </cell>
          <cell r="X189">
            <v>40025</v>
          </cell>
          <cell r="Y189" t="str">
            <v>V</v>
          </cell>
          <cell r="AF189" t="str">
            <v>L</v>
          </cell>
          <cell r="AG189" t="str">
            <v>K1</v>
          </cell>
          <cell r="AI189" t="str">
            <v>1250007646102</v>
          </cell>
          <cell r="AJ189" t="str">
            <v>Slamet Wiyono</v>
          </cell>
          <cell r="AK189" t="str">
            <v>Mandiri KCP Pulomas</v>
          </cell>
        </row>
        <row r="190">
          <cell r="B190">
            <v>338</v>
          </cell>
          <cell r="C190" t="str">
            <v>Soni Sudarno</v>
          </cell>
          <cell r="D190" t="str">
            <v>SPC</v>
          </cell>
          <cell r="E190" t="str">
            <v>Filter Panel Assembly</v>
          </cell>
          <cell r="F190">
            <v>1</v>
          </cell>
          <cell r="G190" t="str">
            <v>PTD</v>
          </cell>
          <cell r="H190" t="str">
            <v>340548</v>
          </cell>
          <cell r="I190" t="str">
            <v>340548</v>
          </cell>
          <cell r="J190" t="str">
            <v>WC</v>
          </cell>
          <cell r="K190" t="str">
            <v>Pulomas</v>
          </cell>
          <cell r="L190">
            <v>1</v>
          </cell>
          <cell r="M190">
            <v>900000</v>
          </cell>
          <cell r="N190" t="str">
            <v>gross</v>
          </cell>
          <cell r="O190">
            <v>360000</v>
          </cell>
          <cell r="P190">
            <v>154000</v>
          </cell>
          <cell r="Q190" t="str">
            <v>On</v>
          </cell>
          <cell r="R190" t="str">
            <v>Rahmat Mulyadi</v>
          </cell>
          <cell r="S190">
            <v>39661</v>
          </cell>
          <cell r="W190">
            <v>39661</v>
          </cell>
          <cell r="X190">
            <v>40025</v>
          </cell>
          <cell r="Y190" t="str">
            <v>V</v>
          </cell>
          <cell r="AF190" t="str">
            <v>L</v>
          </cell>
          <cell r="AG190" t="str">
            <v>TK</v>
          </cell>
          <cell r="AI190" t="str">
            <v>1250007020472</v>
          </cell>
          <cell r="AJ190" t="str">
            <v>Soni Sudarno</v>
          </cell>
          <cell r="AK190" t="str">
            <v>Mandiri KC Pulogadung</v>
          </cell>
        </row>
        <row r="191">
          <cell r="B191">
            <v>317</v>
          </cell>
          <cell r="C191" t="str">
            <v>Sri Desimiyanti Handayani</v>
          </cell>
          <cell r="D191" t="str">
            <v>SPC</v>
          </cell>
          <cell r="E191" t="str">
            <v>Commercial Officer</v>
          </cell>
          <cell r="F191">
            <v>1</v>
          </cell>
          <cell r="G191" t="str">
            <v>MED</v>
          </cell>
          <cell r="H191">
            <v>349201</v>
          </cell>
          <cell r="I191">
            <v>349201</v>
          </cell>
          <cell r="J191" t="str">
            <v>WC</v>
          </cell>
          <cell r="K191" t="str">
            <v>Arkadia</v>
          </cell>
          <cell r="L191">
            <v>1</v>
          </cell>
          <cell r="M191">
            <v>3600000</v>
          </cell>
          <cell r="N191" t="str">
            <v>gross</v>
          </cell>
          <cell r="O191">
            <v>360000</v>
          </cell>
          <cell r="P191">
            <v>154000</v>
          </cell>
          <cell r="Q191" t="str">
            <v>On</v>
          </cell>
          <cell r="R191" t="str">
            <v>Dewi Mirza</v>
          </cell>
          <cell r="S191">
            <v>39644</v>
          </cell>
          <cell r="T191">
            <v>39644</v>
          </cell>
          <cell r="U191">
            <v>39827</v>
          </cell>
          <cell r="W191">
            <v>39828</v>
          </cell>
          <cell r="X191">
            <v>39917</v>
          </cell>
          <cell r="AF191" t="str">
            <v>P</v>
          </cell>
          <cell r="AG191" t="str">
            <v>TK</v>
          </cell>
          <cell r="AI191">
            <v>6030152695</v>
          </cell>
          <cell r="AJ191" t="str">
            <v xml:space="preserve"> Sri Desimiyanti Handayani</v>
          </cell>
          <cell r="AK191" t="str">
            <v xml:space="preserve"> BCA KCP Bintaro </v>
          </cell>
        </row>
        <row r="192">
          <cell r="B192" t="str">
            <v>045</v>
          </cell>
          <cell r="C192" t="str">
            <v>Subhan Aminullah</v>
          </cell>
          <cell r="D192" t="str">
            <v>SPC</v>
          </cell>
          <cell r="E192" t="str">
            <v>Panel Assembler</v>
          </cell>
          <cell r="F192">
            <v>2</v>
          </cell>
          <cell r="G192" t="str">
            <v>PTD</v>
          </cell>
          <cell r="H192" t="str">
            <v>340547</v>
          </cell>
          <cell r="I192" t="str">
            <v>340547</v>
          </cell>
          <cell r="J192" t="str">
            <v>WC</v>
          </cell>
          <cell r="K192" t="str">
            <v>Pulomas</v>
          </cell>
          <cell r="L192">
            <v>1</v>
          </cell>
          <cell r="M192">
            <v>1295000</v>
          </cell>
          <cell r="N192" t="str">
            <v>gross</v>
          </cell>
          <cell r="O192">
            <v>360000</v>
          </cell>
          <cell r="P192">
            <v>154000</v>
          </cell>
          <cell r="Q192" t="str">
            <v>On</v>
          </cell>
          <cell r="R192" t="str">
            <v>Surya Fitri</v>
          </cell>
          <cell r="S192">
            <v>39234</v>
          </cell>
          <cell r="T192">
            <v>39600</v>
          </cell>
          <cell r="U192">
            <v>39964</v>
          </cell>
          <cell r="V192" t="str">
            <v>V</v>
          </cell>
          <cell r="AF192" t="str">
            <v>L</v>
          </cell>
          <cell r="AG192" t="str">
            <v>K2</v>
          </cell>
          <cell r="AI192" t="str">
            <v>5240186146</v>
          </cell>
          <cell r="AJ192" t="str">
            <v>Subhan Aminullah</v>
          </cell>
          <cell r="AK192" t="str">
            <v>BCA</v>
          </cell>
        </row>
        <row r="193">
          <cell r="B193" t="str">
            <v>049</v>
          </cell>
          <cell r="C193" t="str">
            <v>Sugeng Wahyu</v>
          </cell>
          <cell r="D193" t="str">
            <v>SPC</v>
          </cell>
          <cell r="E193" t="str">
            <v>Operator</v>
          </cell>
          <cell r="F193">
            <v>2</v>
          </cell>
          <cell r="G193" t="str">
            <v>PTD</v>
          </cell>
          <cell r="H193" t="str">
            <v>340528</v>
          </cell>
          <cell r="I193" t="str">
            <v>340528</v>
          </cell>
          <cell r="J193" t="str">
            <v>WC</v>
          </cell>
          <cell r="K193" t="str">
            <v>Pulomas</v>
          </cell>
          <cell r="L193">
            <v>1</v>
          </cell>
          <cell r="M193">
            <v>825000</v>
          </cell>
          <cell r="N193" t="str">
            <v>gross</v>
          </cell>
          <cell r="O193">
            <v>360000</v>
          </cell>
          <cell r="P193">
            <v>154000</v>
          </cell>
          <cell r="Q193" t="str">
            <v>On</v>
          </cell>
          <cell r="R193" t="str">
            <v>Surya Fitri</v>
          </cell>
          <cell r="S193">
            <v>39234</v>
          </cell>
          <cell r="T193">
            <v>39600</v>
          </cell>
          <cell r="U193">
            <v>39964</v>
          </cell>
          <cell r="V193" t="str">
            <v>V</v>
          </cell>
          <cell r="AF193" t="str">
            <v>L</v>
          </cell>
          <cell r="AG193" t="str">
            <v>TK</v>
          </cell>
          <cell r="AI193" t="str">
            <v xml:space="preserve">1200004722380 </v>
          </cell>
          <cell r="AJ193" t="str">
            <v xml:space="preserve"> Sugeng Wahyu</v>
          </cell>
          <cell r="AK193" t="str">
            <v xml:space="preserve">Bank Mandiri Cab.Sunter Podomoro </v>
          </cell>
        </row>
        <row r="194">
          <cell r="B194" t="str">
            <v>066</v>
          </cell>
          <cell r="C194" t="str">
            <v>Sugianto</v>
          </cell>
          <cell r="D194" t="str">
            <v>SPC</v>
          </cell>
          <cell r="E194" t="str">
            <v>Mechanic</v>
          </cell>
          <cell r="F194">
            <v>3</v>
          </cell>
          <cell r="G194" t="str">
            <v>BA</v>
          </cell>
          <cell r="H194" t="str">
            <v>349260</v>
          </cell>
          <cell r="I194" t="str">
            <v>349260</v>
          </cell>
          <cell r="J194" t="str">
            <v>BC</v>
          </cell>
          <cell r="K194" t="str">
            <v>Pulomas</v>
          </cell>
          <cell r="L194">
            <v>1</v>
          </cell>
          <cell r="M194">
            <v>1100000</v>
          </cell>
          <cell r="N194" t="str">
            <v>gross</v>
          </cell>
          <cell r="O194">
            <v>0</v>
          </cell>
          <cell r="P194">
            <v>154000</v>
          </cell>
          <cell r="Q194" t="str">
            <v>On</v>
          </cell>
          <cell r="R194" t="str">
            <v>Harris Ramelan</v>
          </cell>
          <cell r="S194">
            <v>38808</v>
          </cell>
          <cell r="T194">
            <v>39600</v>
          </cell>
          <cell r="U194">
            <v>39903</v>
          </cell>
          <cell r="AF194" t="str">
            <v>L</v>
          </cell>
          <cell r="AG194" t="str">
            <v>K2</v>
          </cell>
          <cell r="AI194" t="str">
            <v xml:space="preserve">1200002336282 </v>
          </cell>
          <cell r="AJ194" t="str">
            <v xml:space="preserve"> Sugianto</v>
          </cell>
          <cell r="AK194" t="str">
            <v xml:space="preserve"> Bank Mandiri Cab.Pulomas </v>
          </cell>
        </row>
        <row r="195">
          <cell r="B195" t="str">
            <v>153</v>
          </cell>
          <cell r="C195" t="str">
            <v>Sugiyanto</v>
          </cell>
          <cell r="D195" t="str">
            <v>SPC</v>
          </cell>
          <cell r="E195" t="str">
            <v>Office Boy</v>
          </cell>
          <cell r="F195">
            <v>3</v>
          </cell>
          <cell r="G195" t="str">
            <v>PTD</v>
          </cell>
          <cell r="H195" t="str">
            <v>340501</v>
          </cell>
          <cell r="I195" t="str">
            <v>340501</v>
          </cell>
          <cell r="J195" t="str">
            <v>BC</v>
          </cell>
          <cell r="K195" t="str">
            <v>Pulomas</v>
          </cell>
          <cell r="L195">
            <v>1</v>
          </cell>
          <cell r="M195">
            <v>935000</v>
          </cell>
          <cell r="N195" t="str">
            <v>gross</v>
          </cell>
          <cell r="O195">
            <v>0</v>
          </cell>
          <cell r="P195">
            <v>154000</v>
          </cell>
          <cell r="Q195" t="str">
            <v>On</v>
          </cell>
          <cell r="R195" t="str">
            <v>Markus Strohmeier</v>
          </cell>
          <cell r="S195">
            <v>38845</v>
          </cell>
          <cell r="T195">
            <v>39600</v>
          </cell>
          <cell r="U195">
            <v>39940</v>
          </cell>
          <cell r="V195" t="str">
            <v>V</v>
          </cell>
          <cell r="AF195" t="str">
            <v>L</v>
          </cell>
          <cell r="AG195" t="str">
            <v>TK</v>
          </cell>
          <cell r="AI195" t="str">
            <v>1200005007476</v>
          </cell>
          <cell r="AJ195" t="str">
            <v xml:space="preserve"> Sugiyanto</v>
          </cell>
          <cell r="AK195" t="str">
            <v xml:space="preserve"> Bank Mandiri Cab.Pulomas </v>
          </cell>
        </row>
        <row r="196">
          <cell r="B196" t="str">
            <v>063</v>
          </cell>
          <cell r="C196" t="str">
            <v>Sugiyono</v>
          </cell>
          <cell r="D196" t="str">
            <v>SPC</v>
          </cell>
          <cell r="E196" t="str">
            <v>Cleaner</v>
          </cell>
          <cell r="F196">
            <v>3</v>
          </cell>
          <cell r="G196" t="str">
            <v>A&amp;C</v>
          </cell>
          <cell r="H196" t="str">
            <v>341540</v>
          </cell>
          <cell r="I196" t="str">
            <v>341540</v>
          </cell>
          <cell r="J196" t="str">
            <v>BC</v>
          </cell>
          <cell r="K196" t="str">
            <v>Pulomas</v>
          </cell>
          <cell r="L196">
            <v>1</v>
          </cell>
          <cell r="M196">
            <v>1089000</v>
          </cell>
          <cell r="N196" t="str">
            <v>gross</v>
          </cell>
          <cell r="O196">
            <v>0</v>
          </cell>
          <cell r="P196">
            <v>154000</v>
          </cell>
          <cell r="Q196" t="str">
            <v>On</v>
          </cell>
          <cell r="R196" t="str">
            <v>Gunawan</v>
          </cell>
          <cell r="S196">
            <v>38808</v>
          </cell>
          <cell r="T196">
            <v>39600</v>
          </cell>
          <cell r="U196">
            <v>39903</v>
          </cell>
          <cell r="V196" t="str">
            <v>V</v>
          </cell>
          <cell r="AF196" t="str">
            <v>L</v>
          </cell>
          <cell r="AG196" t="str">
            <v>K1</v>
          </cell>
          <cell r="AI196" t="str">
            <v xml:space="preserve">1200098141646 </v>
          </cell>
          <cell r="AJ196" t="str">
            <v xml:space="preserve"> Sugiyono</v>
          </cell>
          <cell r="AK196" t="str">
            <v xml:space="preserve"> Bank Mandiri Cab. Pulomas </v>
          </cell>
        </row>
        <row r="197">
          <cell r="B197" t="str">
            <v>230</v>
          </cell>
          <cell r="C197" t="str">
            <v>Sumartanto</v>
          </cell>
          <cell r="D197" t="str">
            <v>SPC</v>
          </cell>
          <cell r="E197" t="str">
            <v>Office Boy</v>
          </cell>
          <cell r="F197">
            <v>1</v>
          </cell>
          <cell r="G197" t="str">
            <v>PGS</v>
          </cell>
          <cell r="H197" t="str">
            <v>340052</v>
          </cell>
          <cell r="I197" t="str">
            <v>340052</v>
          </cell>
          <cell r="J197" t="str">
            <v>BC</v>
          </cell>
          <cell r="K197" t="str">
            <v>Arkadia</v>
          </cell>
          <cell r="L197">
            <v>1</v>
          </cell>
          <cell r="M197">
            <v>973000</v>
          </cell>
          <cell r="N197" t="str">
            <v>gross</v>
          </cell>
          <cell r="O197">
            <v>0</v>
          </cell>
          <cell r="P197">
            <v>154000</v>
          </cell>
          <cell r="Q197" t="str">
            <v>On</v>
          </cell>
          <cell r="R197" t="str">
            <v>Petrus Suhartono</v>
          </cell>
          <cell r="S197">
            <v>39539</v>
          </cell>
          <cell r="T197">
            <v>39600</v>
          </cell>
          <cell r="U197">
            <v>39903</v>
          </cell>
          <cell r="V197" t="str">
            <v>V</v>
          </cell>
          <cell r="AF197" t="str">
            <v>L</v>
          </cell>
          <cell r="AG197" t="str">
            <v>TK</v>
          </cell>
          <cell r="AI197" t="str">
            <v xml:space="preserve">0700004647603 </v>
          </cell>
          <cell r="AJ197" t="str">
            <v xml:space="preserve"> Sumartanto</v>
          </cell>
          <cell r="AK197" t="str">
            <v xml:space="preserve"> Bank Mandiri Cab.Nindya Karya </v>
          </cell>
        </row>
        <row r="198">
          <cell r="B198" t="str">
            <v>113</v>
          </cell>
          <cell r="C198" t="str">
            <v>Supanto Herman Susilo</v>
          </cell>
          <cell r="D198" t="str">
            <v>SPC</v>
          </cell>
          <cell r="E198" t="str">
            <v>Panel Assembler</v>
          </cell>
          <cell r="F198">
            <v>1</v>
          </cell>
          <cell r="G198" t="str">
            <v>PTD</v>
          </cell>
          <cell r="H198" t="str">
            <v>340547</v>
          </cell>
          <cell r="I198" t="str">
            <v>340547</v>
          </cell>
          <cell r="J198" t="str">
            <v>WC</v>
          </cell>
          <cell r="K198" t="str">
            <v>Pulomas</v>
          </cell>
          <cell r="L198">
            <v>1</v>
          </cell>
          <cell r="M198">
            <v>1294300</v>
          </cell>
          <cell r="N198" t="str">
            <v>gross</v>
          </cell>
          <cell r="O198">
            <v>360000</v>
          </cell>
          <cell r="P198">
            <v>154000</v>
          </cell>
          <cell r="Q198" t="str">
            <v>On</v>
          </cell>
          <cell r="R198" t="str">
            <v>Surya Fitri</v>
          </cell>
          <cell r="S198">
            <v>39449</v>
          </cell>
          <cell r="T198">
            <v>39600</v>
          </cell>
          <cell r="U198">
            <v>39814</v>
          </cell>
          <cell r="V198" t="str">
            <v>V</v>
          </cell>
          <cell r="W198">
            <v>39814</v>
          </cell>
          <cell r="X198">
            <v>40178</v>
          </cell>
          <cell r="AF198" t="str">
            <v>L</v>
          </cell>
          <cell r="AG198" t="str">
            <v>TK</v>
          </cell>
          <cell r="AI198" t="str">
            <v xml:space="preserve">1200004159120 </v>
          </cell>
          <cell r="AJ198" t="str">
            <v xml:space="preserve"> Supanto Herman Susilo</v>
          </cell>
          <cell r="AK198" t="str">
            <v xml:space="preserve">Bank Mandiri Cab. Pulomas </v>
          </cell>
        </row>
        <row r="199">
          <cell r="B199" t="str">
            <v>187</v>
          </cell>
          <cell r="C199" t="str">
            <v>Supardi</v>
          </cell>
          <cell r="D199" t="str">
            <v>SPC</v>
          </cell>
          <cell r="E199" t="str">
            <v>Office Boy</v>
          </cell>
          <cell r="F199">
            <v>3</v>
          </cell>
          <cell r="G199" t="str">
            <v>A&amp;C</v>
          </cell>
          <cell r="H199" t="str">
            <v>341512</v>
          </cell>
          <cell r="I199" t="str">
            <v>341512</v>
          </cell>
          <cell r="J199" t="str">
            <v>BC</v>
          </cell>
          <cell r="K199" t="str">
            <v>Surabaya</v>
          </cell>
          <cell r="L199">
            <v>1</v>
          </cell>
          <cell r="M199">
            <v>1150000</v>
          </cell>
          <cell r="N199" t="str">
            <v>gross</v>
          </cell>
          <cell r="O199">
            <v>0</v>
          </cell>
          <cell r="P199">
            <v>154000</v>
          </cell>
          <cell r="Q199" t="str">
            <v>On</v>
          </cell>
          <cell r="R199" t="str">
            <v>Sukirman Utomo</v>
          </cell>
          <cell r="S199">
            <v>38808</v>
          </cell>
          <cell r="T199">
            <v>39600</v>
          </cell>
          <cell r="U199">
            <v>39903</v>
          </cell>
          <cell r="W199">
            <v>39904</v>
          </cell>
          <cell r="X199">
            <v>40268</v>
          </cell>
          <cell r="AF199" t="str">
            <v>L</v>
          </cell>
          <cell r="AG199" t="str">
            <v>K2</v>
          </cell>
          <cell r="AI199" t="str">
            <v xml:space="preserve">1400095030673 </v>
          </cell>
          <cell r="AJ199" t="str">
            <v xml:space="preserve"> Supardi</v>
          </cell>
          <cell r="AK199" t="str">
            <v xml:space="preserve"> Bank Mandiri KC SBY Pahlawan </v>
          </cell>
          <cell r="AL199" t="str">
            <v>25.190.794.5-619.000</v>
          </cell>
        </row>
        <row r="200">
          <cell r="B200" t="str">
            <v>052</v>
          </cell>
          <cell r="C200" t="str">
            <v>Suparno</v>
          </cell>
          <cell r="D200" t="str">
            <v>SPC</v>
          </cell>
          <cell r="E200" t="str">
            <v>VCB Fitter</v>
          </cell>
          <cell r="F200">
            <v>2</v>
          </cell>
          <cell r="G200" t="str">
            <v>PTD</v>
          </cell>
          <cell r="H200" t="str">
            <v>340547</v>
          </cell>
          <cell r="I200" t="str">
            <v>340547</v>
          </cell>
          <cell r="J200" t="str">
            <v>WC</v>
          </cell>
          <cell r="K200" t="str">
            <v>Pulomas</v>
          </cell>
          <cell r="L200">
            <v>1</v>
          </cell>
          <cell r="M200">
            <v>950000</v>
          </cell>
          <cell r="N200" t="str">
            <v>gross</v>
          </cell>
          <cell r="O200">
            <v>360000</v>
          </cell>
          <cell r="P200">
            <v>154000</v>
          </cell>
          <cell r="Q200" t="str">
            <v>On</v>
          </cell>
          <cell r="R200" t="str">
            <v>Surya Fitri</v>
          </cell>
          <cell r="S200">
            <v>39237</v>
          </cell>
          <cell r="T200">
            <v>39600</v>
          </cell>
          <cell r="U200">
            <v>39964</v>
          </cell>
          <cell r="V200" t="str">
            <v>V</v>
          </cell>
          <cell r="AF200" t="str">
            <v>L</v>
          </cell>
          <cell r="AG200" t="str">
            <v>K</v>
          </cell>
          <cell r="AI200" t="str">
            <v xml:space="preserve">1200004381799 </v>
          </cell>
          <cell r="AJ200" t="str">
            <v>Suparno</v>
          </cell>
          <cell r="AK200" t="str">
            <v xml:space="preserve">Bank Mandiri Cab.Pulomas </v>
          </cell>
        </row>
        <row r="201">
          <cell r="B201" t="str">
            <v>226</v>
          </cell>
          <cell r="C201" t="str">
            <v>Supri Maulana</v>
          </cell>
          <cell r="D201" t="str">
            <v>SPC</v>
          </cell>
          <cell r="E201" t="str">
            <v>Warehouse / Helper</v>
          </cell>
          <cell r="F201">
            <v>1</v>
          </cell>
          <cell r="G201" t="str">
            <v>PTD</v>
          </cell>
          <cell r="H201" t="str">
            <v>340505</v>
          </cell>
          <cell r="I201" t="str">
            <v>340505</v>
          </cell>
          <cell r="J201" t="str">
            <v>BC</v>
          </cell>
          <cell r="K201" t="str">
            <v>Pulomas</v>
          </cell>
          <cell r="L201">
            <v>1</v>
          </cell>
          <cell r="M201">
            <v>1069865</v>
          </cell>
          <cell r="N201" t="str">
            <v>gross</v>
          </cell>
          <cell r="O201">
            <v>0</v>
          </cell>
          <cell r="P201">
            <v>154000</v>
          </cell>
          <cell r="Q201" t="str">
            <v>On</v>
          </cell>
          <cell r="R201" t="str">
            <v>David Prayogi</v>
          </cell>
          <cell r="S201">
            <v>39584</v>
          </cell>
          <cell r="T201">
            <v>39600</v>
          </cell>
          <cell r="U201">
            <v>39948</v>
          </cell>
          <cell r="V201" t="str">
            <v>V</v>
          </cell>
          <cell r="AF201" t="str">
            <v>L</v>
          </cell>
          <cell r="AG201" t="str">
            <v>TK</v>
          </cell>
          <cell r="AI201" t="str">
            <v>0060005553478</v>
          </cell>
          <cell r="AJ201" t="str">
            <v>Supri Maulana</v>
          </cell>
          <cell r="AK201" t="str">
            <v>Bank Mandiri KC Jatinegara Timur</v>
          </cell>
        </row>
        <row r="202">
          <cell r="B202" t="str">
            <v>232</v>
          </cell>
          <cell r="C202" t="str">
            <v>Supriyadi</v>
          </cell>
          <cell r="D202" t="str">
            <v>SPC</v>
          </cell>
          <cell r="E202" t="str">
            <v>Canteen helper</v>
          </cell>
          <cell r="F202">
            <v>1</v>
          </cell>
          <cell r="G202" t="str">
            <v>BA</v>
          </cell>
          <cell r="H202" t="str">
            <v>349260</v>
          </cell>
          <cell r="I202" t="str">
            <v>349260</v>
          </cell>
          <cell r="J202" t="str">
            <v>BC</v>
          </cell>
          <cell r="K202" t="str">
            <v>Pulomas</v>
          </cell>
          <cell r="L202">
            <v>1</v>
          </cell>
          <cell r="M202">
            <v>1021650</v>
          </cell>
          <cell r="N202" t="str">
            <v>gross</v>
          </cell>
          <cell r="O202">
            <v>0</v>
          </cell>
          <cell r="P202">
            <v>154000</v>
          </cell>
          <cell r="Q202" t="str">
            <v>On</v>
          </cell>
          <cell r="R202" t="str">
            <v>Harris Ramelan</v>
          </cell>
          <cell r="S202">
            <v>39569</v>
          </cell>
          <cell r="T202">
            <v>39600</v>
          </cell>
          <cell r="U202">
            <v>39933</v>
          </cell>
          <cell r="AF202" t="str">
            <v>L</v>
          </cell>
          <cell r="AG202" t="str">
            <v>TK</v>
          </cell>
          <cell r="AI202" t="str">
            <v>1250007710692</v>
          </cell>
          <cell r="AJ202" t="str">
            <v>Supriyadi</v>
          </cell>
          <cell r="AK202" t="str">
            <v>Bank Mandiri</v>
          </cell>
        </row>
        <row r="203">
          <cell r="B203">
            <v>364</v>
          </cell>
          <cell r="C203" t="str">
            <v>Susan Faradillah</v>
          </cell>
          <cell r="D203" t="str">
            <v>SPC</v>
          </cell>
          <cell r="E203" t="str">
            <v>Secretary</v>
          </cell>
          <cell r="F203">
            <v>1</v>
          </cell>
          <cell r="H203" t="str">
            <v>34OP-20003.P.13.70</v>
          </cell>
          <cell r="I203" t="str">
            <v>34OP-20003.P.13.70</v>
          </cell>
          <cell r="J203" t="str">
            <v>WC</v>
          </cell>
          <cell r="K203" t="str">
            <v>Arkadia</v>
          </cell>
          <cell r="L203">
            <v>1</v>
          </cell>
          <cell r="M203">
            <v>3343584</v>
          </cell>
          <cell r="N203" t="str">
            <v>Nett</v>
          </cell>
          <cell r="O203">
            <v>360000</v>
          </cell>
          <cell r="P203">
            <v>154000</v>
          </cell>
          <cell r="Q203" t="str">
            <v>Off</v>
          </cell>
          <cell r="R203" t="str">
            <v>Agus Miranto</v>
          </cell>
          <cell r="S203">
            <v>39846</v>
          </cell>
          <cell r="W203">
            <v>39846</v>
          </cell>
          <cell r="X203">
            <v>40210</v>
          </cell>
          <cell r="Y203" t="str">
            <v>V</v>
          </cell>
          <cell r="AF203" t="str">
            <v>P</v>
          </cell>
          <cell r="AG203" t="str">
            <v>TK</v>
          </cell>
          <cell r="AI203" t="str">
            <v>1150005373081</v>
          </cell>
          <cell r="AJ203" t="str">
            <v>Susan Faradillah</v>
          </cell>
          <cell r="AK203" t="str">
            <v>Bank Mandiri Cab.Mangga Dua Square</v>
          </cell>
        </row>
        <row r="204">
          <cell r="B204">
            <v>354</v>
          </cell>
          <cell r="C204" t="str">
            <v>Susanto</v>
          </cell>
          <cell r="D204" t="str">
            <v>SPC</v>
          </cell>
          <cell r="E204" t="str">
            <v>Engineer For Project</v>
          </cell>
          <cell r="F204">
            <v>1</v>
          </cell>
          <cell r="G204" t="str">
            <v>Sales&amp;Bus Dev</v>
          </cell>
          <cell r="H204" t="str">
            <v>342521</v>
          </cell>
          <cell r="I204" t="str">
            <v>342521</v>
          </cell>
          <cell r="J204" t="str">
            <v>WC</v>
          </cell>
          <cell r="K204" t="str">
            <v>Pulomas</v>
          </cell>
          <cell r="L204">
            <v>1</v>
          </cell>
          <cell r="M204">
            <v>3000000</v>
          </cell>
          <cell r="N204" t="str">
            <v>gross</v>
          </cell>
          <cell r="O204">
            <v>360000</v>
          </cell>
          <cell r="P204">
            <v>154000</v>
          </cell>
          <cell r="Q204" t="str">
            <v>On</v>
          </cell>
          <cell r="S204">
            <v>39753</v>
          </cell>
          <cell r="W204">
            <v>39753</v>
          </cell>
          <cell r="X204">
            <v>39844</v>
          </cell>
          <cell r="Y204" t="str">
            <v>V</v>
          </cell>
          <cell r="Z204">
            <v>39845</v>
          </cell>
          <cell r="AA204">
            <v>39933</v>
          </cell>
          <cell r="AF204" t="str">
            <v>L</v>
          </cell>
          <cell r="AG204" t="str">
            <v>TK</v>
          </cell>
          <cell r="AI204" t="str">
            <v>1250007551666</v>
          </cell>
          <cell r="AJ204" t="str">
            <v>Susanto</v>
          </cell>
          <cell r="AK204" t="str">
            <v>Mandiri Cab.Pulomas</v>
          </cell>
        </row>
        <row r="205">
          <cell r="B205" t="str">
            <v>157</v>
          </cell>
          <cell r="C205" t="str">
            <v>Suyanto</v>
          </cell>
          <cell r="D205" t="str">
            <v>SPC</v>
          </cell>
          <cell r="E205" t="str">
            <v>Document Controller</v>
          </cell>
          <cell r="F205">
            <v>1</v>
          </cell>
          <cell r="G205" t="str">
            <v>PTD</v>
          </cell>
          <cell r="H205" t="str">
            <v>340518</v>
          </cell>
          <cell r="I205" t="str">
            <v>340518</v>
          </cell>
          <cell r="J205" t="str">
            <v>WC</v>
          </cell>
          <cell r="K205" t="str">
            <v>Pulomas</v>
          </cell>
          <cell r="L205">
            <v>1</v>
          </cell>
          <cell r="M205">
            <v>1600000</v>
          </cell>
          <cell r="N205" t="str">
            <v>gross</v>
          </cell>
          <cell r="O205">
            <v>360000</v>
          </cell>
          <cell r="P205">
            <v>154000</v>
          </cell>
          <cell r="Q205" t="str">
            <v>On</v>
          </cell>
          <cell r="R205" t="str">
            <v>Andhika Bimantoro</v>
          </cell>
          <cell r="S205">
            <v>39569</v>
          </cell>
          <cell r="T205">
            <v>39600</v>
          </cell>
          <cell r="U205">
            <v>39933</v>
          </cell>
          <cell r="V205" t="str">
            <v>V</v>
          </cell>
          <cell r="AF205" t="str">
            <v>L</v>
          </cell>
          <cell r="AG205" t="str">
            <v>K2</v>
          </cell>
          <cell r="AI205" t="str">
            <v xml:space="preserve">1560001364647 </v>
          </cell>
          <cell r="AJ205" t="str">
            <v xml:space="preserve"> Suyanto</v>
          </cell>
          <cell r="AK205" t="str">
            <v>Bank Mandiri Cab.Bekasi A.Yani</v>
          </cell>
        </row>
        <row r="206">
          <cell r="B206" t="str">
            <v>159</v>
          </cell>
          <cell r="C206" t="str">
            <v>Syafri Dirin</v>
          </cell>
          <cell r="D206" t="str">
            <v>SPC</v>
          </cell>
          <cell r="E206" t="str">
            <v>Office Assist</v>
          </cell>
          <cell r="F206">
            <v>14.7</v>
          </cell>
          <cell r="G206" t="str">
            <v>AF</v>
          </cell>
          <cell r="H206" t="str">
            <v>349230</v>
          </cell>
          <cell r="I206" t="str">
            <v>349230</v>
          </cell>
          <cell r="J206" t="str">
            <v>WC</v>
          </cell>
          <cell r="K206" t="str">
            <v>Arkadia</v>
          </cell>
          <cell r="L206">
            <v>1</v>
          </cell>
          <cell r="M206">
            <v>1850000</v>
          </cell>
          <cell r="N206" t="str">
            <v>gross</v>
          </cell>
          <cell r="O206">
            <v>360000</v>
          </cell>
          <cell r="P206">
            <v>154000</v>
          </cell>
          <cell r="Q206" t="str">
            <v>On</v>
          </cell>
          <cell r="R206" t="str">
            <v>Sani William Widjaja</v>
          </cell>
          <cell r="S206">
            <v>34394</v>
          </cell>
          <cell r="T206">
            <v>39600</v>
          </cell>
          <cell r="U206">
            <v>39752</v>
          </cell>
          <cell r="V206" t="str">
            <v>V</v>
          </cell>
          <cell r="W206">
            <v>39753</v>
          </cell>
          <cell r="X206">
            <v>40117</v>
          </cell>
          <cell r="AF206" t="str">
            <v>L</v>
          </cell>
          <cell r="AG206" t="str">
            <v>K4</v>
          </cell>
          <cell r="AI206" t="str">
            <v xml:space="preserve">1200094062176 </v>
          </cell>
          <cell r="AJ206" t="str">
            <v xml:space="preserve"> Syafri Dirin</v>
          </cell>
          <cell r="AK206" t="str">
            <v>Bank Mandiri Cab.Pulomas</v>
          </cell>
        </row>
        <row r="207">
          <cell r="B207" t="str">
            <v>192</v>
          </cell>
          <cell r="C207" t="str">
            <v>Syuherman</v>
          </cell>
          <cell r="D207" t="str">
            <v>SPC</v>
          </cell>
          <cell r="E207" t="str">
            <v>Team Assist</v>
          </cell>
          <cell r="F207">
            <v>1</v>
          </cell>
          <cell r="G207" t="str">
            <v>BA</v>
          </cell>
          <cell r="H207" t="str">
            <v>349261</v>
          </cell>
          <cell r="I207" t="str">
            <v>349261</v>
          </cell>
          <cell r="J207" t="str">
            <v>WC</v>
          </cell>
          <cell r="K207" t="str">
            <v>Arkadia</v>
          </cell>
          <cell r="L207">
            <v>1</v>
          </cell>
          <cell r="M207">
            <v>1260000</v>
          </cell>
          <cell r="N207" t="str">
            <v>gross</v>
          </cell>
          <cell r="O207">
            <v>360000</v>
          </cell>
          <cell r="P207">
            <v>154000</v>
          </cell>
          <cell r="Q207" t="str">
            <v>On</v>
          </cell>
          <cell r="R207" t="str">
            <v>Harris Ramelan</v>
          </cell>
          <cell r="S207">
            <v>39448</v>
          </cell>
          <cell r="T207">
            <v>39600</v>
          </cell>
          <cell r="U207">
            <v>39813</v>
          </cell>
          <cell r="V207" t="str">
            <v>V</v>
          </cell>
          <cell r="W207">
            <v>39814</v>
          </cell>
          <cell r="X207" t="str">
            <v>31Des09</v>
          </cell>
          <cell r="AF207" t="str">
            <v>L</v>
          </cell>
          <cell r="AG207" t="str">
            <v>K1</v>
          </cell>
          <cell r="AI207" t="str">
            <v xml:space="preserve">0700005227520 </v>
          </cell>
          <cell r="AJ207" t="str">
            <v xml:space="preserve"> Syuherman</v>
          </cell>
          <cell r="AK207" t="str">
            <v xml:space="preserve">Bank Mandiri Cab.Pancoran </v>
          </cell>
        </row>
        <row r="208">
          <cell r="B208" t="str">
            <v>020</v>
          </cell>
          <cell r="C208" t="str">
            <v>Taryono</v>
          </cell>
          <cell r="D208" t="str">
            <v>SPC</v>
          </cell>
          <cell r="E208" t="str">
            <v>Messenger</v>
          </cell>
          <cell r="F208">
            <v>3</v>
          </cell>
          <cell r="G208" t="str">
            <v>A&amp;C</v>
          </cell>
          <cell r="H208" t="str">
            <v>341501</v>
          </cell>
          <cell r="I208" t="str">
            <v>341501</v>
          </cell>
          <cell r="J208" t="str">
            <v>WC</v>
          </cell>
          <cell r="K208" t="str">
            <v>Pulomas</v>
          </cell>
          <cell r="L208">
            <v>1</v>
          </cell>
          <cell r="M208">
            <v>1380000</v>
          </cell>
          <cell r="N208" t="str">
            <v>gross</v>
          </cell>
          <cell r="O208">
            <v>360000</v>
          </cell>
          <cell r="P208">
            <v>154000</v>
          </cell>
          <cell r="Q208" t="str">
            <v>On</v>
          </cell>
          <cell r="R208" t="str">
            <v>Bernd Luebcke</v>
          </cell>
          <cell r="S208">
            <v>38808</v>
          </cell>
          <cell r="T208">
            <v>39600</v>
          </cell>
          <cell r="U208">
            <v>39903</v>
          </cell>
          <cell r="V208" t="str">
            <v>V</v>
          </cell>
          <cell r="AF208" t="str">
            <v>L</v>
          </cell>
          <cell r="AG208" t="str">
            <v>K2</v>
          </cell>
          <cell r="AI208" t="str">
            <v xml:space="preserve">1200093080351 </v>
          </cell>
          <cell r="AJ208" t="str">
            <v xml:space="preserve"> Taryono</v>
          </cell>
          <cell r="AK208" t="str">
            <v xml:space="preserve"> Bank Mandiri Cab.Pulomas </v>
          </cell>
        </row>
        <row r="209">
          <cell r="B209" t="str">
            <v>027</v>
          </cell>
          <cell r="C209" t="str">
            <v>Tjetjep Juliantoro</v>
          </cell>
          <cell r="D209" t="str">
            <v>SPC</v>
          </cell>
          <cell r="E209" t="str">
            <v>Technician AC</v>
          </cell>
          <cell r="F209">
            <v>2.3333333333333335</v>
          </cell>
          <cell r="G209" t="str">
            <v>BA</v>
          </cell>
          <cell r="H209" t="str">
            <v>349260</v>
          </cell>
          <cell r="I209" t="str">
            <v>349260</v>
          </cell>
          <cell r="J209" t="str">
            <v>WC</v>
          </cell>
          <cell r="K209" t="str">
            <v>Pulomas</v>
          </cell>
          <cell r="L209">
            <v>1</v>
          </cell>
          <cell r="M209">
            <v>1575000</v>
          </cell>
          <cell r="N209" t="str">
            <v>gross</v>
          </cell>
          <cell r="O209">
            <v>360000</v>
          </cell>
          <cell r="P209">
            <v>154000</v>
          </cell>
          <cell r="Q209" t="str">
            <v>On</v>
          </cell>
          <cell r="R209" t="str">
            <v>Harris Ramelan</v>
          </cell>
          <cell r="S209">
            <v>38880</v>
          </cell>
          <cell r="T209">
            <v>39600</v>
          </cell>
          <cell r="U209">
            <v>39721</v>
          </cell>
          <cell r="V209" t="str">
            <v>V</v>
          </cell>
          <cell r="W209">
            <v>39722</v>
          </cell>
          <cell r="X209">
            <v>39903</v>
          </cell>
          <cell r="Y209" t="str">
            <v>V</v>
          </cell>
          <cell r="Z209">
            <v>39904</v>
          </cell>
          <cell r="AA209">
            <v>40268</v>
          </cell>
          <cell r="AB209" t="str">
            <v>YES</v>
          </cell>
          <cell r="AF209" t="str">
            <v>L</v>
          </cell>
          <cell r="AG209" t="str">
            <v>K2</v>
          </cell>
          <cell r="AI209" t="str">
            <v xml:space="preserve">0700004728437 </v>
          </cell>
          <cell r="AJ209" t="str">
            <v xml:space="preserve"> Tjetjep Juliantoro</v>
          </cell>
          <cell r="AK209" t="str">
            <v xml:space="preserve"> Bank Mandiri Cab.Pulomas </v>
          </cell>
        </row>
        <row r="210">
          <cell r="B210" t="str">
            <v>217</v>
          </cell>
          <cell r="C210" t="str">
            <v>Tomi</v>
          </cell>
          <cell r="D210" t="str">
            <v>SPC</v>
          </cell>
          <cell r="E210" t="str">
            <v>Workshop Helper</v>
          </cell>
          <cell r="F210">
            <v>8.1</v>
          </cell>
          <cell r="G210" t="str">
            <v>PTD</v>
          </cell>
          <cell r="H210" t="str">
            <v>340505</v>
          </cell>
          <cell r="I210" t="str">
            <v>340505</v>
          </cell>
          <cell r="J210" t="str">
            <v>WC</v>
          </cell>
          <cell r="K210" t="str">
            <v>Pulomas</v>
          </cell>
          <cell r="L210">
            <v>1</v>
          </cell>
          <cell r="M210">
            <v>1500000</v>
          </cell>
          <cell r="N210" t="str">
            <v>gross</v>
          </cell>
          <cell r="O210">
            <v>360000</v>
          </cell>
          <cell r="P210">
            <v>154000</v>
          </cell>
          <cell r="Q210" t="str">
            <v>On</v>
          </cell>
          <cell r="R210" t="str">
            <v>David Prayogi</v>
          </cell>
          <cell r="S210">
            <v>36851</v>
          </cell>
          <cell r="T210">
            <v>39600</v>
          </cell>
          <cell r="U210">
            <v>39813</v>
          </cell>
          <cell r="V210" t="str">
            <v>V</v>
          </cell>
          <cell r="W210">
            <v>39814</v>
          </cell>
          <cell r="X210" t="str">
            <v>31Des09</v>
          </cell>
          <cell r="AF210" t="str">
            <v>L</v>
          </cell>
          <cell r="AG210" t="str">
            <v>K</v>
          </cell>
          <cell r="AI210" t="str">
            <v xml:space="preserve">1240002020080 </v>
          </cell>
          <cell r="AJ210" t="str">
            <v xml:space="preserve"> Tomi</v>
          </cell>
          <cell r="AK210" t="str">
            <v xml:space="preserve"> Bank Mandiri</v>
          </cell>
        </row>
        <row r="211">
          <cell r="B211" t="str">
            <v>218</v>
          </cell>
          <cell r="C211" t="str">
            <v>Topan Hermawan</v>
          </cell>
          <cell r="D211" t="str">
            <v>SPC</v>
          </cell>
          <cell r="E211" t="str">
            <v>Office Boy</v>
          </cell>
          <cell r="F211">
            <v>2.0833333333333335</v>
          </cell>
          <cell r="G211" t="str">
            <v>PTD</v>
          </cell>
          <cell r="H211" t="str">
            <v>340541</v>
          </cell>
          <cell r="I211" t="str">
            <v>340541</v>
          </cell>
          <cell r="J211" t="str">
            <v>BC</v>
          </cell>
          <cell r="K211" t="str">
            <v>Pulomas</v>
          </cell>
          <cell r="L211">
            <v>1</v>
          </cell>
          <cell r="M211">
            <v>910000</v>
          </cell>
          <cell r="N211" t="str">
            <v>gross</v>
          </cell>
          <cell r="O211">
            <v>0</v>
          </cell>
          <cell r="P211">
            <v>154000</v>
          </cell>
          <cell r="Q211" t="str">
            <v>On</v>
          </cell>
          <cell r="R211" t="str">
            <v>Swee Lian_Lim</v>
          </cell>
          <cell r="S211">
            <v>39203</v>
          </cell>
          <cell r="T211">
            <v>39600</v>
          </cell>
          <cell r="U211">
            <v>39964</v>
          </cell>
          <cell r="AF211" t="str">
            <v>L</v>
          </cell>
          <cell r="AG211" t="str">
            <v>TK</v>
          </cell>
          <cell r="AI211" t="str">
            <v xml:space="preserve">1160005275442 </v>
          </cell>
          <cell r="AJ211" t="str">
            <v>Topan Hermawan</v>
          </cell>
          <cell r="AK211" t="str">
            <v xml:space="preserve">Bank Mandiri Cab.Niaga Soewarna </v>
          </cell>
        </row>
        <row r="212">
          <cell r="B212" t="str">
            <v>075</v>
          </cell>
          <cell r="C212" t="str">
            <v>Ubay Purwanto</v>
          </cell>
          <cell r="D212" t="str">
            <v>SPC</v>
          </cell>
          <cell r="E212" t="str">
            <v>Technical Maintenance</v>
          </cell>
          <cell r="F212">
            <v>3</v>
          </cell>
          <cell r="G212" t="str">
            <v>SBT</v>
          </cell>
          <cell r="H212" t="str">
            <v>342531</v>
          </cell>
          <cell r="I212" t="str">
            <v>342531</v>
          </cell>
          <cell r="J212" t="str">
            <v>BC</v>
          </cell>
          <cell r="K212" t="str">
            <v>Pulomas</v>
          </cell>
          <cell r="L212">
            <v>1</v>
          </cell>
          <cell r="M212">
            <v>910000</v>
          </cell>
          <cell r="N212" t="str">
            <v>gross</v>
          </cell>
          <cell r="O212">
            <v>360000</v>
          </cell>
          <cell r="P212">
            <v>154000</v>
          </cell>
          <cell r="Q212" t="str">
            <v>On</v>
          </cell>
          <cell r="R212" t="str">
            <v>Jeffry Tondang</v>
          </cell>
          <cell r="S212">
            <v>38869</v>
          </cell>
          <cell r="T212">
            <v>39600</v>
          </cell>
          <cell r="U212">
            <v>39964</v>
          </cell>
          <cell r="V212" t="str">
            <v>V</v>
          </cell>
          <cell r="AF212" t="str">
            <v>L</v>
          </cell>
          <cell r="AG212" t="str">
            <v>K2</v>
          </cell>
          <cell r="AI212" t="str">
            <v>0700004702127</v>
          </cell>
          <cell r="AJ212" t="str">
            <v xml:space="preserve"> Ubay Purwanto</v>
          </cell>
          <cell r="AK212" t="str">
            <v xml:space="preserve"> Bank Mandiri Cab.Nindya Karya</v>
          </cell>
        </row>
        <row r="213">
          <cell r="B213">
            <v>344</v>
          </cell>
          <cell r="C213" t="str">
            <v>Ujang Ashari</v>
          </cell>
          <cell r="D213" t="str">
            <v>SPC</v>
          </cell>
          <cell r="E213" t="str">
            <v>Filter Panel Assembly</v>
          </cell>
          <cell r="F213">
            <v>1</v>
          </cell>
          <cell r="G213" t="str">
            <v>PTD</v>
          </cell>
          <cell r="H213" t="str">
            <v>340548</v>
          </cell>
          <cell r="I213" t="str">
            <v>340548</v>
          </cell>
          <cell r="J213" t="str">
            <v>WC</v>
          </cell>
          <cell r="K213" t="str">
            <v>Pulomas</v>
          </cell>
          <cell r="L213">
            <v>1</v>
          </cell>
          <cell r="M213">
            <v>825000</v>
          </cell>
          <cell r="N213" t="str">
            <v>gross</v>
          </cell>
          <cell r="O213">
            <v>360000</v>
          </cell>
          <cell r="P213">
            <v>154000</v>
          </cell>
          <cell r="Q213" t="str">
            <v>On</v>
          </cell>
          <cell r="R213" t="str">
            <v>Rahmat Mulyadi</v>
          </cell>
          <cell r="S213">
            <v>39661</v>
          </cell>
          <cell r="W213">
            <v>39661</v>
          </cell>
          <cell r="X213">
            <v>40025</v>
          </cell>
          <cell r="Y213" t="str">
            <v>YES</v>
          </cell>
          <cell r="AF213" t="str">
            <v>L</v>
          </cell>
          <cell r="AG213" t="str">
            <v>TK</v>
          </cell>
          <cell r="AI213" t="str">
            <v>1250007643471</v>
          </cell>
          <cell r="AJ213" t="str">
            <v>Ujang Ashari</v>
          </cell>
          <cell r="AK213" t="str">
            <v>Mandiri Cab.Pulomas</v>
          </cell>
        </row>
        <row r="214">
          <cell r="B214" t="str">
            <v>071</v>
          </cell>
          <cell r="C214" t="str">
            <v>Uning</v>
          </cell>
          <cell r="D214" t="str">
            <v>SPC</v>
          </cell>
          <cell r="E214" t="str">
            <v>Office Boy</v>
          </cell>
          <cell r="F214">
            <v>3</v>
          </cell>
          <cell r="G214" t="str">
            <v>A&amp;C</v>
          </cell>
          <cell r="H214" t="str">
            <v>341501</v>
          </cell>
          <cell r="I214" t="str">
            <v>341501</v>
          </cell>
          <cell r="J214" t="str">
            <v>BC</v>
          </cell>
          <cell r="K214" t="str">
            <v>Pulomas</v>
          </cell>
          <cell r="L214">
            <v>1</v>
          </cell>
          <cell r="M214">
            <v>1138500</v>
          </cell>
          <cell r="N214" t="str">
            <v>gross</v>
          </cell>
          <cell r="O214">
            <v>0</v>
          </cell>
          <cell r="P214">
            <v>154000</v>
          </cell>
          <cell r="Q214" t="str">
            <v>On</v>
          </cell>
          <cell r="R214" t="str">
            <v>Bernd Luebcke</v>
          </cell>
          <cell r="S214">
            <v>38808</v>
          </cell>
          <cell r="T214">
            <v>39600</v>
          </cell>
          <cell r="U214">
            <v>39903</v>
          </cell>
          <cell r="V214" t="str">
            <v>V</v>
          </cell>
          <cell r="AF214" t="str">
            <v>L</v>
          </cell>
          <cell r="AG214" t="str">
            <v>K1</v>
          </cell>
          <cell r="AI214" t="str">
            <v xml:space="preserve">1200096060848 </v>
          </cell>
          <cell r="AJ214" t="str">
            <v>Uning</v>
          </cell>
          <cell r="AK214" t="str">
            <v xml:space="preserve"> Bank Mandiri Cab.Pulomas </v>
          </cell>
        </row>
        <row r="215">
          <cell r="B215" t="str">
            <v>073</v>
          </cell>
          <cell r="C215" t="str">
            <v>Untung</v>
          </cell>
          <cell r="D215" t="str">
            <v>SPC</v>
          </cell>
          <cell r="E215" t="str">
            <v>Technical Maintenance</v>
          </cell>
          <cell r="F215">
            <v>3</v>
          </cell>
          <cell r="G215" t="str">
            <v>SBT</v>
          </cell>
          <cell r="H215" t="str">
            <v>342531</v>
          </cell>
          <cell r="I215" t="str">
            <v>342531</v>
          </cell>
          <cell r="J215" t="str">
            <v>BC</v>
          </cell>
          <cell r="K215" t="str">
            <v>Pulomas</v>
          </cell>
          <cell r="L215">
            <v>1</v>
          </cell>
          <cell r="M215">
            <v>910000</v>
          </cell>
          <cell r="N215" t="str">
            <v>gross</v>
          </cell>
          <cell r="O215">
            <v>360000</v>
          </cell>
          <cell r="P215">
            <v>154000</v>
          </cell>
          <cell r="Q215" t="str">
            <v>On</v>
          </cell>
          <cell r="R215" t="str">
            <v>Jeffry Tondang</v>
          </cell>
          <cell r="S215">
            <v>38869</v>
          </cell>
          <cell r="T215">
            <v>39600</v>
          </cell>
          <cell r="U215">
            <v>39964</v>
          </cell>
          <cell r="AF215" t="str">
            <v>L</v>
          </cell>
          <cell r="AG215" t="str">
            <v>K2</v>
          </cell>
          <cell r="AI215" t="str">
            <v xml:space="preserve">0700004685850 </v>
          </cell>
          <cell r="AJ215" t="str">
            <v xml:space="preserve"> Untung</v>
          </cell>
          <cell r="AK215" t="str">
            <v xml:space="preserve"> Bank Mandiri Cab.Bekasi </v>
          </cell>
        </row>
        <row r="216">
          <cell r="B216" t="str">
            <v>185</v>
          </cell>
          <cell r="C216" t="str">
            <v>Untung Eka Santosa</v>
          </cell>
          <cell r="D216" t="str">
            <v>SPC</v>
          </cell>
          <cell r="E216" t="str">
            <v>Office Boy</v>
          </cell>
          <cell r="F216">
            <v>1</v>
          </cell>
          <cell r="G216" t="str">
            <v>CIO</v>
          </cell>
          <cell r="H216" t="str">
            <v>349241</v>
          </cell>
          <cell r="I216" t="str">
            <v>349241</v>
          </cell>
          <cell r="J216" t="str">
            <v>BC</v>
          </cell>
          <cell r="K216" t="str">
            <v>Arkadia</v>
          </cell>
          <cell r="L216">
            <v>0.34</v>
          </cell>
          <cell r="M216">
            <v>973000</v>
          </cell>
          <cell r="N216" t="str">
            <v>gross</v>
          </cell>
          <cell r="O216">
            <v>0</v>
          </cell>
          <cell r="P216">
            <v>154000</v>
          </cell>
          <cell r="Q216" t="str">
            <v>On</v>
          </cell>
          <cell r="R216" t="str">
            <v>Rifan Adi Widyatmiko</v>
          </cell>
          <cell r="S216">
            <v>39570</v>
          </cell>
          <cell r="T216">
            <v>39600</v>
          </cell>
          <cell r="U216">
            <v>39934</v>
          </cell>
          <cell r="V216" t="str">
            <v>V</v>
          </cell>
          <cell r="AF216" t="str">
            <v>L</v>
          </cell>
          <cell r="AG216" t="str">
            <v>TK</v>
          </cell>
          <cell r="AI216" t="str">
            <v>0700005509802</v>
          </cell>
          <cell r="AJ216" t="str">
            <v>Untung Eka Santosa</v>
          </cell>
          <cell r="AK216" t="str">
            <v>Mandiri Cab. Pancoran</v>
          </cell>
        </row>
        <row r="217">
          <cell r="B217" t="str">
            <v>184</v>
          </cell>
          <cell r="C217" t="str">
            <v>Usep Indrayana</v>
          </cell>
          <cell r="D217" t="str">
            <v>SPC</v>
          </cell>
          <cell r="E217" t="str">
            <v>Office Boy</v>
          </cell>
          <cell r="F217">
            <v>1</v>
          </cell>
          <cell r="G217" t="str">
            <v>GA</v>
          </cell>
          <cell r="H217" t="str">
            <v>349204</v>
          </cell>
          <cell r="I217" t="str">
            <v>349204</v>
          </cell>
          <cell r="J217" t="str">
            <v>BC</v>
          </cell>
          <cell r="K217" t="str">
            <v>Arkadia</v>
          </cell>
          <cell r="L217">
            <v>0.25</v>
          </cell>
          <cell r="M217">
            <v>1100000</v>
          </cell>
          <cell r="N217" t="str">
            <v>gross</v>
          </cell>
          <cell r="O217">
            <v>0</v>
          </cell>
          <cell r="P217">
            <v>154000</v>
          </cell>
          <cell r="Q217" t="str">
            <v>On</v>
          </cell>
          <cell r="R217" t="str">
            <v>Indra Dhani</v>
          </cell>
          <cell r="S217">
            <v>39412</v>
          </cell>
          <cell r="T217">
            <v>39600</v>
          </cell>
          <cell r="U217">
            <v>39782</v>
          </cell>
          <cell r="V217" t="str">
            <v>V</v>
          </cell>
          <cell r="W217">
            <v>39782</v>
          </cell>
          <cell r="X217">
            <v>40146</v>
          </cell>
          <cell r="AF217" t="str">
            <v>L</v>
          </cell>
          <cell r="AG217" t="str">
            <v>K1</v>
          </cell>
          <cell r="AI217" t="str">
            <v>0060006043198</v>
          </cell>
          <cell r="AJ217" t="str">
            <v>Usep Indrayana</v>
          </cell>
          <cell r="AK217" t="str">
            <v>Bank Mandiri Cab.Matraman</v>
          </cell>
        </row>
        <row r="218">
          <cell r="B218" t="str">
            <v>154</v>
          </cell>
          <cell r="C218" t="str">
            <v>Vivanda Jaini</v>
          </cell>
          <cell r="D218" t="str">
            <v>SPC</v>
          </cell>
          <cell r="E218" t="str">
            <v>Office Boy</v>
          </cell>
          <cell r="F218">
            <v>3</v>
          </cell>
          <cell r="G218" t="str">
            <v>PTD</v>
          </cell>
          <cell r="H218" t="str">
            <v>340505</v>
          </cell>
          <cell r="I218" t="str">
            <v>340505</v>
          </cell>
          <cell r="J218" t="str">
            <v>BC</v>
          </cell>
          <cell r="K218" t="str">
            <v>Pulomas</v>
          </cell>
          <cell r="L218">
            <v>1</v>
          </cell>
          <cell r="M218">
            <v>1069865</v>
          </cell>
          <cell r="N218" t="str">
            <v>gross</v>
          </cell>
          <cell r="O218">
            <v>0</v>
          </cell>
          <cell r="P218">
            <v>154000</v>
          </cell>
          <cell r="Q218" t="str">
            <v>On</v>
          </cell>
          <cell r="R218" t="str">
            <v>David Prayogi</v>
          </cell>
          <cell r="S218">
            <v>38687</v>
          </cell>
          <cell r="T218">
            <v>39600</v>
          </cell>
          <cell r="U218">
            <v>39782</v>
          </cell>
          <cell r="V218" t="str">
            <v>V</v>
          </cell>
          <cell r="W218">
            <v>39783</v>
          </cell>
          <cell r="X218">
            <v>40147</v>
          </cell>
          <cell r="AF218" t="str">
            <v>L</v>
          </cell>
          <cell r="AG218" t="str">
            <v>TK</v>
          </cell>
          <cell r="AI218" t="str">
            <v xml:space="preserve">1240004541448 </v>
          </cell>
          <cell r="AJ218" t="str">
            <v xml:space="preserve"> Vifanda Djaini</v>
          </cell>
          <cell r="AK218" t="str">
            <v xml:space="preserve"> Bank Mandiri Cab.Tebet Barat </v>
          </cell>
        </row>
        <row r="219">
          <cell r="B219">
            <v>329</v>
          </cell>
          <cell r="C219" t="str">
            <v>Wahyu Kurniawan</v>
          </cell>
          <cell r="D219" t="str">
            <v>SPC</v>
          </cell>
          <cell r="E219" t="str">
            <v>Filter Module Assy</v>
          </cell>
          <cell r="F219">
            <v>1</v>
          </cell>
          <cell r="G219" t="str">
            <v>PTD</v>
          </cell>
          <cell r="H219" t="str">
            <v>340548</v>
          </cell>
          <cell r="I219" t="str">
            <v>340548</v>
          </cell>
          <cell r="J219" t="str">
            <v>WC</v>
          </cell>
          <cell r="K219" t="str">
            <v>Pulomas</v>
          </cell>
          <cell r="L219">
            <v>1</v>
          </cell>
          <cell r="M219">
            <v>900000</v>
          </cell>
          <cell r="N219" t="str">
            <v>gross</v>
          </cell>
          <cell r="O219">
            <v>360000</v>
          </cell>
          <cell r="P219">
            <v>154000</v>
          </cell>
          <cell r="Q219" t="str">
            <v>On</v>
          </cell>
          <cell r="R219" t="str">
            <v>Rahmat Mulyadi</v>
          </cell>
          <cell r="S219">
            <v>39661</v>
          </cell>
          <cell r="W219">
            <v>39661</v>
          </cell>
          <cell r="X219">
            <v>40025</v>
          </cell>
          <cell r="Y219" t="str">
            <v>V</v>
          </cell>
          <cell r="AF219" t="str">
            <v>L</v>
          </cell>
          <cell r="AG219" t="str">
            <v>TK</v>
          </cell>
          <cell r="AI219" t="str">
            <v>1250005986971</v>
          </cell>
          <cell r="AJ219" t="str">
            <v>Wahyu Kurniawan</v>
          </cell>
          <cell r="AK219" t="str">
            <v>Mandiri KC Pulogadung</v>
          </cell>
        </row>
        <row r="220">
          <cell r="B220" t="str">
            <v>124</v>
          </cell>
          <cell r="C220" t="str">
            <v>Warsono</v>
          </cell>
          <cell r="D220" t="str">
            <v>SPC</v>
          </cell>
          <cell r="E220" t="str">
            <v>Operator</v>
          </cell>
          <cell r="F220">
            <v>1</v>
          </cell>
          <cell r="G220" t="str">
            <v>PTD</v>
          </cell>
          <cell r="H220" t="str">
            <v>340528</v>
          </cell>
          <cell r="I220" t="str">
            <v>340528</v>
          </cell>
          <cell r="J220" t="str">
            <v>WC</v>
          </cell>
          <cell r="K220" t="str">
            <v>Pulomas</v>
          </cell>
          <cell r="L220">
            <v>1</v>
          </cell>
          <cell r="M220">
            <v>850000</v>
          </cell>
          <cell r="N220" t="str">
            <v>gross</v>
          </cell>
          <cell r="O220">
            <v>360000</v>
          </cell>
          <cell r="P220">
            <v>154000</v>
          </cell>
          <cell r="Q220" t="str">
            <v>On</v>
          </cell>
          <cell r="R220" t="str">
            <v>Surya Fitri</v>
          </cell>
          <cell r="S220">
            <v>39448</v>
          </cell>
          <cell r="T220">
            <v>39600</v>
          </cell>
          <cell r="U220">
            <v>39813</v>
          </cell>
          <cell r="V220" t="str">
            <v>V</v>
          </cell>
          <cell r="W220">
            <v>39814</v>
          </cell>
          <cell r="X220">
            <v>40178</v>
          </cell>
          <cell r="AF220" t="str">
            <v>L</v>
          </cell>
          <cell r="AG220" t="str">
            <v>K2</v>
          </cell>
          <cell r="AI220" t="str">
            <v xml:space="preserve">1190004392138 </v>
          </cell>
          <cell r="AJ220" t="str">
            <v xml:space="preserve"> Warsono</v>
          </cell>
          <cell r="AK220" t="str">
            <v xml:space="preserve"> Bank Mandiri Cab.Gunung Sahari </v>
          </cell>
        </row>
        <row r="221">
          <cell r="B221" t="str">
            <v>088</v>
          </cell>
          <cell r="C221" t="str">
            <v>Welly Simbolon</v>
          </cell>
          <cell r="D221" t="str">
            <v>SPC</v>
          </cell>
          <cell r="E221" t="str">
            <v>Warehouse Helper</v>
          </cell>
          <cell r="F221">
            <v>1</v>
          </cell>
          <cell r="G221" t="str">
            <v>PTD</v>
          </cell>
          <cell r="H221" t="str">
            <v>340505</v>
          </cell>
          <cell r="I221" t="str">
            <v>340505</v>
          </cell>
          <cell r="J221" t="str">
            <v>BC</v>
          </cell>
          <cell r="K221" t="str">
            <v>Pulomas</v>
          </cell>
          <cell r="L221">
            <v>1</v>
          </cell>
          <cell r="M221">
            <v>1069865</v>
          </cell>
          <cell r="N221" t="str">
            <v>gross</v>
          </cell>
          <cell r="O221">
            <v>0</v>
          </cell>
          <cell r="P221">
            <v>154000</v>
          </cell>
          <cell r="Q221" t="str">
            <v>On</v>
          </cell>
          <cell r="R221" t="str">
            <v>David Prayogi</v>
          </cell>
          <cell r="S221">
            <v>39406</v>
          </cell>
          <cell r="T221">
            <v>39600</v>
          </cell>
          <cell r="U221">
            <v>39771</v>
          </cell>
          <cell r="V221" t="str">
            <v>V</v>
          </cell>
          <cell r="W221">
            <v>39772</v>
          </cell>
          <cell r="X221">
            <v>40136</v>
          </cell>
          <cell r="AF221" t="str">
            <v>L</v>
          </cell>
          <cell r="AG221" t="str">
            <v>TK</v>
          </cell>
          <cell r="AI221" t="str">
            <v xml:space="preserve">1250006752786 </v>
          </cell>
          <cell r="AJ221" t="str">
            <v>Welly Simbolon</v>
          </cell>
          <cell r="AK221" t="str">
            <v xml:space="preserve"> Bank Mandiri Cab.Pulomas </v>
          </cell>
        </row>
        <row r="222">
          <cell r="B222" t="str">
            <v>014</v>
          </cell>
          <cell r="C222" t="str">
            <v>Widodo Santoso</v>
          </cell>
          <cell r="D222" t="str">
            <v>SPC</v>
          </cell>
          <cell r="E222" t="str">
            <v>Office Assist</v>
          </cell>
          <cell r="F222">
            <v>3</v>
          </cell>
          <cell r="G222" t="str">
            <v>PTD</v>
          </cell>
          <cell r="H222" t="str">
            <v>340505</v>
          </cell>
          <cell r="I222" t="str">
            <v>340505</v>
          </cell>
          <cell r="J222" t="str">
            <v>WC</v>
          </cell>
          <cell r="K222" t="str">
            <v>Pulomas</v>
          </cell>
          <cell r="L222">
            <v>1</v>
          </cell>
          <cell r="M222">
            <v>1150000</v>
          </cell>
          <cell r="N222" t="str">
            <v>gross</v>
          </cell>
          <cell r="O222">
            <v>360000</v>
          </cell>
          <cell r="P222">
            <v>154000</v>
          </cell>
          <cell r="Q222" t="str">
            <v>On</v>
          </cell>
          <cell r="R222" t="str">
            <v>David Prayogi</v>
          </cell>
          <cell r="S222">
            <v>38808</v>
          </cell>
          <cell r="T222">
            <v>39600</v>
          </cell>
          <cell r="U222">
            <v>39903</v>
          </cell>
          <cell r="V222" t="str">
            <v>V</v>
          </cell>
          <cell r="W222">
            <v>39904</v>
          </cell>
          <cell r="X222">
            <v>40268</v>
          </cell>
          <cell r="AF222" t="str">
            <v>L</v>
          </cell>
          <cell r="AG222" t="str">
            <v>K2</v>
          </cell>
          <cell r="AI222" t="str">
            <v xml:space="preserve">0700004702663 </v>
          </cell>
          <cell r="AJ222" t="str">
            <v xml:space="preserve"> Widodo Santoso</v>
          </cell>
          <cell r="AK222" t="str">
            <v xml:space="preserve"> Bank Mandiri Cab.Nindya Karya </v>
          </cell>
        </row>
        <row r="223">
          <cell r="B223">
            <v>357</v>
          </cell>
          <cell r="C223" t="str">
            <v>Winston Scifo Siagian</v>
          </cell>
          <cell r="D223" t="str">
            <v>SPC</v>
          </cell>
          <cell r="E223" t="str">
            <v>Site Commercial</v>
          </cell>
          <cell r="F223">
            <v>1</v>
          </cell>
          <cell r="G223" t="str">
            <v>PG BA</v>
          </cell>
          <cell r="H223" t="str">
            <v>340052</v>
          </cell>
          <cell r="I223" t="str">
            <v>340052</v>
          </cell>
          <cell r="J223" t="str">
            <v>WC</v>
          </cell>
          <cell r="K223" t="str">
            <v>Arkadia</v>
          </cell>
          <cell r="L223">
            <v>1</v>
          </cell>
          <cell r="M223">
            <v>1200000</v>
          </cell>
          <cell r="N223" t="str">
            <v>gross</v>
          </cell>
          <cell r="O223">
            <v>360000</v>
          </cell>
          <cell r="P223">
            <v>154000</v>
          </cell>
          <cell r="Q223" t="str">
            <v>On</v>
          </cell>
          <cell r="S223">
            <v>39762</v>
          </cell>
          <cell r="W223">
            <v>39762</v>
          </cell>
          <cell r="X223">
            <v>39853</v>
          </cell>
          <cell r="Y223" t="str">
            <v>V</v>
          </cell>
          <cell r="AF223" t="str">
            <v>L</v>
          </cell>
          <cell r="AG223" t="str">
            <v>TK</v>
          </cell>
          <cell r="AH223" t="str">
            <v>Resign 9/2/09</v>
          </cell>
          <cell r="AI223" t="str">
            <v>7510301883</v>
          </cell>
          <cell r="AJ223" t="str">
            <v>Winston Scifo Siagian</v>
          </cell>
          <cell r="AK223" t="str">
            <v>BCA Cab.Jatibening</v>
          </cell>
        </row>
        <row r="224">
          <cell r="B224" t="str">
            <v>098</v>
          </cell>
          <cell r="C224" t="str">
            <v>Wiwi Wiarsih</v>
          </cell>
          <cell r="D224" t="str">
            <v>SPC</v>
          </cell>
          <cell r="E224" t="str">
            <v>Office Girl</v>
          </cell>
          <cell r="F224">
            <v>7.5</v>
          </cell>
          <cell r="G224" t="str">
            <v>AF</v>
          </cell>
          <cell r="H224" t="str">
            <v>349230</v>
          </cell>
          <cell r="I224" t="str">
            <v>349230</v>
          </cell>
          <cell r="J224" t="str">
            <v>BC</v>
          </cell>
          <cell r="K224" t="str">
            <v>Arkadia</v>
          </cell>
          <cell r="L224">
            <v>0.52</v>
          </cell>
          <cell r="M224">
            <v>1010000</v>
          </cell>
          <cell r="N224" t="str">
            <v>gross</v>
          </cell>
          <cell r="O224">
            <v>0</v>
          </cell>
          <cell r="P224">
            <v>154000</v>
          </cell>
          <cell r="Q224" t="str">
            <v>On</v>
          </cell>
          <cell r="R224" t="str">
            <v>Sani William Widjaja</v>
          </cell>
          <cell r="S224">
            <v>37083</v>
          </cell>
          <cell r="T224">
            <v>39600</v>
          </cell>
          <cell r="U224">
            <v>39813</v>
          </cell>
          <cell r="V224" t="str">
            <v>V</v>
          </cell>
          <cell r="W224">
            <v>39814</v>
          </cell>
          <cell r="X224">
            <v>39903</v>
          </cell>
          <cell r="AF224" t="str">
            <v>P</v>
          </cell>
          <cell r="AG224" t="str">
            <v>TK</v>
          </cell>
          <cell r="AI224" t="str">
            <v xml:space="preserve">1240002014109 </v>
          </cell>
          <cell r="AJ224" t="str">
            <v xml:space="preserve"> Wiwi Wiarsih</v>
          </cell>
          <cell r="AK224" t="str">
            <v xml:space="preserve">Bank Mandiri Cab.Tebet </v>
          </cell>
          <cell r="AL224" t="str">
            <v>58.165.250.0-416.000</v>
          </cell>
        </row>
        <row r="225">
          <cell r="B225">
            <v>363</v>
          </cell>
          <cell r="C225" t="str">
            <v>Wulan Octavianie Widiarto</v>
          </cell>
          <cell r="D225" t="str">
            <v>SPC</v>
          </cell>
          <cell r="E225" t="str">
            <v>Secretary</v>
          </cell>
          <cell r="F225">
            <v>1</v>
          </cell>
          <cell r="H225">
            <v>340055</v>
          </cell>
          <cell r="I225">
            <v>340055</v>
          </cell>
          <cell r="J225" t="str">
            <v>WC</v>
          </cell>
          <cell r="K225" t="str">
            <v>Arkadia</v>
          </cell>
          <cell r="L225">
            <v>1</v>
          </cell>
          <cell r="M225">
            <v>4500000</v>
          </cell>
          <cell r="N225" t="str">
            <v>gross</v>
          </cell>
          <cell r="O225">
            <v>360000</v>
          </cell>
          <cell r="P225">
            <v>154000</v>
          </cell>
          <cell r="Q225" t="str">
            <v>Off</v>
          </cell>
          <cell r="R225" t="str">
            <v>wolfgang hofmann</v>
          </cell>
          <cell r="S225">
            <v>39846</v>
          </cell>
          <cell r="W225">
            <v>39846</v>
          </cell>
          <cell r="X225">
            <v>40210</v>
          </cell>
          <cell r="Y225" t="str">
            <v>V</v>
          </cell>
          <cell r="AF225" t="str">
            <v>P</v>
          </cell>
          <cell r="AG225" t="str">
            <v>TK</v>
          </cell>
          <cell r="AI225" t="str">
            <v>1280005306441</v>
          </cell>
          <cell r="AJ225" t="str">
            <v>Wulan Octavianie Widiarto</v>
          </cell>
          <cell r="AK225" t="str">
            <v>Bank Mandiri KC Bintaro Jaya</v>
          </cell>
        </row>
        <row r="226">
          <cell r="B226" t="str">
            <v>181</v>
          </cell>
          <cell r="C226" t="str">
            <v>Yudi Hastari</v>
          </cell>
          <cell r="D226" t="str">
            <v>SPC</v>
          </cell>
          <cell r="E226" t="str">
            <v>Team Assist</v>
          </cell>
          <cell r="F226">
            <v>2.5</v>
          </cell>
          <cell r="G226" t="str">
            <v>CA</v>
          </cell>
          <cell r="H226" t="str">
            <v>349260</v>
          </cell>
          <cell r="I226" t="str">
            <v>349204</v>
          </cell>
          <cell r="J226" t="str">
            <v>WC</v>
          </cell>
          <cell r="K226" t="str">
            <v>Arkadia</v>
          </cell>
          <cell r="L226">
            <v>1</v>
          </cell>
          <cell r="M226">
            <v>975800</v>
          </cell>
          <cell r="N226" t="str">
            <v>gross</v>
          </cell>
          <cell r="O226">
            <v>360000</v>
          </cell>
          <cell r="P226">
            <v>154000</v>
          </cell>
          <cell r="Q226" t="str">
            <v>On</v>
          </cell>
          <cell r="R226" t="str">
            <v>Indra Dhani</v>
          </cell>
          <cell r="S226">
            <v>38888</v>
          </cell>
          <cell r="T226">
            <v>39600</v>
          </cell>
          <cell r="U226">
            <v>39618</v>
          </cell>
          <cell r="V226" t="str">
            <v>V</v>
          </cell>
          <cell r="W226">
            <v>39619</v>
          </cell>
          <cell r="X226">
            <v>39801</v>
          </cell>
          <cell r="Y226" t="str">
            <v>YES</v>
          </cell>
          <cell r="Z226">
            <v>39802</v>
          </cell>
          <cell r="AA226">
            <v>40166</v>
          </cell>
          <cell r="AF226" t="str">
            <v>L</v>
          </cell>
          <cell r="AG226" t="str">
            <v>K1</v>
          </cell>
          <cell r="AI226" t="str">
            <v xml:space="preserve">0700004715251 </v>
          </cell>
          <cell r="AJ226" t="str">
            <v xml:space="preserve"> Yudi Hastari</v>
          </cell>
          <cell r="AK226" t="str">
            <v xml:space="preserve"> Bank Mandiri Cab.Nindya Karya </v>
          </cell>
        </row>
        <row r="227">
          <cell r="B227" t="str">
            <v>093</v>
          </cell>
          <cell r="C227" t="str">
            <v>Yugo Purwanto</v>
          </cell>
          <cell r="D227" t="str">
            <v>SPC</v>
          </cell>
          <cell r="E227" t="str">
            <v>Mailing Clerk</v>
          </cell>
          <cell r="F227">
            <v>1</v>
          </cell>
          <cell r="G227" t="str">
            <v>BA</v>
          </cell>
          <cell r="H227" t="str">
            <v>349260</v>
          </cell>
          <cell r="I227" t="str">
            <v>349260</v>
          </cell>
          <cell r="J227" t="str">
            <v>BC</v>
          </cell>
          <cell r="K227" t="str">
            <v>Pulomas</v>
          </cell>
          <cell r="L227">
            <v>1</v>
          </cell>
          <cell r="M227">
            <v>1128750</v>
          </cell>
          <cell r="N227" t="str">
            <v>gross</v>
          </cell>
          <cell r="O227">
            <v>0</v>
          </cell>
          <cell r="P227">
            <v>154000</v>
          </cell>
          <cell r="Q227" t="str">
            <v>On</v>
          </cell>
          <cell r="R227" t="str">
            <v>Harris Ramelan</v>
          </cell>
          <cell r="S227">
            <v>39448</v>
          </cell>
          <cell r="T227">
            <v>39600</v>
          </cell>
          <cell r="U227">
            <v>39813</v>
          </cell>
          <cell r="V227" t="str">
            <v>V</v>
          </cell>
          <cell r="W227">
            <v>39814</v>
          </cell>
          <cell r="X227" t="str">
            <v>31Des09</v>
          </cell>
          <cell r="AF227" t="str">
            <v>L</v>
          </cell>
          <cell r="AG227" t="str">
            <v>K5</v>
          </cell>
          <cell r="AI227" t="str">
            <v xml:space="preserve">1200001154843 </v>
          </cell>
          <cell r="AJ227" t="str">
            <v xml:space="preserve"> Yogo Purwanto</v>
          </cell>
          <cell r="AK227" t="str">
            <v xml:space="preserve"> Bank Mandiri Cab.Pulomas </v>
          </cell>
        </row>
        <row r="228">
          <cell r="B228" t="str">
            <v>059</v>
          </cell>
          <cell r="C228" t="str">
            <v>Yulia Ida Andriyani</v>
          </cell>
          <cell r="D228" t="str">
            <v>SPC</v>
          </cell>
          <cell r="E228" t="str">
            <v>Document Controller</v>
          </cell>
          <cell r="F228">
            <v>1</v>
          </cell>
          <cell r="G228" t="str">
            <v>A&amp;C</v>
          </cell>
          <cell r="H228" t="str">
            <v>34OP-80006.P.18</v>
          </cell>
          <cell r="I228" t="str">
            <v>34OP-80006.P.18</v>
          </cell>
          <cell r="J228" t="str">
            <v>WC</v>
          </cell>
          <cell r="K228" t="str">
            <v>Pulomas</v>
          </cell>
          <cell r="L228">
            <v>1</v>
          </cell>
          <cell r="M228">
            <v>2887500</v>
          </cell>
          <cell r="N228" t="str">
            <v>gross</v>
          </cell>
          <cell r="O228">
            <v>360000</v>
          </cell>
          <cell r="P228">
            <v>154000</v>
          </cell>
          <cell r="Q228" t="str">
            <v>On</v>
          </cell>
          <cell r="R228" t="str">
            <v>A. Sohibi</v>
          </cell>
          <cell r="S228">
            <v>39349</v>
          </cell>
          <cell r="T228">
            <v>39600</v>
          </cell>
          <cell r="U228">
            <v>39714</v>
          </cell>
          <cell r="W228">
            <v>39715</v>
          </cell>
          <cell r="X228">
            <v>39895</v>
          </cell>
          <cell r="Y228" t="str">
            <v>V</v>
          </cell>
          <cell r="AF228" t="str">
            <v>P</v>
          </cell>
          <cell r="AG228" t="str">
            <v>TK</v>
          </cell>
          <cell r="AI228" t="str">
            <v xml:space="preserve">1250007339799 </v>
          </cell>
          <cell r="AJ228" t="str">
            <v xml:space="preserve"> Yulia Ida Andriyani</v>
          </cell>
          <cell r="AK228" t="str">
            <v xml:space="preserve"> Bank Mandiri Cab.Pulomas </v>
          </cell>
          <cell r="AL228" t="str">
            <v>49.547.445.4-407.000</v>
          </cell>
        </row>
        <row r="229">
          <cell r="B229" t="str">
            <v>039</v>
          </cell>
          <cell r="C229" t="str">
            <v>Yulis Karmila</v>
          </cell>
          <cell r="D229" t="str">
            <v>SPC</v>
          </cell>
          <cell r="E229" t="str">
            <v>PGN Proj. Comm &amp; Log</v>
          </cell>
          <cell r="F229">
            <v>1.4166666666666667</v>
          </cell>
          <cell r="G229" t="str">
            <v>A&amp;C</v>
          </cell>
          <cell r="H229" t="str">
            <v>341571</v>
          </cell>
          <cell r="I229" t="str">
            <v>341571</v>
          </cell>
          <cell r="J229" t="str">
            <v>WC</v>
          </cell>
          <cell r="K229" t="str">
            <v>Pulomas</v>
          </cell>
          <cell r="L229">
            <v>1</v>
          </cell>
          <cell r="M229">
            <v>2584050</v>
          </cell>
          <cell r="N229" t="str">
            <v>gross</v>
          </cell>
          <cell r="O229">
            <v>360000</v>
          </cell>
          <cell r="P229">
            <v>154000</v>
          </cell>
          <cell r="Q229" t="str">
            <v>On</v>
          </cell>
          <cell r="R229" t="str">
            <v>Basuki Pamungkas</v>
          </cell>
          <cell r="S229">
            <v>39217</v>
          </cell>
          <cell r="T229">
            <v>39600</v>
          </cell>
          <cell r="U229">
            <v>39582</v>
          </cell>
          <cell r="V229" t="str">
            <v>V</v>
          </cell>
          <cell r="W229">
            <v>39583</v>
          </cell>
          <cell r="X229">
            <v>39735</v>
          </cell>
          <cell r="Y229" t="str">
            <v>V</v>
          </cell>
          <cell r="Z229" t="str">
            <v>15Okt08</v>
          </cell>
          <cell r="AA229" t="str">
            <v>14Des08</v>
          </cell>
          <cell r="AC229">
            <v>39797</v>
          </cell>
          <cell r="AD229">
            <v>39858</v>
          </cell>
          <cell r="AF229" t="str">
            <v>P</v>
          </cell>
          <cell r="AG229" t="str">
            <v>TK</v>
          </cell>
          <cell r="AH229" t="str">
            <v>Not extend</v>
          </cell>
          <cell r="AI229" t="str">
            <v xml:space="preserve">1170004683652 </v>
          </cell>
          <cell r="AJ229" t="str">
            <v>Yulis Karmila</v>
          </cell>
          <cell r="AK229" t="str">
            <v xml:space="preserve"> Bank Mandiri </v>
          </cell>
          <cell r="AL229" t="str">
            <v>57.050.505.7-412.000</v>
          </cell>
        </row>
        <row r="230">
          <cell r="B230" t="str">
            <v>134</v>
          </cell>
          <cell r="C230" t="str">
            <v>Yusup Achmad</v>
          </cell>
          <cell r="D230" t="str">
            <v>SPC</v>
          </cell>
          <cell r="E230" t="str">
            <v>Junior Electrician</v>
          </cell>
          <cell r="F230">
            <v>1</v>
          </cell>
          <cell r="G230" t="str">
            <v>PTD</v>
          </cell>
          <cell r="H230" t="str">
            <v>340548</v>
          </cell>
          <cell r="I230" t="str">
            <v>340548</v>
          </cell>
          <cell r="J230" t="str">
            <v>WC</v>
          </cell>
          <cell r="K230" t="str">
            <v>Pulomas</v>
          </cell>
          <cell r="L230">
            <v>1</v>
          </cell>
          <cell r="M230">
            <v>850000</v>
          </cell>
          <cell r="N230" t="str">
            <v>gross</v>
          </cell>
          <cell r="O230">
            <v>360000</v>
          </cell>
          <cell r="P230">
            <v>154000</v>
          </cell>
          <cell r="Q230" t="str">
            <v>On</v>
          </cell>
          <cell r="R230" t="str">
            <v>Surya Fitri</v>
          </cell>
          <cell r="S230">
            <v>39484</v>
          </cell>
          <cell r="T230">
            <v>39600</v>
          </cell>
          <cell r="U230">
            <v>39849</v>
          </cell>
          <cell r="V230" t="str">
            <v>V</v>
          </cell>
          <cell r="W230">
            <v>39850</v>
          </cell>
          <cell r="X230">
            <v>40214</v>
          </cell>
          <cell r="Y230" t="str">
            <v>V</v>
          </cell>
          <cell r="AF230" t="str">
            <v>L</v>
          </cell>
          <cell r="AG230" t="str">
            <v>TK</v>
          </cell>
          <cell r="AI230" t="str">
            <v xml:space="preserve">1250007437270 </v>
          </cell>
          <cell r="AJ230" t="str">
            <v xml:space="preserve"> Yusup Achmad</v>
          </cell>
          <cell r="AK230" t="str">
            <v xml:space="preserve"> Bank Mandiri Cab.Pulomas </v>
          </cell>
        </row>
        <row r="231">
          <cell r="B231" t="str">
            <v>054</v>
          </cell>
          <cell r="C231" t="str">
            <v>Zaky Rokhandi</v>
          </cell>
          <cell r="D231" t="str">
            <v>SPC</v>
          </cell>
          <cell r="E231" t="str">
            <v>VCB Fitter</v>
          </cell>
          <cell r="F231">
            <v>2</v>
          </cell>
          <cell r="G231" t="str">
            <v>PTD</v>
          </cell>
          <cell r="H231" t="str">
            <v>340547</v>
          </cell>
          <cell r="I231" t="str">
            <v>340547</v>
          </cell>
          <cell r="J231" t="str">
            <v>WC</v>
          </cell>
          <cell r="K231" t="str">
            <v>Pulomas</v>
          </cell>
          <cell r="L231">
            <v>1</v>
          </cell>
          <cell r="M231">
            <v>875000</v>
          </cell>
          <cell r="N231" t="str">
            <v>gross</v>
          </cell>
          <cell r="O231">
            <v>360000</v>
          </cell>
          <cell r="P231">
            <v>154000</v>
          </cell>
          <cell r="Q231" t="str">
            <v>On</v>
          </cell>
          <cell r="R231" t="str">
            <v>Surya Fitri</v>
          </cell>
          <cell r="S231">
            <v>39237</v>
          </cell>
          <cell r="T231">
            <v>39600</v>
          </cell>
          <cell r="U231">
            <v>39964</v>
          </cell>
          <cell r="V231" t="str">
            <v>V</v>
          </cell>
          <cell r="AF231" t="str">
            <v>L</v>
          </cell>
          <cell r="AG231" t="str">
            <v>K</v>
          </cell>
          <cell r="AI231" t="str">
            <v xml:space="preserve">1200004787771 </v>
          </cell>
          <cell r="AJ231" t="str">
            <v xml:space="preserve"> Zaki Rokhandi</v>
          </cell>
          <cell r="AK231" t="str">
            <v xml:space="preserve"> Bank Mandiri Cab.Pulomas </v>
          </cell>
          <cell r="AL231" t="str">
            <v>24.689.625.2-005.000</v>
          </cell>
        </row>
        <row r="232">
          <cell r="B232">
            <v>343</v>
          </cell>
          <cell r="C232" t="str">
            <v>Zamzami</v>
          </cell>
          <cell r="D232" t="str">
            <v>SPC</v>
          </cell>
          <cell r="E232" t="str">
            <v>Filter Panel Assembly</v>
          </cell>
          <cell r="F232">
            <v>1</v>
          </cell>
          <cell r="G232" t="str">
            <v>PTD</v>
          </cell>
          <cell r="H232" t="str">
            <v>340548</v>
          </cell>
          <cell r="I232" t="str">
            <v>340548</v>
          </cell>
          <cell r="J232" t="str">
            <v>WC</v>
          </cell>
          <cell r="K232" t="str">
            <v>Pulomas</v>
          </cell>
          <cell r="L232">
            <v>1</v>
          </cell>
          <cell r="M232">
            <v>825000</v>
          </cell>
          <cell r="N232" t="str">
            <v>gross</v>
          </cell>
          <cell r="O232">
            <v>360000</v>
          </cell>
          <cell r="P232">
            <v>154000</v>
          </cell>
          <cell r="Q232" t="str">
            <v>On</v>
          </cell>
          <cell r="R232" t="str">
            <v>Rahmat Mulyadi</v>
          </cell>
          <cell r="S232">
            <v>39661</v>
          </cell>
          <cell r="W232">
            <v>39661</v>
          </cell>
          <cell r="X232">
            <v>40025</v>
          </cell>
          <cell r="Y232" t="str">
            <v>V</v>
          </cell>
          <cell r="AF232" t="str">
            <v>L</v>
          </cell>
          <cell r="AG232" t="str">
            <v>TK</v>
          </cell>
          <cell r="AI232" t="str">
            <v>1250007020506</v>
          </cell>
          <cell r="AJ232" t="str">
            <v>Zamzami</v>
          </cell>
          <cell r="AK232" t="str">
            <v>Mandiri KC Pulogadung</v>
          </cell>
        </row>
        <row r="233">
          <cell r="B233" t="str">
            <v>106</v>
          </cell>
          <cell r="C233" t="str">
            <v>Zayadi Amin</v>
          </cell>
          <cell r="D233" t="str">
            <v>SPC</v>
          </cell>
          <cell r="E233" t="str">
            <v>Office Assist</v>
          </cell>
          <cell r="F233">
            <v>1</v>
          </cell>
          <cell r="G233" t="str">
            <v>A&amp;C</v>
          </cell>
          <cell r="H233" t="str">
            <v>341550</v>
          </cell>
          <cell r="I233" t="str">
            <v>341550</v>
          </cell>
          <cell r="J233" t="str">
            <v>WC</v>
          </cell>
          <cell r="K233" t="str">
            <v>Pulomas</v>
          </cell>
          <cell r="L233">
            <v>1</v>
          </cell>
          <cell r="M233">
            <v>982600</v>
          </cell>
          <cell r="N233" t="str">
            <v>gross</v>
          </cell>
          <cell r="O233">
            <v>360000</v>
          </cell>
          <cell r="P233">
            <v>154000</v>
          </cell>
          <cell r="Q233" t="str">
            <v>On</v>
          </cell>
          <cell r="R233" t="str">
            <v>Basuki Pamungkas</v>
          </cell>
          <cell r="S233">
            <v>39448</v>
          </cell>
          <cell r="T233">
            <v>39600</v>
          </cell>
          <cell r="U233">
            <v>39813</v>
          </cell>
          <cell r="V233" t="str">
            <v>V</v>
          </cell>
          <cell r="W233">
            <v>39814</v>
          </cell>
          <cell r="X233" t="str">
            <v>31-Des-09</v>
          </cell>
          <cell r="AF233" t="str">
            <v>L</v>
          </cell>
          <cell r="AG233" t="str">
            <v>K1</v>
          </cell>
          <cell r="AI233" t="str">
            <v xml:space="preserve">1270000201986 </v>
          </cell>
          <cell r="AJ233" t="str">
            <v xml:space="preserve"> Zayadi Amin</v>
          </cell>
          <cell r="AK233" t="str">
            <v xml:space="preserve">Bank Mandiri Cab.Kawasan Komersial Cilandak </v>
          </cell>
          <cell r="AL233" t="str">
            <v>09.543.204.3-017.000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  <sheetName val="予定日別1-6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  <sheetName val="KB,MOLD ESTIMATE.00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  <sheetName val="ｺﾋﾟｰ用（直セ）"/>
      <sheetName val="ｺﾋﾟｰ用（海プ）"/>
      <sheetName val="ｺﾋﾟｰ用（全社）"/>
      <sheetName val="出力②"/>
      <sheetName val="グラフ用"/>
      <sheetName val="Total"/>
      <sheetName val="BEX"/>
      <sheetName val="BIP CIP"/>
      <sheetName val="テーブル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">
          <cell r="F4" t="str">
            <v>ADM - HR</v>
          </cell>
        </row>
      </sheetData>
      <sheetData sheetId="30"/>
      <sheetData sheetId="31"/>
      <sheetData sheetId="3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CHECK"/>
      <sheetName val="テーブル"/>
      <sheetName val="支援計画・０４"/>
      <sheetName val="Sheet1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4F5948-2B94-4EDA-956B-245F45DD4906}" name="Table4" displayName="Table4" ref="A6:L603" totalsRowShown="0" headerRowDxfId="111" dataDxfId="109" headerRowBorderDxfId="110" tableBorderDxfId="108">
  <autoFilter ref="A6:L603" xr:uid="{1F4F5948-2B94-4EDA-956B-245F45DD4906}"/>
  <tableColumns count="12">
    <tableColumn id="1" xr3:uid="{E336856F-C43B-4BF5-BC18-5F7A29628609}" name="date" dataDxfId="107" dataCellStyle="Normal 5">
      <calculatedColumnFormula>+EOMONTH($C$3,0)</calculatedColumnFormula>
    </tableColumn>
    <tableColumn id="2" xr3:uid="{DF1436B3-8E52-432A-B3A0-A6F8D05EAF77}" name="coa_code" dataDxfId="106" dataCellStyle="Normal 5"/>
    <tableColumn id="3" xr3:uid="{7E29CA1C-DBE4-4A00-A59D-E71480C6B578}" name="coa_name" dataDxfId="105" dataCellStyle="Normal 5"/>
    <tableColumn id="4" xr3:uid="{949FE4DD-A2D5-4552-BA08-61FC773B0559}" name="section_to_code" dataDxfId="104" dataCellStyle="Normal 5"/>
    <tableColumn id="5" xr3:uid="{33450C94-E2F8-4C7B-AEB2-08F5C5E1122F}" name="section_to_name" dataDxfId="103" dataCellStyle="Normal 5"/>
    <tableColumn id="6" xr3:uid="{70D0870A-64C2-4869-91A6-9B889C169452}" name="description" dataDxfId="102" dataCellStyle="Normal 5">
      <calculatedColumnFormula>$C$4&amp;"_Accrued_Overtime Casual - Salary "&amp;RIGHT('Cost Center ok'!$BJ$5,14)</calculatedColumnFormula>
    </tableColumn>
    <tableColumn id="7" xr3:uid="{C7BD2A91-DB5E-4078-9333-F517518F3044}" name="procate_code" dataDxfId="101" dataCellStyle="Comma"/>
    <tableColumn id="8" xr3:uid="{013BB610-B85F-4FC6-A7F7-D89C160D76F1}" name="procate_name" dataDxfId="100" dataCellStyle="Comma"/>
    <tableColumn id="9" xr3:uid="{6630DBA7-CE20-45A5-9957-39BD1C9B1227}" name="budget_number" dataDxfId="99" dataCellStyle="Normal 5"/>
    <tableColumn id="10" xr3:uid="{03F7A5AC-A643-460C-84E5-055CC9568019}" name="budget_desc" dataDxfId="98" dataCellStyle="Normal 3 3 2 2 2"/>
    <tableColumn id="11" xr3:uid="{07354598-5134-467A-BC64-41783D59C09A}" name="debet_amount" dataDxfId="97" dataCellStyle="Comma"/>
    <tableColumn id="12" xr3:uid="{089930D3-9E21-478C-A202-F60E75BF76E1}" name="credit_amount" dataDxfId="9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BBC16C-1AA3-408A-8110-D6BD3F2ECE02}" name="Table3" displayName="Table3" ref="A6:L281" totalsRowShown="0" headerRowDxfId="95" tableBorderDxfId="94">
  <autoFilter ref="A6:L281" xr:uid="{E7BBC16C-1AA3-408A-8110-D6BD3F2ECE02}"/>
  <tableColumns count="12">
    <tableColumn id="1" xr3:uid="{CD16C85C-83BE-4861-B529-D7B1D9B84524}" name="date" dataDxfId="93" dataCellStyle="Normal 2 2">
      <calculatedColumnFormula>+EOMONTH($C$3,0)</calculatedColumnFormula>
    </tableColumn>
    <tableColumn id="2" xr3:uid="{DE9F375E-4B7B-4E3E-B474-A02AE57A59A0}" name="coa_code" dataDxfId="92" dataCellStyle="Normal 2 2"/>
    <tableColumn id="3" xr3:uid="{9F6D54A4-74BB-4D90-B7FA-DBA058E405DB}" name="coa_name" dataDxfId="91" dataCellStyle="Normal 2 2"/>
    <tableColumn id="4" xr3:uid="{C079F526-407D-47C2-9A31-2D4A7FEF0C38}" name="section_to_code" dataDxfId="90" dataCellStyle="Normal 2 2"/>
    <tableColumn id="5" xr3:uid="{400429F2-525A-40D5-8A00-B82D8BEC693A}" name="section_to_name" dataDxfId="89" dataCellStyle="Normal 2 2"/>
    <tableColumn id="6" xr3:uid="{8C5946C0-F3BD-484F-8BB3-9142BC8595FA}" name="description" dataDxfId="88" dataCellStyle="Normal 2 2">
      <calculatedColumnFormula>$C$4&amp;"_Transfer Labor_Injection Moulding"</calculatedColumnFormula>
    </tableColumn>
    <tableColumn id="7" xr3:uid="{95964117-8250-4EDB-AB4A-C0A5017238E7}" name="procate_code" dataDxfId="87" dataCellStyle="Normal 2 2"/>
    <tableColumn id="8" xr3:uid="{0A6A2580-C043-4130-90FD-343CC322D002}" name="procate_name" dataDxfId="86" dataCellStyle="Normal 2 2"/>
    <tableColumn id="9" xr3:uid="{3890252A-04BD-4E28-88F8-4BB358823D0E}" name="budget_number" dataDxfId="85" dataCellStyle="Normal 2 2"/>
    <tableColumn id="10" xr3:uid="{DAAE67C5-0225-47F2-AA1D-D7F0F826B2F8}" name="budget_desc" dataDxfId="84" dataCellStyle="Normal 2 2"/>
    <tableColumn id="11" xr3:uid="{CB1A09C6-F342-472D-BB16-D7524FDB7782}" name="debet_amount" dataDxfId="83" dataCellStyle="Comma"/>
    <tableColumn id="12" xr3:uid="{4D34EF01-3A63-4296-B221-A3E2CF76B8EB}" name="credit_amount" dataDxfId="8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39CB-A91A-468D-9529-271D8DADE5F0}">
  <sheetPr>
    <tabColor rgb="FF00B050"/>
    <pageSetUpPr fitToPage="1"/>
  </sheetPr>
  <dimension ref="A1:O1835"/>
  <sheetViews>
    <sheetView showGridLines="0" tabSelected="1" zoomScale="80" zoomScaleNormal="80" workbookViewId="0">
      <pane ySplit="6" topLeftCell="A7" activePane="bottomLeft" state="frozen"/>
      <selection activeCell="E31" sqref="E31"/>
      <selection pane="bottomLeft" activeCell="C22" sqref="C22"/>
    </sheetView>
  </sheetViews>
  <sheetFormatPr defaultRowHeight="14.4"/>
  <cols>
    <col min="1" max="1" width="7.6328125" style="571" bestFit="1" customWidth="1"/>
    <col min="2" max="2" width="8.453125" style="572" customWidth="1"/>
    <col min="3" max="3" width="26.54296875" style="573" customWidth="1"/>
    <col min="4" max="4" width="12.90625" style="574" customWidth="1"/>
    <col min="5" max="5" width="21.36328125" style="573" customWidth="1"/>
    <col min="6" max="6" width="30.453125" style="573" customWidth="1"/>
    <col min="7" max="7" width="10.36328125" style="565" customWidth="1"/>
    <col min="8" max="8" width="10.81640625" style="562" customWidth="1"/>
    <col min="9" max="9" width="18.90625" style="562" customWidth="1"/>
    <col min="10" max="10" width="17.90625" style="562" customWidth="1"/>
    <col min="11" max="12" width="16.36328125" style="576" customWidth="1"/>
    <col min="13" max="13" width="10.54296875" style="562" bestFit="1" customWidth="1"/>
    <col min="14" max="14" width="17.81640625" style="562" customWidth="1"/>
    <col min="15" max="229" width="8.90625" style="562"/>
    <col min="230" max="230" width="25.6328125" style="562" bestFit="1" customWidth="1"/>
    <col min="231" max="231" width="8.81640625" style="562" customWidth="1"/>
    <col min="232" max="234" width="0" style="562" hidden="1" customWidth="1"/>
    <col min="235" max="235" width="7.90625" style="562" customWidth="1"/>
    <col min="236" max="236" width="25.54296875" style="562" customWidth="1"/>
    <col min="237" max="237" width="4.90625" style="562" customWidth="1"/>
    <col min="238" max="238" width="19.36328125" style="562" bestFit="1" customWidth="1"/>
    <col min="239" max="239" width="27.81640625" style="562" customWidth="1"/>
    <col min="240" max="242" width="0" style="562" hidden="1" customWidth="1"/>
    <col min="243" max="243" width="4.453125" style="562" customWidth="1"/>
    <col min="244" max="244" width="12.1796875" style="562" customWidth="1"/>
    <col min="245" max="245" width="6" style="562" customWidth="1"/>
    <col min="246" max="247" width="14.54296875" style="562" customWidth="1"/>
    <col min="248" max="248" width="16" style="562" customWidth="1"/>
    <col min="249" max="249" width="5.08984375" style="562" customWidth="1"/>
    <col min="250" max="251" width="20" style="562" customWidth="1"/>
    <col min="252" max="252" width="9.90625" style="562" customWidth="1"/>
    <col min="253" max="485" width="8.90625" style="562"/>
    <col min="486" max="486" width="25.6328125" style="562" bestFit="1" customWidth="1"/>
    <col min="487" max="487" width="8.81640625" style="562" customWidth="1"/>
    <col min="488" max="490" width="0" style="562" hidden="1" customWidth="1"/>
    <col min="491" max="491" width="7.90625" style="562" customWidth="1"/>
    <col min="492" max="492" width="25.54296875" style="562" customWidth="1"/>
    <col min="493" max="493" width="4.90625" style="562" customWidth="1"/>
    <col min="494" max="494" width="19.36328125" style="562" bestFit="1" customWidth="1"/>
    <col min="495" max="495" width="27.81640625" style="562" customWidth="1"/>
    <col min="496" max="498" width="0" style="562" hidden="1" customWidth="1"/>
    <col min="499" max="499" width="4.453125" style="562" customWidth="1"/>
    <col min="500" max="500" width="12.1796875" style="562" customWidth="1"/>
    <col min="501" max="501" width="6" style="562" customWidth="1"/>
    <col min="502" max="503" width="14.54296875" style="562" customWidth="1"/>
    <col min="504" max="504" width="16" style="562" customWidth="1"/>
    <col min="505" max="505" width="5.08984375" style="562" customWidth="1"/>
    <col min="506" max="507" width="20" style="562" customWidth="1"/>
    <col min="508" max="508" width="9.90625" style="562" customWidth="1"/>
    <col min="509" max="741" width="8.90625" style="562"/>
    <col min="742" max="742" width="25.6328125" style="562" bestFit="1" customWidth="1"/>
    <col min="743" max="743" width="8.81640625" style="562" customWidth="1"/>
    <col min="744" max="746" width="0" style="562" hidden="1" customWidth="1"/>
    <col min="747" max="747" width="7.90625" style="562" customWidth="1"/>
    <col min="748" max="748" width="25.54296875" style="562" customWidth="1"/>
    <col min="749" max="749" width="4.90625" style="562" customWidth="1"/>
    <col min="750" max="750" width="19.36328125" style="562" bestFit="1" customWidth="1"/>
    <col min="751" max="751" width="27.81640625" style="562" customWidth="1"/>
    <col min="752" max="754" width="0" style="562" hidden="1" customWidth="1"/>
    <col min="755" max="755" width="4.453125" style="562" customWidth="1"/>
    <col min="756" max="756" width="12.1796875" style="562" customWidth="1"/>
    <col min="757" max="757" width="6" style="562" customWidth="1"/>
    <col min="758" max="759" width="14.54296875" style="562" customWidth="1"/>
    <col min="760" max="760" width="16" style="562" customWidth="1"/>
    <col min="761" max="761" width="5.08984375" style="562" customWidth="1"/>
    <col min="762" max="763" width="20" style="562" customWidth="1"/>
    <col min="764" max="764" width="9.90625" style="562" customWidth="1"/>
    <col min="765" max="997" width="8.90625" style="562"/>
    <col min="998" max="998" width="25.6328125" style="562" bestFit="1" customWidth="1"/>
    <col min="999" max="999" width="8.81640625" style="562" customWidth="1"/>
    <col min="1000" max="1002" width="0" style="562" hidden="1" customWidth="1"/>
    <col min="1003" max="1003" width="7.90625" style="562" customWidth="1"/>
    <col min="1004" max="1004" width="25.54296875" style="562" customWidth="1"/>
    <col min="1005" max="1005" width="4.90625" style="562" customWidth="1"/>
    <col min="1006" max="1006" width="19.36328125" style="562" bestFit="1" customWidth="1"/>
    <col min="1007" max="1007" width="27.81640625" style="562" customWidth="1"/>
    <col min="1008" max="1010" width="0" style="562" hidden="1" customWidth="1"/>
    <col min="1011" max="1011" width="4.453125" style="562" customWidth="1"/>
    <col min="1012" max="1012" width="12.1796875" style="562" customWidth="1"/>
    <col min="1013" max="1013" width="6" style="562" customWidth="1"/>
    <col min="1014" max="1015" width="14.54296875" style="562" customWidth="1"/>
    <col min="1016" max="1016" width="16" style="562" customWidth="1"/>
    <col min="1017" max="1017" width="5.08984375" style="562" customWidth="1"/>
    <col min="1018" max="1019" width="20" style="562" customWidth="1"/>
    <col min="1020" max="1020" width="9.90625" style="562" customWidth="1"/>
    <col min="1021" max="1253" width="8.90625" style="562"/>
    <col min="1254" max="1254" width="25.6328125" style="562" bestFit="1" customWidth="1"/>
    <col min="1255" max="1255" width="8.81640625" style="562" customWidth="1"/>
    <col min="1256" max="1258" width="0" style="562" hidden="1" customWidth="1"/>
    <col min="1259" max="1259" width="7.90625" style="562" customWidth="1"/>
    <col min="1260" max="1260" width="25.54296875" style="562" customWidth="1"/>
    <col min="1261" max="1261" width="4.90625" style="562" customWidth="1"/>
    <col min="1262" max="1262" width="19.36328125" style="562" bestFit="1" customWidth="1"/>
    <col min="1263" max="1263" width="27.81640625" style="562" customWidth="1"/>
    <col min="1264" max="1266" width="0" style="562" hidden="1" customWidth="1"/>
    <col min="1267" max="1267" width="4.453125" style="562" customWidth="1"/>
    <col min="1268" max="1268" width="12.1796875" style="562" customWidth="1"/>
    <col min="1269" max="1269" width="6" style="562" customWidth="1"/>
    <col min="1270" max="1271" width="14.54296875" style="562" customWidth="1"/>
    <col min="1272" max="1272" width="16" style="562" customWidth="1"/>
    <col min="1273" max="1273" width="5.08984375" style="562" customWidth="1"/>
    <col min="1274" max="1275" width="20" style="562" customWidth="1"/>
    <col min="1276" max="1276" width="9.90625" style="562" customWidth="1"/>
    <col min="1277" max="1509" width="8.90625" style="562"/>
    <col min="1510" max="1510" width="25.6328125" style="562" bestFit="1" customWidth="1"/>
    <col min="1511" max="1511" width="8.81640625" style="562" customWidth="1"/>
    <col min="1512" max="1514" width="0" style="562" hidden="1" customWidth="1"/>
    <col min="1515" max="1515" width="7.90625" style="562" customWidth="1"/>
    <col min="1516" max="1516" width="25.54296875" style="562" customWidth="1"/>
    <col min="1517" max="1517" width="4.90625" style="562" customWidth="1"/>
    <col min="1518" max="1518" width="19.36328125" style="562" bestFit="1" customWidth="1"/>
    <col min="1519" max="1519" width="27.81640625" style="562" customWidth="1"/>
    <col min="1520" max="1522" width="0" style="562" hidden="1" customWidth="1"/>
    <col min="1523" max="1523" width="4.453125" style="562" customWidth="1"/>
    <col min="1524" max="1524" width="12.1796875" style="562" customWidth="1"/>
    <col min="1525" max="1525" width="6" style="562" customWidth="1"/>
    <col min="1526" max="1527" width="14.54296875" style="562" customWidth="1"/>
    <col min="1528" max="1528" width="16" style="562" customWidth="1"/>
    <col min="1529" max="1529" width="5.08984375" style="562" customWidth="1"/>
    <col min="1530" max="1531" width="20" style="562" customWidth="1"/>
    <col min="1532" max="1532" width="9.90625" style="562" customWidth="1"/>
    <col min="1533" max="1765" width="8.90625" style="562"/>
    <col min="1766" max="1766" width="25.6328125" style="562" bestFit="1" customWidth="1"/>
    <col min="1767" max="1767" width="8.81640625" style="562" customWidth="1"/>
    <col min="1768" max="1770" width="0" style="562" hidden="1" customWidth="1"/>
    <col min="1771" max="1771" width="7.90625" style="562" customWidth="1"/>
    <col min="1772" max="1772" width="25.54296875" style="562" customWidth="1"/>
    <col min="1773" max="1773" width="4.90625" style="562" customWidth="1"/>
    <col min="1774" max="1774" width="19.36328125" style="562" bestFit="1" customWidth="1"/>
    <col min="1775" max="1775" width="27.81640625" style="562" customWidth="1"/>
    <col min="1776" max="1778" width="0" style="562" hidden="1" customWidth="1"/>
    <col min="1779" max="1779" width="4.453125" style="562" customWidth="1"/>
    <col min="1780" max="1780" width="12.1796875" style="562" customWidth="1"/>
    <col min="1781" max="1781" width="6" style="562" customWidth="1"/>
    <col min="1782" max="1783" width="14.54296875" style="562" customWidth="1"/>
    <col min="1784" max="1784" width="16" style="562" customWidth="1"/>
    <col min="1785" max="1785" width="5.08984375" style="562" customWidth="1"/>
    <col min="1786" max="1787" width="20" style="562" customWidth="1"/>
    <col min="1788" max="1788" width="9.90625" style="562" customWidth="1"/>
    <col min="1789" max="2021" width="8.90625" style="562"/>
    <col min="2022" max="2022" width="25.6328125" style="562" bestFit="1" customWidth="1"/>
    <col min="2023" max="2023" width="8.81640625" style="562" customWidth="1"/>
    <col min="2024" max="2026" width="0" style="562" hidden="1" customWidth="1"/>
    <col min="2027" max="2027" width="7.90625" style="562" customWidth="1"/>
    <col min="2028" max="2028" width="25.54296875" style="562" customWidth="1"/>
    <col min="2029" max="2029" width="4.90625" style="562" customWidth="1"/>
    <col min="2030" max="2030" width="19.36328125" style="562" bestFit="1" customWidth="1"/>
    <col min="2031" max="2031" width="27.81640625" style="562" customWidth="1"/>
    <col min="2032" max="2034" width="0" style="562" hidden="1" customWidth="1"/>
    <col min="2035" max="2035" width="4.453125" style="562" customWidth="1"/>
    <col min="2036" max="2036" width="12.1796875" style="562" customWidth="1"/>
    <col min="2037" max="2037" width="6" style="562" customWidth="1"/>
    <col min="2038" max="2039" width="14.54296875" style="562" customWidth="1"/>
    <col min="2040" max="2040" width="16" style="562" customWidth="1"/>
    <col min="2041" max="2041" width="5.08984375" style="562" customWidth="1"/>
    <col min="2042" max="2043" width="20" style="562" customWidth="1"/>
    <col min="2044" max="2044" width="9.90625" style="562" customWidth="1"/>
    <col min="2045" max="2277" width="8.90625" style="562"/>
    <col min="2278" max="2278" width="25.6328125" style="562" bestFit="1" customWidth="1"/>
    <col min="2279" max="2279" width="8.81640625" style="562" customWidth="1"/>
    <col min="2280" max="2282" width="0" style="562" hidden="1" customWidth="1"/>
    <col min="2283" max="2283" width="7.90625" style="562" customWidth="1"/>
    <col min="2284" max="2284" width="25.54296875" style="562" customWidth="1"/>
    <col min="2285" max="2285" width="4.90625" style="562" customWidth="1"/>
    <col min="2286" max="2286" width="19.36328125" style="562" bestFit="1" customWidth="1"/>
    <col min="2287" max="2287" width="27.81640625" style="562" customWidth="1"/>
    <col min="2288" max="2290" width="0" style="562" hidden="1" customWidth="1"/>
    <col min="2291" max="2291" width="4.453125" style="562" customWidth="1"/>
    <col min="2292" max="2292" width="12.1796875" style="562" customWidth="1"/>
    <col min="2293" max="2293" width="6" style="562" customWidth="1"/>
    <col min="2294" max="2295" width="14.54296875" style="562" customWidth="1"/>
    <col min="2296" max="2296" width="16" style="562" customWidth="1"/>
    <col min="2297" max="2297" width="5.08984375" style="562" customWidth="1"/>
    <col min="2298" max="2299" width="20" style="562" customWidth="1"/>
    <col min="2300" max="2300" width="9.90625" style="562" customWidth="1"/>
    <col min="2301" max="2533" width="8.90625" style="562"/>
    <col min="2534" max="2534" width="25.6328125" style="562" bestFit="1" customWidth="1"/>
    <col min="2535" max="2535" width="8.81640625" style="562" customWidth="1"/>
    <col min="2536" max="2538" width="0" style="562" hidden="1" customWidth="1"/>
    <col min="2539" max="2539" width="7.90625" style="562" customWidth="1"/>
    <col min="2540" max="2540" width="25.54296875" style="562" customWidth="1"/>
    <col min="2541" max="2541" width="4.90625" style="562" customWidth="1"/>
    <col min="2542" max="2542" width="19.36328125" style="562" bestFit="1" customWidth="1"/>
    <col min="2543" max="2543" width="27.81640625" style="562" customWidth="1"/>
    <col min="2544" max="2546" width="0" style="562" hidden="1" customWidth="1"/>
    <col min="2547" max="2547" width="4.453125" style="562" customWidth="1"/>
    <col min="2548" max="2548" width="12.1796875" style="562" customWidth="1"/>
    <col min="2549" max="2549" width="6" style="562" customWidth="1"/>
    <col min="2550" max="2551" width="14.54296875" style="562" customWidth="1"/>
    <col min="2552" max="2552" width="16" style="562" customWidth="1"/>
    <col min="2553" max="2553" width="5.08984375" style="562" customWidth="1"/>
    <col min="2554" max="2555" width="20" style="562" customWidth="1"/>
    <col min="2556" max="2556" width="9.90625" style="562" customWidth="1"/>
    <col min="2557" max="2789" width="8.90625" style="562"/>
    <col min="2790" max="2790" width="25.6328125" style="562" bestFit="1" customWidth="1"/>
    <col min="2791" max="2791" width="8.81640625" style="562" customWidth="1"/>
    <col min="2792" max="2794" width="0" style="562" hidden="1" customWidth="1"/>
    <col min="2795" max="2795" width="7.90625" style="562" customWidth="1"/>
    <col min="2796" max="2796" width="25.54296875" style="562" customWidth="1"/>
    <col min="2797" max="2797" width="4.90625" style="562" customWidth="1"/>
    <col min="2798" max="2798" width="19.36328125" style="562" bestFit="1" customWidth="1"/>
    <col min="2799" max="2799" width="27.81640625" style="562" customWidth="1"/>
    <col min="2800" max="2802" width="0" style="562" hidden="1" customWidth="1"/>
    <col min="2803" max="2803" width="4.453125" style="562" customWidth="1"/>
    <col min="2804" max="2804" width="12.1796875" style="562" customWidth="1"/>
    <col min="2805" max="2805" width="6" style="562" customWidth="1"/>
    <col min="2806" max="2807" width="14.54296875" style="562" customWidth="1"/>
    <col min="2808" max="2808" width="16" style="562" customWidth="1"/>
    <col min="2809" max="2809" width="5.08984375" style="562" customWidth="1"/>
    <col min="2810" max="2811" width="20" style="562" customWidth="1"/>
    <col min="2812" max="2812" width="9.90625" style="562" customWidth="1"/>
    <col min="2813" max="3045" width="8.90625" style="562"/>
    <col min="3046" max="3046" width="25.6328125" style="562" bestFit="1" customWidth="1"/>
    <col min="3047" max="3047" width="8.81640625" style="562" customWidth="1"/>
    <col min="3048" max="3050" width="0" style="562" hidden="1" customWidth="1"/>
    <col min="3051" max="3051" width="7.90625" style="562" customWidth="1"/>
    <col min="3052" max="3052" width="25.54296875" style="562" customWidth="1"/>
    <col min="3053" max="3053" width="4.90625" style="562" customWidth="1"/>
    <col min="3054" max="3054" width="19.36328125" style="562" bestFit="1" customWidth="1"/>
    <col min="3055" max="3055" width="27.81640625" style="562" customWidth="1"/>
    <col min="3056" max="3058" width="0" style="562" hidden="1" customWidth="1"/>
    <col min="3059" max="3059" width="4.453125" style="562" customWidth="1"/>
    <col min="3060" max="3060" width="12.1796875" style="562" customWidth="1"/>
    <col min="3061" max="3061" width="6" style="562" customWidth="1"/>
    <col min="3062" max="3063" width="14.54296875" style="562" customWidth="1"/>
    <col min="3064" max="3064" width="16" style="562" customWidth="1"/>
    <col min="3065" max="3065" width="5.08984375" style="562" customWidth="1"/>
    <col min="3066" max="3067" width="20" style="562" customWidth="1"/>
    <col min="3068" max="3068" width="9.90625" style="562" customWidth="1"/>
    <col min="3069" max="3301" width="8.90625" style="562"/>
    <col min="3302" max="3302" width="25.6328125" style="562" bestFit="1" customWidth="1"/>
    <col min="3303" max="3303" width="8.81640625" style="562" customWidth="1"/>
    <col min="3304" max="3306" width="0" style="562" hidden="1" customWidth="1"/>
    <col min="3307" max="3307" width="7.90625" style="562" customWidth="1"/>
    <col min="3308" max="3308" width="25.54296875" style="562" customWidth="1"/>
    <col min="3309" max="3309" width="4.90625" style="562" customWidth="1"/>
    <col min="3310" max="3310" width="19.36328125" style="562" bestFit="1" customWidth="1"/>
    <col min="3311" max="3311" width="27.81640625" style="562" customWidth="1"/>
    <col min="3312" max="3314" width="0" style="562" hidden="1" customWidth="1"/>
    <col min="3315" max="3315" width="4.453125" style="562" customWidth="1"/>
    <col min="3316" max="3316" width="12.1796875" style="562" customWidth="1"/>
    <col min="3317" max="3317" width="6" style="562" customWidth="1"/>
    <col min="3318" max="3319" width="14.54296875" style="562" customWidth="1"/>
    <col min="3320" max="3320" width="16" style="562" customWidth="1"/>
    <col min="3321" max="3321" width="5.08984375" style="562" customWidth="1"/>
    <col min="3322" max="3323" width="20" style="562" customWidth="1"/>
    <col min="3324" max="3324" width="9.90625" style="562" customWidth="1"/>
    <col min="3325" max="3557" width="8.90625" style="562"/>
    <col min="3558" max="3558" width="25.6328125" style="562" bestFit="1" customWidth="1"/>
    <col min="3559" max="3559" width="8.81640625" style="562" customWidth="1"/>
    <col min="3560" max="3562" width="0" style="562" hidden="1" customWidth="1"/>
    <col min="3563" max="3563" width="7.90625" style="562" customWidth="1"/>
    <col min="3564" max="3564" width="25.54296875" style="562" customWidth="1"/>
    <col min="3565" max="3565" width="4.90625" style="562" customWidth="1"/>
    <col min="3566" max="3566" width="19.36328125" style="562" bestFit="1" customWidth="1"/>
    <col min="3567" max="3567" width="27.81640625" style="562" customWidth="1"/>
    <col min="3568" max="3570" width="0" style="562" hidden="1" customWidth="1"/>
    <col min="3571" max="3571" width="4.453125" style="562" customWidth="1"/>
    <col min="3572" max="3572" width="12.1796875" style="562" customWidth="1"/>
    <col min="3573" max="3573" width="6" style="562" customWidth="1"/>
    <col min="3574" max="3575" width="14.54296875" style="562" customWidth="1"/>
    <col min="3576" max="3576" width="16" style="562" customWidth="1"/>
    <col min="3577" max="3577" width="5.08984375" style="562" customWidth="1"/>
    <col min="3578" max="3579" width="20" style="562" customWidth="1"/>
    <col min="3580" max="3580" width="9.90625" style="562" customWidth="1"/>
    <col min="3581" max="3813" width="8.90625" style="562"/>
    <col min="3814" max="3814" width="25.6328125" style="562" bestFit="1" customWidth="1"/>
    <col min="3815" max="3815" width="8.81640625" style="562" customWidth="1"/>
    <col min="3816" max="3818" width="0" style="562" hidden="1" customWidth="1"/>
    <col min="3819" max="3819" width="7.90625" style="562" customWidth="1"/>
    <col min="3820" max="3820" width="25.54296875" style="562" customWidth="1"/>
    <col min="3821" max="3821" width="4.90625" style="562" customWidth="1"/>
    <col min="3822" max="3822" width="19.36328125" style="562" bestFit="1" customWidth="1"/>
    <col min="3823" max="3823" width="27.81640625" style="562" customWidth="1"/>
    <col min="3824" max="3826" width="0" style="562" hidden="1" customWidth="1"/>
    <col min="3827" max="3827" width="4.453125" style="562" customWidth="1"/>
    <col min="3828" max="3828" width="12.1796875" style="562" customWidth="1"/>
    <col min="3829" max="3829" width="6" style="562" customWidth="1"/>
    <col min="3830" max="3831" width="14.54296875" style="562" customWidth="1"/>
    <col min="3832" max="3832" width="16" style="562" customWidth="1"/>
    <col min="3833" max="3833" width="5.08984375" style="562" customWidth="1"/>
    <col min="3834" max="3835" width="20" style="562" customWidth="1"/>
    <col min="3836" max="3836" width="9.90625" style="562" customWidth="1"/>
    <col min="3837" max="4069" width="8.90625" style="562"/>
    <col min="4070" max="4070" width="25.6328125" style="562" bestFit="1" customWidth="1"/>
    <col min="4071" max="4071" width="8.81640625" style="562" customWidth="1"/>
    <col min="4072" max="4074" width="0" style="562" hidden="1" customWidth="1"/>
    <col min="4075" max="4075" width="7.90625" style="562" customWidth="1"/>
    <col min="4076" max="4076" width="25.54296875" style="562" customWidth="1"/>
    <col min="4077" max="4077" width="4.90625" style="562" customWidth="1"/>
    <col min="4078" max="4078" width="19.36328125" style="562" bestFit="1" customWidth="1"/>
    <col min="4079" max="4079" width="27.81640625" style="562" customWidth="1"/>
    <col min="4080" max="4082" width="0" style="562" hidden="1" customWidth="1"/>
    <col min="4083" max="4083" width="4.453125" style="562" customWidth="1"/>
    <col min="4084" max="4084" width="12.1796875" style="562" customWidth="1"/>
    <col min="4085" max="4085" width="6" style="562" customWidth="1"/>
    <col min="4086" max="4087" width="14.54296875" style="562" customWidth="1"/>
    <col min="4088" max="4088" width="16" style="562" customWidth="1"/>
    <col min="4089" max="4089" width="5.08984375" style="562" customWidth="1"/>
    <col min="4090" max="4091" width="20" style="562" customWidth="1"/>
    <col min="4092" max="4092" width="9.90625" style="562" customWidth="1"/>
    <col min="4093" max="4325" width="8.90625" style="562"/>
    <col min="4326" max="4326" width="25.6328125" style="562" bestFit="1" customWidth="1"/>
    <col min="4327" max="4327" width="8.81640625" style="562" customWidth="1"/>
    <col min="4328" max="4330" width="0" style="562" hidden="1" customWidth="1"/>
    <col min="4331" max="4331" width="7.90625" style="562" customWidth="1"/>
    <col min="4332" max="4332" width="25.54296875" style="562" customWidth="1"/>
    <col min="4333" max="4333" width="4.90625" style="562" customWidth="1"/>
    <col min="4334" max="4334" width="19.36328125" style="562" bestFit="1" customWidth="1"/>
    <col min="4335" max="4335" width="27.81640625" style="562" customWidth="1"/>
    <col min="4336" max="4338" width="0" style="562" hidden="1" customWidth="1"/>
    <col min="4339" max="4339" width="4.453125" style="562" customWidth="1"/>
    <col min="4340" max="4340" width="12.1796875" style="562" customWidth="1"/>
    <col min="4341" max="4341" width="6" style="562" customWidth="1"/>
    <col min="4342" max="4343" width="14.54296875" style="562" customWidth="1"/>
    <col min="4344" max="4344" width="16" style="562" customWidth="1"/>
    <col min="4345" max="4345" width="5.08984375" style="562" customWidth="1"/>
    <col min="4346" max="4347" width="20" style="562" customWidth="1"/>
    <col min="4348" max="4348" width="9.90625" style="562" customWidth="1"/>
    <col min="4349" max="4581" width="8.90625" style="562"/>
    <col min="4582" max="4582" width="25.6328125" style="562" bestFit="1" customWidth="1"/>
    <col min="4583" max="4583" width="8.81640625" style="562" customWidth="1"/>
    <col min="4584" max="4586" width="0" style="562" hidden="1" customWidth="1"/>
    <col min="4587" max="4587" width="7.90625" style="562" customWidth="1"/>
    <col min="4588" max="4588" width="25.54296875" style="562" customWidth="1"/>
    <col min="4589" max="4589" width="4.90625" style="562" customWidth="1"/>
    <col min="4590" max="4590" width="19.36328125" style="562" bestFit="1" customWidth="1"/>
    <col min="4591" max="4591" width="27.81640625" style="562" customWidth="1"/>
    <col min="4592" max="4594" width="0" style="562" hidden="1" customWidth="1"/>
    <col min="4595" max="4595" width="4.453125" style="562" customWidth="1"/>
    <col min="4596" max="4596" width="12.1796875" style="562" customWidth="1"/>
    <col min="4597" max="4597" width="6" style="562" customWidth="1"/>
    <col min="4598" max="4599" width="14.54296875" style="562" customWidth="1"/>
    <col min="4600" max="4600" width="16" style="562" customWidth="1"/>
    <col min="4601" max="4601" width="5.08984375" style="562" customWidth="1"/>
    <col min="4602" max="4603" width="20" style="562" customWidth="1"/>
    <col min="4604" max="4604" width="9.90625" style="562" customWidth="1"/>
    <col min="4605" max="4837" width="8.90625" style="562"/>
    <col min="4838" max="4838" width="25.6328125" style="562" bestFit="1" customWidth="1"/>
    <col min="4839" max="4839" width="8.81640625" style="562" customWidth="1"/>
    <col min="4840" max="4842" width="0" style="562" hidden="1" customWidth="1"/>
    <col min="4843" max="4843" width="7.90625" style="562" customWidth="1"/>
    <col min="4844" max="4844" width="25.54296875" style="562" customWidth="1"/>
    <col min="4845" max="4845" width="4.90625" style="562" customWidth="1"/>
    <col min="4846" max="4846" width="19.36328125" style="562" bestFit="1" customWidth="1"/>
    <col min="4847" max="4847" width="27.81640625" style="562" customWidth="1"/>
    <col min="4848" max="4850" width="0" style="562" hidden="1" customWidth="1"/>
    <col min="4851" max="4851" width="4.453125" style="562" customWidth="1"/>
    <col min="4852" max="4852" width="12.1796875" style="562" customWidth="1"/>
    <col min="4853" max="4853" width="6" style="562" customWidth="1"/>
    <col min="4854" max="4855" width="14.54296875" style="562" customWidth="1"/>
    <col min="4856" max="4856" width="16" style="562" customWidth="1"/>
    <col min="4857" max="4857" width="5.08984375" style="562" customWidth="1"/>
    <col min="4858" max="4859" width="20" style="562" customWidth="1"/>
    <col min="4860" max="4860" width="9.90625" style="562" customWidth="1"/>
    <col min="4861" max="5093" width="8.90625" style="562"/>
    <col min="5094" max="5094" width="25.6328125" style="562" bestFit="1" customWidth="1"/>
    <col min="5095" max="5095" width="8.81640625" style="562" customWidth="1"/>
    <col min="5096" max="5098" width="0" style="562" hidden="1" customWidth="1"/>
    <col min="5099" max="5099" width="7.90625" style="562" customWidth="1"/>
    <col min="5100" max="5100" width="25.54296875" style="562" customWidth="1"/>
    <col min="5101" max="5101" width="4.90625" style="562" customWidth="1"/>
    <col min="5102" max="5102" width="19.36328125" style="562" bestFit="1" customWidth="1"/>
    <col min="5103" max="5103" width="27.81640625" style="562" customWidth="1"/>
    <col min="5104" max="5106" width="0" style="562" hidden="1" customWidth="1"/>
    <col min="5107" max="5107" width="4.453125" style="562" customWidth="1"/>
    <col min="5108" max="5108" width="12.1796875" style="562" customWidth="1"/>
    <col min="5109" max="5109" width="6" style="562" customWidth="1"/>
    <col min="5110" max="5111" width="14.54296875" style="562" customWidth="1"/>
    <col min="5112" max="5112" width="16" style="562" customWidth="1"/>
    <col min="5113" max="5113" width="5.08984375" style="562" customWidth="1"/>
    <col min="5114" max="5115" width="20" style="562" customWidth="1"/>
    <col min="5116" max="5116" width="9.90625" style="562" customWidth="1"/>
    <col min="5117" max="5349" width="8.90625" style="562"/>
    <col min="5350" max="5350" width="25.6328125" style="562" bestFit="1" customWidth="1"/>
    <col min="5351" max="5351" width="8.81640625" style="562" customWidth="1"/>
    <col min="5352" max="5354" width="0" style="562" hidden="1" customWidth="1"/>
    <col min="5355" max="5355" width="7.90625" style="562" customWidth="1"/>
    <col min="5356" max="5356" width="25.54296875" style="562" customWidth="1"/>
    <col min="5357" max="5357" width="4.90625" style="562" customWidth="1"/>
    <col min="5358" max="5358" width="19.36328125" style="562" bestFit="1" customWidth="1"/>
    <col min="5359" max="5359" width="27.81640625" style="562" customWidth="1"/>
    <col min="5360" max="5362" width="0" style="562" hidden="1" customWidth="1"/>
    <col min="5363" max="5363" width="4.453125" style="562" customWidth="1"/>
    <col min="5364" max="5364" width="12.1796875" style="562" customWidth="1"/>
    <col min="5365" max="5365" width="6" style="562" customWidth="1"/>
    <col min="5366" max="5367" width="14.54296875" style="562" customWidth="1"/>
    <col min="5368" max="5368" width="16" style="562" customWidth="1"/>
    <col min="5369" max="5369" width="5.08984375" style="562" customWidth="1"/>
    <col min="5370" max="5371" width="20" style="562" customWidth="1"/>
    <col min="5372" max="5372" width="9.90625" style="562" customWidth="1"/>
    <col min="5373" max="5605" width="8.90625" style="562"/>
    <col min="5606" max="5606" width="25.6328125" style="562" bestFit="1" customWidth="1"/>
    <col min="5607" max="5607" width="8.81640625" style="562" customWidth="1"/>
    <col min="5608" max="5610" width="0" style="562" hidden="1" customWidth="1"/>
    <col min="5611" max="5611" width="7.90625" style="562" customWidth="1"/>
    <col min="5612" max="5612" width="25.54296875" style="562" customWidth="1"/>
    <col min="5613" max="5613" width="4.90625" style="562" customWidth="1"/>
    <col min="5614" max="5614" width="19.36328125" style="562" bestFit="1" customWidth="1"/>
    <col min="5615" max="5615" width="27.81640625" style="562" customWidth="1"/>
    <col min="5616" max="5618" width="0" style="562" hidden="1" customWidth="1"/>
    <col min="5619" max="5619" width="4.453125" style="562" customWidth="1"/>
    <col min="5620" max="5620" width="12.1796875" style="562" customWidth="1"/>
    <col min="5621" max="5621" width="6" style="562" customWidth="1"/>
    <col min="5622" max="5623" width="14.54296875" style="562" customWidth="1"/>
    <col min="5624" max="5624" width="16" style="562" customWidth="1"/>
    <col min="5625" max="5625" width="5.08984375" style="562" customWidth="1"/>
    <col min="5626" max="5627" width="20" style="562" customWidth="1"/>
    <col min="5628" max="5628" width="9.90625" style="562" customWidth="1"/>
    <col min="5629" max="5861" width="8.90625" style="562"/>
    <col min="5862" max="5862" width="25.6328125" style="562" bestFit="1" customWidth="1"/>
    <col min="5863" max="5863" width="8.81640625" style="562" customWidth="1"/>
    <col min="5864" max="5866" width="0" style="562" hidden="1" customWidth="1"/>
    <col min="5867" max="5867" width="7.90625" style="562" customWidth="1"/>
    <col min="5868" max="5868" width="25.54296875" style="562" customWidth="1"/>
    <col min="5869" max="5869" width="4.90625" style="562" customWidth="1"/>
    <col min="5870" max="5870" width="19.36328125" style="562" bestFit="1" customWidth="1"/>
    <col min="5871" max="5871" width="27.81640625" style="562" customWidth="1"/>
    <col min="5872" max="5874" width="0" style="562" hidden="1" customWidth="1"/>
    <col min="5875" max="5875" width="4.453125" style="562" customWidth="1"/>
    <col min="5876" max="5876" width="12.1796875" style="562" customWidth="1"/>
    <col min="5877" max="5877" width="6" style="562" customWidth="1"/>
    <col min="5878" max="5879" width="14.54296875" style="562" customWidth="1"/>
    <col min="5880" max="5880" width="16" style="562" customWidth="1"/>
    <col min="5881" max="5881" width="5.08984375" style="562" customWidth="1"/>
    <col min="5882" max="5883" width="20" style="562" customWidth="1"/>
    <col min="5884" max="5884" width="9.90625" style="562" customWidth="1"/>
    <col min="5885" max="6117" width="8.90625" style="562"/>
    <col min="6118" max="6118" width="25.6328125" style="562" bestFit="1" customWidth="1"/>
    <col min="6119" max="6119" width="8.81640625" style="562" customWidth="1"/>
    <col min="6120" max="6122" width="0" style="562" hidden="1" customWidth="1"/>
    <col min="6123" max="6123" width="7.90625" style="562" customWidth="1"/>
    <col min="6124" max="6124" width="25.54296875" style="562" customWidth="1"/>
    <col min="6125" max="6125" width="4.90625" style="562" customWidth="1"/>
    <col min="6126" max="6126" width="19.36328125" style="562" bestFit="1" customWidth="1"/>
    <col min="6127" max="6127" width="27.81640625" style="562" customWidth="1"/>
    <col min="6128" max="6130" width="0" style="562" hidden="1" customWidth="1"/>
    <col min="6131" max="6131" width="4.453125" style="562" customWidth="1"/>
    <col min="6132" max="6132" width="12.1796875" style="562" customWidth="1"/>
    <col min="6133" max="6133" width="6" style="562" customWidth="1"/>
    <col min="6134" max="6135" width="14.54296875" style="562" customWidth="1"/>
    <col min="6136" max="6136" width="16" style="562" customWidth="1"/>
    <col min="6137" max="6137" width="5.08984375" style="562" customWidth="1"/>
    <col min="6138" max="6139" width="20" style="562" customWidth="1"/>
    <col min="6140" max="6140" width="9.90625" style="562" customWidth="1"/>
    <col min="6141" max="6373" width="8.90625" style="562"/>
    <col min="6374" max="6374" width="25.6328125" style="562" bestFit="1" customWidth="1"/>
    <col min="6375" max="6375" width="8.81640625" style="562" customWidth="1"/>
    <col min="6376" max="6378" width="0" style="562" hidden="1" customWidth="1"/>
    <col min="6379" max="6379" width="7.90625" style="562" customWidth="1"/>
    <col min="6380" max="6380" width="25.54296875" style="562" customWidth="1"/>
    <col min="6381" max="6381" width="4.90625" style="562" customWidth="1"/>
    <col min="6382" max="6382" width="19.36328125" style="562" bestFit="1" customWidth="1"/>
    <col min="6383" max="6383" width="27.81640625" style="562" customWidth="1"/>
    <col min="6384" max="6386" width="0" style="562" hidden="1" customWidth="1"/>
    <col min="6387" max="6387" width="4.453125" style="562" customWidth="1"/>
    <col min="6388" max="6388" width="12.1796875" style="562" customWidth="1"/>
    <col min="6389" max="6389" width="6" style="562" customWidth="1"/>
    <col min="6390" max="6391" width="14.54296875" style="562" customWidth="1"/>
    <col min="6392" max="6392" width="16" style="562" customWidth="1"/>
    <col min="6393" max="6393" width="5.08984375" style="562" customWidth="1"/>
    <col min="6394" max="6395" width="20" style="562" customWidth="1"/>
    <col min="6396" max="6396" width="9.90625" style="562" customWidth="1"/>
    <col min="6397" max="6629" width="8.90625" style="562"/>
    <col min="6630" max="6630" width="25.6328125" style="562" bestFit="1" customWidth="1"/>
    <col min="6631" max="6631" width="8.81640625" style="562" customWidth="1"/>
    <col min="6632" max="6634" width="0" style="562" hidden="1" customWidth="1"/>
    <col min="6635" max="6635" width="7.90625" style="562" customWidth="1"/>
    <col min="6636" max="6636" width="25.54296875" style="562" customWidth="1"/>
    <col min="6637" max="6637" width="4.90625" style="562" customWidth="1"/>
    <col min="6638" max="6638" width="19.36328125" style="562" bestFit="1" customWidth="1"/>
    <col min="6639" max="6639" width="27.81640625" style="562" customWidth="1"/>
    <col min="6640" max="6642" width="0" style="562" hidden="1" customWidth="1"/>
    <col min="6643" max="6643" width="4.453125" style="562" customWidth="1"/>
    <col min="6644" max="6644" width="12.1796875" style="562" customWidth="1"/>
    <col min="6645" max="6645" width="6" style="562" customWidth="1"/>
    <col min="6646" max="6647" width="14.54296875" style="562" customWidth="1"/>
    <col min="6648" max="6648" width="16" style="562" customWidth="1"/>
    <col min="6649" max="6649" width="5.08984375" style="562" customWidth="1"/>
    <col min="6650" max="6651" width="20" style="562" customWidth="1"/>
    <col min="6652" max="6652" width="9.90625" style="562" customWidth="1"/>
    <col min="6653" max="6885" width="8.90625" style="562"/>
    <col min="6886" max="6886" width="25.6328125" style="562" bestFit="1" customWidth="1"/>
    <col min="6887" max="6887" width="8.81640625" style="562" customWidth="1"/>
    <col min="6888" max="6890" width="0" style="562" hidden="1" customWidth="1"/>
    <col min="6891" max="6891" width="7.90625" style="562" customWidth="1"/>
    <col min="6892" max="6892" width="25.54296875" style="562" customWidth="1"/>
    <col min="6893" max="6893" width="4.90625" style="562" customWidth="1"/>
    <col min="6894" max="6894" width="19.36328125" style="562" bestFit="1" customWidth="1"/>
    <col min="6895" max="6895" width="27.81640625" style="562" customWidth="1"/>
    <col min="6896" max="6898" width="0" style="562" hidden="1" customWidth="1"/>
    <col min="6899" max="6899" width="4.453125" style="562" customWidth="1"/>
    <col min="6900" max="6900" width="12.1796875" style="562" customWidth="1"/>
    <col min="6901" max="6901" width="6" style="562" customWidth="1"/>
    <col min="6902" max="6903" width="14.54296875" style="562" customWidth="1"/>
    <col min="6904" max="6904" width="16" style="562" customWidth="1"/>
    <col min="6905" max="6905" width="5.08984375" style="562" customWidth="1"/>
    <col min="6906" max="6907" width="20" style="562" customWidth="1"/>
    <col min="6908" max="6908" width="9.90625" style="562" customWidth="1"/>
    <col min="6909" max="7141" width="8.90625" style="562"/>
    <col min="7142" max="7142" width="25.6328125" style="562" bestFit="1" customWidth="1"/>
    <col min="7143" max="7143" width="8.81640625" style="562" customWidth="1"/>
    <col min="7144" max="7146" width="0" style="562" hidden="1" customWidth="1"/>
    <col min="7147" max="7147" width="7.90625" style="562" customWidth="1"/>
    <col min="7148" max="7148" width="25.54296875" style="562" customWidth="1"/>
    <col min="7149" max="7149" width="4.90625" style="562" customWidth="1"/>
    <col min="7150" max="7150" width="19.36328125" style="562" bestFit="1" customWidth="1"/>
    <col min="7151" max="7151" width="27.81640625" style="562" customWidth="1"/>
    <col min="7152" max="7154" width="0" style="562" hidden="1" customWidth="1"/>
    <col min="7155" max="7155" width="4.453125" style="562" customWidth="1"/>
    <col min="7156" max="7156" width="12.1796875" style="562" customWidth="1"/>
    <col min="7157" max="7157" width="6" style="562" customWidth="1"/>
    <col min="7158" max="7159" width="14.54296875" style="562" customWidth="1"/>
    <col min="7160" max="7160" width="16" style="562" customWidth="1"/>
    <col min="7161" max="7161" width="5.08984375" style="562" customWidth="1"/>
    <col min="7162" max="7163" width="20" style="562" customWidth="1"/>
    <col min="7164" max="7164" width="9.90625" style="562" customWidth="1"/>
    <col min="7165" max="7397" width="8.90625" style="562"/>
    <col min="7398" max="7398" width="25.6328125" style="562" bestFit="1" customWidth="1"/>
    <col min="7399" max="7399" width="8.81640625" style="562" customWidth="1"/>
    <col min="7400" max="7402" width="0" style="562" hidden="1" customWidth="1"/>
    <col min="7403" max="7403" width="7.90625" style="562" customWidth="1"/>
    <col min="7404" max="7404" width="25.54296875" style="562" customWidth="1"/>
    <col min="7405" max="7405" width="4.90625" style="562" customWidth="1"/>
    <col min="7406" max="7406" width="19.36328125" style="562" bestFit="1" customWidth="1"/>
    <col min="7407" max="7407" width="27.81640625" style="562" customWidth="1"/>
    <col min="7408" max="7410" width="0" style="562" hidden="1" customWidth="1"/>
    <col min="7411" max="7411" width="4.453125" style="562" customWidth="1"/>
    <col min="7412" max="7412" width="12.1796875" style="562" customWidth="1"/>
    <col min="7413" max="7413" width="6" style="562" customWidth="1"/>
    <col min="7414" max="7415" width="14.54296875" style="562" customWidth="1"/>
    <col min="7416" max="7416" width="16" style="562" customWidth="1"/>
    <col min="7417" max="7417" width="5.08984375" style="562" customWidth="1"/>
    <col min="7418" max="7419" width="20" style="562" customWidth="1"/>
    <col min="7420" max="7420" width="9.90625" style="562" customWidth="1"/>
    <col min="7421" max="7653" width="8.90625" style="562"/>
    <col min="7654" max="7654" width="25.6328125" style="562" bestFit="1" customWidth="1"/>
    <col min="7655" max="7655" width="8.81640625" style="562" customWidth="1"/>
    <col min="7656" max="7658" width="0" style="562" hidden="1" customWidth="1"/>
    <col min="7659" max="7659" width="7.90625" style="562" customWidth="1"/>
    <col min="7660" max="7660" width="25.54296875" style="562" customWidth="1"/>
    <col min="7661" max="7661" width="4.90625" style="562" customWidth="1"/>
    <col min="7662" max="7662" width="19.36328125" style="562" bestFit="1" customWidth="1"/>
    <col min="7663" max="7663" width="27.81640625" style="562" customWidth="1"/>
    <col min="7664" max="7666" width="0" style="562" hidden="1" customWidth="1"/>
    <col min="7667" max="7667" width="4.453125" style="562" customWidth="1"/>
    <col min="7668" max="7668" width="12.1796875" style="562" customWidth="1"/>
    <col min="7669" max="7669" width="6" style="562" customWidth="1"/>
    <col min="7670" max="7671" width="14.54296875" style="562" customWidth="1"/>
    <col min="7672" max="7672" width="16" style="562" customWidth="1"/>
    <col min="7673" max="7673" width="5.08984375" style="562" customWidth="1"/>
    <col min="7674" max="7675" width="20" style="562" customWidth="1"/>
    <col min="7676" max="7676" width="9.90625" style="562" customWidth="1"/>
    <col min="7677" max="7909" width="8.90625" style="562"/>
    <col min="7910" max="7910" width="25.6328125" style="562" bestFit="1" customWidth="1"/>
    <col min="7911" max="7911" width="8.81640625" style="562" customWidth="1"/>
    <col min="7912" max="7914" width="0" style="562" hidden="1" customWidth="1"/>
    <col min="7915" max="7915" width="7.90625" style="562" customWidth="1"/>
    <col min="7916" max="7916" width="25.54296875" style="562" customWidth="1"/>
    <col min="7917" max="7917" width="4.90625" style="562" customWidth="1"/>
    <col min="7918" max="7918" width="19.36328125" style="562" bestFit="1" customWidth="1"/>
    <col min="7919" max="7919" width="27.81640625" style="562" customWidth="1"/>
    <col min="7920" max="7922" width="0" style="562" hidden="1" customWidth="1"/>
    <col min="7923" max="7923" width="4.453125" style="562" customWidth="1"/>
    <col min="7924" max="7924" width="12.1796875" style="562" customWidth="1"/>
    <col min="7925" max="7925" width="6" style="562" customWidth="1"/>
    <col min="7926" max="7927" width="14.54296875" style="562" customWidth="1"/>
    <col min="7928" max="7928" width="16" style="562" customWidth="1"/>
    <col min="7929" max="7929" width="5.08984375" style="562" customWidth="1"/>
    <col min="7930" max="7931" width="20" style="562" customWidth="1"/>
    <col min="7932" max="7932" width="9.90625" style="562" customWidth="1"/>
    <col min="7933" max="8165" width="8.90625" style="562"/>
    <col min="8166" max="8166" width="25.6328125" style="562" bestFit="1" customWidth="1"/>
    <col min="8167" max="8167" width="8.81640625" style="562" customWidth="1"/>
    <col min="8168" max="8170" width="0" style="562" hidden="1" customWidth="1"/>
    <col min="8171" max="8171" width="7.90625" style="562" customWidth="1"/>
    <col min="8172" max="8172" width="25.54296875" style="562" customWidth="1"/>
    <col min="8173" max="8173" width="4.90625" style="562" customWidth="1"/>
    <col min="8174" max="8174" width="19.36328125" style="562" bestFit="1" customWidth="1"/>
    <col min="8175" max="8175" width="27.81640625" style="562" customWidth="1"/>
    <col min="8176" max="8178" width="0" style="562" hidden="1" customWidth="1"/>
    <col min="8179" max="8179" width="4.453125" style="562" customWidth="1"/>
    <col min="8180" max="8180" width="12.1796875" style="562" customWidth="1"/>
    <col min="8181" max="8181" width="6" style="562" customWidth="1"/>
    <col min="8182" max="8183" width="14.54296875" style="562" customWidth="1"/>
    <col min="8184" max="8184" width="16" style="562" customWidth="1"/>
    <col min="8185" max="8185" width="5.08984375" style="562" customWidth="1"/>
    <col min="8186" max="8187" width="20" style="562" customWidth="1"/>
    <col min="8188" max="8188" width="9.90625" style="562" customWidth="1"/>
    <col min="8189" max="8421" width="8.90625" style="562"/>
    <col min="8422" max="8422" width="25.6328125" style="562" bestFit="1" customWidth="1"/>
    <col min="8423" max="8423" width="8.81640625" style="562" customWidth="1"/>
    <col min="8424" max="8426" width="0" style="562" hidden="1" customWidth="1"/>
    <col min="8427" max="8427" width="7.90625" style="562" customWidth="1"/>
    <col min="8428" max="8428" width="25.54296875" style="562" customWidth="1"/>
    <col min="8429" max="8429" width="4.90625" style="562" customWidth="1"/>
    <col min="8430" max="8430" width="19.36328125" style="562" bestFit="1" customWidth="1"/>
    <col min="8431" max="8431" width="27.81640625" style="562" customWidth="1"/>
    <col min="8432" max="8434" width="0" style="562" hidden="1" customWidth="1"/>
    <col min="8435" max="8435" width="4.453125" style="562" customWidth="1"/>
    <col min="8436" max="8436" width="12.1796875" style="562" customWidth="1"/>
    <col min="8437" max="8437" width="6" style="562" customWidth="1"/>
    <col min="8438" max="8439" width="14.54296875" style="562" customWidth="1"/>
    <col min="8440" max="8440" width="16" style="562" customWidth="1"/>
    <col min="8441" max="8441" width="5.08984375" style="562" customWidth="1"/>
    <col min="8442" max="8443" width="20" style="562" customWidth="1"/>
    <col min="8444" max="8444" width="9.90625" style="562" customWidth="1"/>
    <col min="8445" max="8677" width="8.90625" style="562"/>
    <col min="8678" max="8678" width="25.6328125" style="562" bestFit="1" customWidth="1"/>
    <col min="8679" max="8679" width="8.81640625" style="562" customWidth="1"/>
    <col min="8680" max="8682" width="0" style="562" hidden="1" customWidth="1"/>
    <col min="8683" max="8683" width="7.90625" style="562" customWidth="1"/>
    <col min="8684" max="8684" width="25.54296875" style="562" customWidth="1"/>
    <col min="8685" max="8685" width="4.90625" style="562" customWidth="1"/>
    <col min="8686" max="8686" width="19.36328125" style="562" bestFit="1" customWidth="1"/>
    <col min="8687" max="8687" width="27.81640625" style="562" customWidth="1"/>
    <col min="8688" max="8690" width="0" style="562" hidden="1" customWidth="1"/>
    <col min="8691" max="8691" width="4.453125" style="562" customWidth="1"/>
    <col min="8692" max="8692" width="12.1796875" style="562" customWidth="1"/>
    <col min="8693" max="8693" width="6" style="562" customWidth="1"/>
    <col min="8694" max="8695" width="14.54296875" style="562" customWidth="1"/>
    <col min="8696" max="8696" width="16" style="562" customWidth="1"/>
    <col min="8697" max="8697" width="5.08984375" style="562" customWidth="1"/>
    <col min="8698" max="8699" width="20" style="562" customWidth="1"/>
    <col min="8700" max="8700" width="9.90625" style="562" customWidth="1"/>
    <col min="8701" max="8933" width="8.90625" style="562"/>
    <col min="8934" max="8934" width="25.6328125" style="562" bestFit="1" customWidth="1"/>
    <col min="8935" max="8935" width="8.81640625" style="562" customWidth="1"/>
    <col min="8936" max="8938" width="0" style="562" hidden="1" customWidth="1"/>
    <col min="8939" max="8939" width="7.90625" style="562" customWidth="1"/>
    <col min="8940" max="8940" width="25.54296875" style="562" customWidth="1"/>
    <col min="8941" max="8941" width="4.90625" style="562" customWidth="1"/>
    <col min="8942" max="8942" width="19.36328125" style="562" bestFit="1" customWidth="1"/>
    <col min="8943" max="8943" width="27.81640625" style="562" customWidth="1"/>
    <col min="8944" max="8946" width="0" style="562" hidden="1" customWidth="1"/>
    <col min="8947" max="8947" width="4.453125" style="562" customWidth="1"/>
    <col min="8948" max="8948" width="12.1796875" style="562" customWidth="1"/>
    <col min="8949" max="8949" width="6" style="562" customWidth="1"/>
    <col min="8950" max="8951" width="14.54296875" style="562" customWidth="1"/>
    <col min="8952" max="8952" width="16" style="562" customWidth="1"/>
    <col min="8953" max="8953" width="5.08984375" style="562" customWidth="1"/>
    <col min="8954" max="8955" width="20" style="562" customWidth="1"/>
    <col min="8956" max="8956" width="9.90625" style="562" customWidth="1"/>
    <col min="8957" max="9189" width="8.90625" style="562"/>
    <col min="9190" max="9190" width="25.6328125" style="562" bestFit="1" customWidth="1"/>
    <col min="9191" max="9191" width="8.81640625" style="562" customWidth="1"/>
    <col min="9192" max="9194" width="0" style="562" hidden="1" customWidth="1"/>
    <col min="9195" max="9195" width="7.90625" style="562" customWidth="1"/>
    <col min="9196" max="9196" width="25.54296875" style="562" customWidth="1"/>
    <col min="9197" max="9197" width="4.90625" style="562" customWidth="1"/>
    <col min="9198" max="9198" width="19.36328125" style="562" bestFit="1" customWidth="1"/>
    <col min="9199" max="9199" width="27.81640625" style="562" customWidth="1"/>
    <col min="9200" max="9202" width="0" style="562" hidden="1" customWidth="1"/>
    <col min="9203" max="9203" width="4.453125" style="562" customWidth="1"/>
    <col min="9204" max="9204" width="12.1796875" style="562" customWidth="1"/>
    <col min="9205" max="9205" width="6" style="562" customWidth="1"/>
    <col min="9206" max="9207" width="14.54296875" style="562" customWidth="1"/>
    <col min="9208" max="9208" width="16" style="562" customWidth="1"/>
    <col min="9209" max="9209" width="5.08984375" style="562" customWidth="1"/>
    <col min="9210" max="9211" width="20" style="562" customWidth="1"/>
    <col min="9212" max="9212" width="9.90625" style="562" customWidth="1"/>
    <col min="9213" max="9445" width="8.90625" style="562"/>
    <col min="9446" max="9446" width="25.6328125" style="562" bestFit="1" customWidth="1"/>
    <col min="9447" max="9447" width="8.81640625" style="562" customWidth="1"/>
    <col min="9448" max="9450" width="0" style="562" hidden="1" customWidth="1"/>
    <col min="9451" max="9451" width="7.90625" style="562" customWidth="1"/>
    <col min="9452" max="9452" width="25.54296875" style="562" customWidth="1"/>
    <col min="9453" max="9453" width="4.90625" style="562" customWidth="1"/>
    <col min="9454" max="9454" width="19.36328125" style="562" bestFit="1" customWidth="1"/>
    <col min="9455" max="9455" width="27.81640625" style="562" customWidth="1"/>
    <col min="9456" max="9458" width="0" style="562" hidden="1" customWidth="1"/>
    <col min="9459" max="9459" width="4.453125" style="562" customWidth="1"/>
    <col min="9460" max="9460" width="12.1796875" style="562" customWidth="1"/>
    <col min="9461" max="9461" width="6" style="562" customWidth="1"/>
    <col min="9462" max="9463" width="14.54296875" style="562" customWidth="1"/>
    <col min="9464" max="9464" width="16" style="562" customWidth="1"/>
    <col min="9465" max="9465" width="5.08984375" style="562" customWidth="1"/>
    <col min="9466" max="9467" width="20" style="562" customWidth="1"/>
    <col min="9468" max="9468" width="9.90625" style="562" customWidth="1"/>
    <col min="9469" max="9701" width="8.90625" style="562"/>
    <col min="9702" max="9702" width="25.6328125" style="562" bestFit="1" customWidth="1"/>
    <col min="9703" max="9703" width="8.81640625" style="562" customWidth="1"/>
    <col min="9704" max="9706" width="0" style="562" hidden="1" customWidth="1"/>
    <col min="9707" max="9707" width="7.90625" style="562" customWidth="1"/>
    <col min="9708" max="9708" width="25.54296875" style="562" customWidth="1"/>
    <col min="9709" max="9709" width="4.90625" style="562" customWidth="1"/>
    <col min="9710" max="9710" width="19.36328125" style="562" bestFit="1" customWidth="1"/>
    <col min="9711" max="9711" width="27.81640625" style="562" customWidth="1"/>
    <col min="9712" max="9714" width="0" style="562" hidden="1" customWidth="1"/>
    <col min="9715" max="9715" width="4.453125" style="562" customWidth="1"/>
    <col min="9716" max="9716" width="12.1796875" style="562" customWidth="1"/>
    <col min="9717" max="9717" width="6" style="562" customWidth="1"/>
    <col min="9718" max="9719" width="14.54296875" style="562" customWidth="1"/>
    <col min="9720" max="9720" width="16" style="562" customWidth="1"/>
    <col min="9721" max="9721" width="5.08984375" style="562" customWidth="1"/>
    <col min="9722" max="9723" width="20" style="562" customWidth="1"/>
    <col min="9724" max="9724" width="9.90625" style="562" customWidth="1"/>
    <col min="9725" max="9957" width="8.90625" style="562"/>
    <col min="9958" max="9958" width="25.6328125" style="562" bestFit="1" customWidth="1"/>
    <col min="9959" max="9959" width="8.81640625" style="562" customWidth="1"/>
    <col min="9960" max="9962" width="0" style="562" hidden="1" customWidth="1"/>
    <col min="9963" max="9963" width="7.90625" style="562" customWidth="1"/>
    <col min="9964" max="9964" width="25.54296875" style="562" customWidth="1"/>
    <col min="9965" max="9965" width="4.90625" style="562" customWidth="1"/>
    <col min="9966" max="9966" width="19.36328125" style="562" bestFit="1" customWidth="1"/>
    <col min="9967" max="9967" width="27.81640625" style="562" customWidth="1"/>
    <col min="9968" max="9970" width="0" style="562" hidden="1" customWidth="1"/>
    <col min="9971" max="9971" width="4.453125" style="562" customWidth="1"/>
    <col min="9972" max="9972" width="12.1796875" style="562" customWidth="1"/>
    <col min="9973" max="9973" width="6" style="562" customWidth="1"/>
    <col min="9974" max="9975" width="14.54296875" style="562" customWidth="1"/>
    <col min="9976" max="9976" width="16" style="562" customWidth="1"/>
    <col min="9977" max="9977" width="5.08984375" style="562" customWidth="1"/>
    <col min="9978" max="9979" width="20" style="562" customWidth="1"/>
    <col min="9980" max="9980" width="9.90625" style="562" customWidth="1"/>
    <col min="9981" max="10213" width="8.90625" style="562"/>
    <col min="10214" max="10214" width="25.6328125" style="562" bestFit="1" customWidth="1"/>
    <col min="10215" max="10215" width="8.81640625" style="562" customWidth="1"/>
    <col min="10216" max="10218" width="0" style="562" hidden="1" customWidth="1"/>
    <col min="10219" max="10219" width="7.90625" style="562" customWidth="1"/>
    <col min="10220" max="10220" width="25.54296875" style="562" customWidth="1"/>
    <col min="10221" max="10221" width="4.90625" style="562" customWidth="1"/>
    <col min="10222" max="10222" width="19.36328125" style="562" bestFit="1" customWidth="1"/>
    <col min="10223" max="10223" width="27.81640625" style="562" customWidth="1"/>
    <col min="10224" max="10226" width="0" style="562" hidden="1" customWidth="1"/>
    <col min="10227" max="10227" width="4.453125" style="562" customWidth="1"/>
    <col min="10228" max="10228" width="12.1796875" style="562" customWidth="1"/>
    <col min="10229" max="10229" width="6" style="562" customWidth="1"/>
    <col min="10230" max="10231" width="14.54296875" style="562" customWidth="1"/>
    <col min="10232" max="10232" width="16" style="562" customWidth="1"/>
    <col min="10233" max="10233" width="5.08984375" style="562" customWidth="1"/>
    <col min="10234" max="10235" width="20" style="562" customWidth="1"/>
    <col min="10236" max="10236" width="9.90625" style="562" customWidth="1"/>
    <col min="10237" max="10469" width="8.90625" style="562"/>
    <col min="10470" max="10470" width="25.6328125" style="562" bestFit="1" customWidth="1"/>
    <col min="10471" max="10471" width="8.81640625" style="562" customWidth="1"/>
    <col min="10472" max="10474" width="0" style="562" hidden="1" customWidth="1"/>
    <col min="10475" max="10475" width="7.90625" style="562" customWidth="1"/>
    <col min="10476" max="10476" width="25.54296875" style="562" customWidth="1"/>
    <col min="10477" max="10477" width="4.90625" style="562" customWidth="1"/>
    <col min="10478" max="10478" width="19.36328125" style="562" bestFit="1" customWidth="1"/>
    <col min="10479" max="10479" width="27.81640625" style="562" customWidth="1"/>
    <col min="10480" max="10482" width="0" style="562" hidden="1" customWidth="1"/>
    <col min="10483" max="10483" width="4.453125" style="562" customWidth="1"/>
    <col min="10484" max="10484" width="12.1796875" style="562" customWidth="1"/>
    <col min="10485" max="10485" width="6" style="562" customWidth="1"/>
    <col min="10486" max="10487" width="14.54296875" style="562" customWidth="1"/>
    <col min="10488" max="10488" width="16" style="562" customWidth="1"/>
    <col min="10489" max="10489" width="5.08984375" style="562" customWidth="1"/>
    <col min="10490" max="10491" width="20" style="562" customWidth="1"/>
    <col min="10492" max="10492" width="9.90625" style="562" customWidth="1"/>
    <col min="10493" max="10725" width="8.90625" style="562"/>
    <col min="10726" max="10726" width="25.6328125" style="562" bestFit="1" customWidth="1"/>
    <col min="10727" max="10727" width="8.81640625" style="562" customWidth="1"/>
    <col min="10728" max="10730" width="0" style="562" hidden="1" customWidth="1"/>
    <col min="10731" max="10731" width="7.90625" style="562" customWidth="1"/>
    <col min="10732" max="10732" width="25.54296875" style="562" customWidth="1"/>
    <col min="10733" max="10733" width="4.90625" style="562" customWidth="1"/>
    <col min="10734" max="10734" width="19.36328125" style="562" bestFit="1" customWidth="1"/>
    <col min="10735" max="10735" width="27.81640625" style="562" customWidth="1"/>
    <col min="10736" max="10738" width="0" style="562" hidden="1" customWidth="1"/>
    <col min="10739" max="10739" width="4.453125" style="562" customWidth="1"/>
    <col min="10740" max="10740" width="12.1796875" style="562" customWidth="1"/>
    <col min="10741" max="10741" width="6" style="562" customWidth="1"/>
    <col min="10742" max="10743" width="14.54296875" style="562" customWidth="1"/>
    <col min="10744" max="10744" width="16" style="562" customWidth="1"/>
    <col min="10745" max="10745" width="5.08984375" style="562" customWidth="1"/>
    <col min="10746" max="10747" width="20" style="562" customWidth="1"/>
    <col min="10748" max="10748" width="9.90625" style="562" customWidth="1"/>
    <col min="10749" max="10981" width="8.90625" style="562"/>
    <col min="10982" max="10982" width="25.6328125" style="562" bestFit="1" customWidth="1"/>
    <col min="10983" max="10983" width="8.81640625" style="562" customWidth="1"/>
    <col min="10984" max="10986" width="0" style="562" hidden="1" customWidth="1"/>
    <col min="10987" max="10987" width="7.90625" style="562" customWidth="1"/>
    <col min="10988" max="10988" width="25.54296875" style="562" customWidth="1"/>
    <col min="10989" max="10989" width="4.90625" style="562" customWidth="1"/>
    <col min="10990" max="10990" width="19.36328125" style="562" bestFit="1" customWidth="1"/>
    <col min="10991" max="10991" width="27.81640625" style="562" customWidth="1"/>
    <col min="10992" max="10994" width="0" style="562" hidden="1" customWidth="1"/>
    <col min="10995" max="10995" width="4.453125" style="562" customWidth="1"/>
    <col min="10996" max="10996" width="12.1796875" style="562" customWidth="1"/>
    <col min="10997" max="10997" width="6" style="562" customWidth="1"/>
    <col min="10998" max="10999" width="14.54296875" style="562" customWidth="1"/>
    <col min="11000" max="11000" width="16" style="562" customWidth="1"/>
    <col min="11001" max="11001" width="5.08984375" style="562" customWidth="1"/>
    <col min="11002" max="11003" width="20" style="562" customWidth="1"/>
    <col min="11004" max="11004" width="9.90625" style="562" customWidth="1"/>
    <col min="11005" max="11237" width="8.90625" style="562"/>
    <col min="11238" max="11238" width="25.6328125" style="562" bestFit="1" customWidth="1"/>
    <col min="11239" max="11239" width="8.81640625" style="562" customWidth="1"/>
    <col min="11240" max="11242" width="0" style="562" hidden="1" customWidth="1"/>
    <col min="11243" max="11243" width="7.90625" style="562" customWidth="1"/>
    <col min="11244" max="11244" width="25.54296875" style="562" customWidth="1"/>
    <col min="11245" max="11245" width="4.90625" style="562" customWidth="1"/>
    <col min="11246" max="11246" width="19.36328125" style="562" bestFit="1" customWidth="1"/>
    <col min="11247" max="11247" width="27.81640625" style="562" customWidth="1"/>
    <col min="11248" max="11250" width="0" style="562" hidden="1" customWidth="1"/>
    <col min="11251" max="11251" width="4.453125" style="562" customWidth="1"/>
    <col min="11252" max="11252" width="12.1796875" style="562" customWidth="1"/>
    <col min="11253" max="11253" width="6" style="562" customWidth="1"/>
    <col min="11254" max="11255" width="14.54296875" style="562" customWidth="1"/>
    <col min="11256" max="11256" width="16" style="562" customWidth="1"/>
    <col min="11257" max="11257" width="5.08984375" style="562" customWidth="1"/>
    <col min="11258" max="11259" width="20" style="562" customWidth="1"/>
    <col min="11260" max="11260" width="9.90625" style="562" customWidth="1"/>
    <col min="11261" max="11493" width="8.90625" style="562"/>
    <col min="11494" max="11494" width="25.6328125" style="562" bestFit="1" customWidth="1"/>
    <col min="11495" max="11495" width="8.81640625" style="562" customWidth="1"/>
    <col min="11496" max="11498" width="0" style="562" hidden="1" customWidth="1"/>
    <col min="11499" max="11499" width="7.90625" style="562" customWidth="1"/>
    <col min="11500" max="11500" width="25.54296875" style="562" customWidth="1"/>
    <col min="11501" max="11501" width="4.90625" style="562" customWidth="1"/>
    <col min="11502" max="11502" width="19.36328125" style="562" bestFit="1" customWidth="1"/>
    <col min="11503" max="11503" width="27.81640625" style="562" customWidth="1"/>
    <col min="11504" max="11506" width="0" style="562" hidden="1" customWidth="1"/>
    <col min="11507" max="11507" width="4.453125" style="562" customWidth="1"/>
    <col min="11508" max="11508" width="12.1796875" style="562" customWidth="1"/>
    <col min="11509" max="11509" width="6" style="562" customWidth="1"/>
    <col min="11510" max="11511" width="14.54296875" style="562" customWidth="1"/>
    <col min="11512" max="11512" width="16" style="562" customWidth="1"/>
    <col min="11513" max="11513" width="5.08984375" style="562" customWidth="1"/>
    <col min="11514" max="11515" width="20" style="562" customWidth="1"/>
    <col min="11516" max="11516" width="9.90625" style="562" customWidth="1"/>
    <col min="11517" max="11749" width="8.90625" style="562"/>
    <col min="11750" max="11750" width="25.6328125" style="562" bestFit="1" customWidth="1"/>
    <col min="11751" max="11751" width="8.81640625" style="562" customWidth="1"/>
    <col min="11752" max="11754" width="0" style="562" hidden="1" customWidth="1"/>
    <col min="11755" max="11755" width="7.90625" style="562" customWidth="1"/>
    <col min="11756" max="11756" width="25.54296875" style="562" customWidth="1"/>
    <col min="11757" max="11757" width="4.90625" style="562" customWidth="1"/>
    <col min="11758" max="11758" width="19.36328125" style="562" bestFit="1" customWidth="1"/>
    <col min="11759" max="11759" width="27.81640625" style="562" customWidth="1"/>
    <col min="11760" max="11762" width="0" style="562" hidden="1" customWidth="1"/>
    <col min="11763" max="11763" width="4.453125" style="562" customWidth="1"/>
    <col min="11764" max="11764" width="12.1796875" style="562" customWidth="1"/>
    <col min="11765" max="11765" width="6" style="562" customWidth="1"/>
    <col min="11766" max="11767" width="14.54296875" style="562" customWidth="1"/>
    <col min="11768" max="11768" width="16" style="562" customWidth="1"/>
    <col min="11769" max="11769" width="5.08984375" style="562" customWidth="1"/>
    <col min="11770" max="11771" width="20" style="562" customWidth="1"/>
    <col min="11772" max="11772" width="9.90625" style="562" customWidth="1"/>
    <col min="11773" max="12005" width="8.90625" style="562"/>
    <col min="12006" max="12006" width="25.6328125" style="562" bestFit="1" customWidth="1"/>
    <col min="12007" max="12007" width="8.81640625" style="562" customWidth="1"/>
    <col min="12008" max="12010" width="0" style="562" hidden="1" customWidth="1"/>
    <col min="12011" max="12011" width="7.90625" style="562" customWidth="1"/>
    <col min="12012" max="12012" width="25.54296875" style="562" customWidth="1"/>
    <col min="12013" max="12013" width="4.90625" style="562" customWidth="1"/>
    <col min="12014" max="12014" width="19.36328125" style="562" bestFit="1" customWidth="1"/>
    <col min="12015" max="12015" width="27.81640625" style="562" customWidth="1"/>
    <col min="12016" max="12018" width="0" style="562" hidden="1" customWidth="1"/>
    <col min="12019" max="12019" width="4.453125" style="562" customWidth="1"/>
    <col min="12020" max="12020" width="12.1796875" style="562" customWidth="1"/>
    <col min="12021" max="12021" width="6" style="562" customWidth="1"/>
    <col min="12022" max="12023" width="14.54296875" style="562" customWidth="1"/>
    <col min="12024" max="12024" width="16" style="562" customWidth="1"/>
    <col min="12025" max="12025" width="5.08984375" style="562" customWidth="1"/>
    <col min="12026" max="12027" width="20" style="562" customWidth="1"/>
    <col min="12028" max="12028" width="9.90625" style="562" customWidth="1"/>
    <col min="12029" max="12261" width="8.90625" style="562"/>
    <col min="12262" max="12262" width="25.6328125" style="562" bestFit="1" customWidth="1"/>
    <col min="12263" max="12263" width="8.81640625" style="562" customWidth="1"/>
    <col min="12264" max="12266" width="0" style="562" hidden="1" customWidth="1"/>
    <col min="12267" max="12267" width="7.90625" style="562" customWidth="1"/>
    <col min="12268" max="12268" width="25.54296875" style="562" customWidth="1"/>
    <col min="12269" max="12269" width="4.90625" style="562" customWidth="1"/>
    <col min="12270" max="12270" width="19.36328125" style="562" bestFit="1" customWidth="1"/>
    <col min="12271" max="12271" width="27.81640625" style="562" customWidth="1"/>
    <col min="12272" max="12274" width="0" style="562" hidden="1" customWidth="1"/>
    <col min="12275" max="12275" width="4.453125" style="562" customWidth="1"/>
    <col min="12276" max="12276" width="12.1796875" style="562" customWidth="1"/>
    <col min="12277" max="12277" width="6" style="562" customWidth="1"/>
    <col min="12278" max="12279" width="14.54296875" style="562" customWidth="1"/>
    <col min="12280" max="12280" width="16" style="562" customWidth="1"/>
    <col min="12281" max="12281" width="5.08984375" style="562" customWidth="1"/>
    <col min="12282" max="12283" width="20" style="562" customWidth="1"/>
    <col min="12284" max="12284" width="9.90625" style="562" customWidth="1"/>
    <col min="12285" max="12517" width="8.90625" style="562"/>
    <col min="12518" max="12518" width="25.6328125" style="562" bestFit="1" customWidth="1"/>
    <col min="12519" max="12519" width="8.81640625" style="562" customWidth="1"/>
    <col min="12520" max="12522" width="0" style="562" hidden="1" customWidth="1"/>
    <col min="12523" max="12523" width="7.90625" style="562" customWidth="1"/>
    <col min="12524" max="12524" width="25.54296875" style="562" customWidth="1"/>
    <col min="12525" max="12525" width="4.90625" style="562" customWidth="1"/>
    <col min="12526" max="12526" width="19.36328125" style="562" bestFit="1" customWidth="1"/>
    <col min="12527" max="12527" width="27.81640625" style="562" customWidth="1"/>
    <col min="12528" max="12530" width="0" style="562" hidden="1" customWidth="1"/>
    <col min="12531" max="12531" width="4.453125" style="562" customWidth="1"/>
    <col min="12532" max="12532" width="12.1796875" style="562" customWidth="1"/>
    <col min="12533" max="12533" width="6" style="562" customWidth="1"/>
    <col min="12534" max="12535" width="14.54296875" style="562" customWidth="1"/>
    <col min="12536" max="12536" width="16" style="562" customWidth="1"/>
    <col min="12537" max="12537" width="5.08984375" style="562" customWidth="1"/>
    <col min="12538" max="12539" width="20" style="562" customWidth="1"/>
    <col min="12540" max="12540" width="9.90625" style="562" customWidth="1"/>
    <col min="12541" max="12773" width="8.90625" style="562"/>
    <col min="12774" max="12774" width="25.6328125" style="562" bestFit="1" customWidth="1"/>
    <col min="12775" max="12775" width="8.81640625" style="562" customWidth="1"/>
    <col min="12776" max="12778" width="0" style="562" hidden="1" customWidth="1"/>
    <col min="12779" max="12779" width="7.90625" style="562" customWidth="1"/>
    <col min="12780" max="12780" width="25.54296875" style="562" customWidth="1"/>
    <col min="12781" max="12781" width="4.90625" style="562" customWidth="1"/>
    <col min="12782" max="12782" width="19.36328125" style="562" bestFit="1" customWidth="1"/>
    <col min="12783" max="12783" width="27.81640625" style="562" customWidth="1"/>
    <col min="12784" max="12786" width="0" style="562" hidden="1" customWidth="1"/>
    <col min="12787" max="12787" width="4.453125" style="562" customWidth="1"/>
    <col min="12788" max="12788" width="12.1796875" style="562" customWidth="1"/>
    <col min="12789" max="12789" width="6" style="562" customWidth="1"/>
    <col min="12790" max="12791" width="14.54296875" style="562" customWidth="1"/>
    <col min="12792" max="12792" width="16" style="562" customWidth="1"/>
    <col min="12793" max="12793" width="5.08984375" style="562" customWidth="1"/>
    <col min="12794" max="12795" width="20" style="562" customWidth="1"/>
    <col min="12796" max="12796" width="9.90625" style="562" customWidth="1"/>
    <col min="12797" max="13029" width="8.90625" style="562"/>
    <col min="13030" max="13030" width="25.6328125" style="562" bestFit="1" customWidth="1"/>
    <col min="13031" max="13031" width="8.81640625" style="562" customWidth="1"/>
    <col min="13032" max="13034" width="0" style="562" hidden="1" customWidth="1"/>
    <col min="13035" max="13035" width="7.90625" style="562" customWidth="1"/>
    <col min="13036" max="13036" width="25.54296875" style="562" customWidth="1"/>
    <col min="13037" max="13037" width="4.90625" style="562" customWidth="1"/>
    <col min="13038" max="13038" width="19.36328125" style="562" bestFit="1" customWidth="1"/>
    <col min="13039" max="13039" width="27.81640625" style="562" customWidth="1"/>
    <col min="13040" max="13042" width="0" style="562" hidden="1" customWidth="1"/>
    <col min="13043" max="13043" width="4.453125" style="562" customWidth="1"/>
    <col min="13044" max="13044" width="12.1796875" style="562" customWidth="1"/>
    <col min="13045" max="13045" width="6" style="562" customWidth="1"/>
    <col min="13046" max="13047" width="14.54296875" style="562" customWidth="1"/>
    <col min="13048" max="13048" width="16" style="562" customWidth="1"/>
    <col min="13049" max="13049" width="5.08984375" style="562" customWidth="1"/>
    <col min="13050" max="13051" width="20" style="562" customWidth="1"/>
    <col min="13052" max="13052" width="9.90625" style="562" customWidth="1"/>
    <col min="13053" max="13285" width="8.90625" style="562"/>
    <col min="13286" max="13286" width="25.6328125" style="562" bestFit="1" customWidth="1"/>
    <col min="13287" max="13287" width="8.81640625" style="562" customWidth="1"/>
    <col min="13288" max="13290" width="0" style="562" hidden="1" customWidth="1"/>
    <col min="13291" max="13291" width="7.90625" style="562" customWidth="1"/>
    <col min="13292" max="13292" width="25.54296875" style="562" customWidth="1"/>
    <col min="13293" max="13293" width="4.90625" style="562" customWidth="1"/>
    <col min="13294" max="13294" width="19.36328125" style="562" bestFit="1" customWidth="1"/>
    <col min="13295" max="13295" width="27.81640625" style="562" customWidth="1"/>
    <col min="13296" max="13298" width="0" style="562" hidden="1" customWidth="1"/>
    <col min="13299" max="13299" width="4.453125" style="562" customWidth="1"/>
    <col min="13300" max="13300" width="12.1796875" style="562" customWidth="1"/>
    <col min="13301" max="13301" width="6" style="562" customWidth="1"/>
    <col min="13302" max="13303" width="14.54296875" style="562" customWidth="1"/>
    <col min="13304" max="13304" width="16" style="562" customWidth="1"/>
    <col min="13305" max="13305" width="5.08984375" style="562" customWidth="1"/>
    <col min="13306" max="13307" width="20" style="562" customWidth="1"/>
    <col min="13308" max="13308" width="9.90625" style="562" customWidth="1"/>
    <col min="13309" max="13541" width="8.90625" style="562"/>
    <col min="13542" max="13542" width="25.6328125" style="562" bestFit="1" customWidth="1"/>
    <col min="13543" max="13543" width="8.81640625" style="562" customWidth="1"/>
    <col min="13544" max="13546" width="0" style="562" hidden="1" customWidth="1"/>
    <col min="13547" max="13547" width="7.90625" style="562" customWidth="1"/>
    <col min="13548" max="13548" width="25.54296875" style="562" customWidth="1"/>
    <col min="13549" max="13549" width="4.90625" style="562" customWidth="1"/>
    <col min="13550" max="13550" width="19.36328125" style="562" bestFit="1" customWidth="1"/>
    <col min="13551" max="13551" width="27.81640625" style="562" customWidth="1"/>
    <col min="13552" max="13554" width="0" style="562" hidden="1" customWidth="1"/>
    <col min="13555" max="13555" width="4.453125" style="562" customWidth="1"/>
    <col min="13556" max="13556" width="12.1796875" style="562" customWidth="1"/>
    <col min="13557" max="13557" width="6" style="562" customWidth="1"/>
    <col min="13558" max="13559" width="14.54296875" style="562" customWidth="1"/>
    <col min="13560" max="13560" width="16" style="562" customWidth="1"/>
    <col min="13561" max="13561" width="5.08984375" style="562" customWidth="1"/>
    <col min="13562" max="13563" width="20" style="562" customWidth="1"/>
    <col min="13564" max="13564" width="9.90625" style="562" customWidth="1"/>
    <col min="13565" max="13797" width="8.90625" style="562"/>
    <col min="13798" max="13798" width="25.6328125" style="562" bestFit="1" customWidth="1"/>
    <col min="13799" max="13799" width="8.81640625" style="562" customWidth="1"/>
    <col min="13800" max="13802" width="0" style="562" hidden="1" customWidth="1"/>
    <col min="13803" max="13803" width="7.90625" style="562" customWidth="1"/>
    <col min="13804" max="13804" width="25.54296875" style="562" customWidth="1"/>
    <col min="13805" max="13805" width="4.90625" style="562" customWidth="1"/>
    <col min="13806" max="13806" width="19.36328125" style="562" bestFit="1" customWidth="1"/>
    <col min="13807" max="13807" width="27.81640625" style="562" customWidth="1"/>
    <col min="13808" max="13810" width="0" style="562" hidden="1" customWidth="1"/>
    <col min="13811" max="13811" width="4.453125" style="562" customWidth="1"/>
    <col min="13812" max="13812" width="12.1796875" style="562" customWidth="1"/>
    <col min="13813" max="13813" width="6" style="562" customWidth="1"/>
    <col min="13814" max="13815" width="14.54296875" style="562" customWidth="1"/>
    <col min="13816" max="13816" width="16" style="562" customWidth="1"/>
    <col min="13817" max="13817" width="5.08984375" style="562" customWidth="1"/>
    <col min="13818" max="13819" width="20" style="562" customWidth="1"/>
    <col min="13820" max="13820" width="9.90625" style="562" customWidth="1"/>
    <col min="13821" max="14053" width="8.90625" style="562"/>
    <col min="14054" max="14054" width="25.6328125" style="562" bestFit="1" customWidth="1"/>
    <col min="14055" max="14055" width="8.81640625" style="562" customWidth="1"/>
    <col min="14056" max="14058" width="0" style="562" hidden="1" customWidth="1"/>
    <col min="14059" max="14059" width="7.90625" style="562" customWidth="1"/>
    <col min="14060" max="14060" width="25.54296875" style="562" customWidth="1"/>
    <col min="14061" max="14061" width="4.90625" style="562" customWidth="1"/>
    <col min="14062" max="14062" width="19.36328125" style="562" bestFit="1" customWidth="1"/>
    <col min="14063" max="14063" width="27.81640625" style="562" customWidth="1"/>
    <col min="14064" max="14066" width="0" style="562" hidden="1" customWidth="1"/>
    <col min="14067" max="14067" width="4.453125" style="562" customWidth="1"/>
    <col min="14068" max="14068" width="12.1796875" style="562" customWidth="1"/>
    <col min="14069" max="14069" width="6" style="562" customWidth="1"/>
    <col min="14070" max="14071" width="14.54296875" style="562" customWidth="1"/>
    <col min="14072" max="14072" width="16" style="562" customWidth="1"/>
    <col min="14073" max="14073" width="5.08984375" style="562" customWidth="1"/>
    <col min="14074" max="14075" width="20" style="562" customWidth="1"/>
    <col min="14076" max="14076" width="9.90625" style="562" customWidth="1"/>
    <col min="14077" max="14309" width="8.90625" style="562"/>
    <col min="14310" max="14310" width="25.6328125" style="562" bestFit="1" customWidth="1"/>
    <col min="14311" max="14311" width="8.81640625" style="562" customWidth="1"/>
    <col min="14312" max="14314" width="0" style="562" hidden="1" customWidth="1"/>
    <col min="14315" max="14315" width="7.90625" style="562" customWidth="1"/>
    <col min="14316" max="14316" width="25.54296875" style="562" customWidth="1"/>
    <col min="14317" max="14317" width="4.90625" style="562" customWidth="1"/>
    <col min="14318" max="14318" width="19.36328125" style="562" bestFit="1" customWidth="1"/>
    <col min="14319" max="14319" width="27.81640625" style="562" customWidth="1"/>
    <col min="14320" max="14322" width="0" style="562" hidden="1" customWidth="1"/>
    <col min="14323" max="14323" width="4.453125" style="562" customWidth="1"/>
    <col min="14324" max="14324" width="12.1796875" style="562" customWidth="1"/>
    <col min="14325" max="14325" width="6" style="562" customWidth="1"/>
    <col min="14326" max="14327" width="14.54296875" style="562" customWidth="1"/>
    <col min="14328" max="14328" width="16" style="562" customWidth="1"/>
    <col min="14329" max="14329" width="5.08984375" style="562" customWidth="1"/>
    <col min="14330" max="14331" width="20" style="562" customWidth="1"/>
    <col min="14332" max="14332" width="9.90625" style="562" customWidth="1"/>
    <col min="14333" max="14565" width="8.90625" style="562"/>
    <col min="14566" max="14566" width="25.6328125" style="562" bestFit="1" customWidth="1"/>
    <col min="14567" max="14567" width="8.81640625" style="562" customWidth="1"/>
    <col min="14568" max="14570" width="0" style="562" hidden="1" customWidth="1"/>
    <col min="14571" max="14571" width="7.90625" style="562" customWidth="1"/>
    <col min="14572" max="14572" width="25.54296875" style="562" customWidth="1"/>
    <col min="14573" max="14573" width="4.90625" style="562" customWidth="1"/>
    <col min="14574" max="14574" width="19.36328125" style="562" bestFit="1" customWidth="1"/>
    <col min="14575" max="14575" width="27.81640625" style="562" customWidth="1"/>
    <col min="14576" max="14578" width="0" style="562" hidden="1" customWidth="1"/>
    <col min="14579" max="14579" width="4.453125" style="562" customWidth="1"/>
    <col min="14580" max="14580" width="12.1796875" style="562" customWidth="1"/>
    <col min="14581" max="14581" width="6" style="562" customWidth="1"/>
    <col min="14582" max="14583" width="14.54296875" style="562" customWidth="1"/>
    <col min="14584" max="14584" width="16" style="562" customWidth="1"/>
    <col min="14585" max="14585" width="5.08984375" style="562" customWidth="1"/>
    <col min="14586" max="14587" width="20" style="562" customWidth="1"/>
    <col min="14588" max="14588" width="9.90625" style="562" customWidth="1"/>
    <col min="14589" max="14821" width="8.90625" style="562"/>
    <col min="14822" max="14822" width="25.6328125" style="562" bestFit="1" customWidth="1"/>
    <col min="14823" max="14823" width="8.81640625" style="562" customWidth="1"/>
    <col min="14824" max="14826" width="0" style="562" hidden="1" customWidth="1"/>
    <col min="14827" max="14827" width="7.90625" style="562" customWidth="1"/>
    <col min="14828" max="14828" width="25.54296875" style="562" customWidth="1"/>
    <col min="14829" max="14829" width="4.90625" style="562" customWidth="1"/>
    <col min="14830" max="14830" width="19.36328125" style="562" bestFit="1" customWidth="1"/>
    <col min="14831" max="14831" width="27.81640625" style="562" customWidth="1"/>
    <col min="14832" max="14834" width="0" style="562" hidden="1" customWidth="1"/>
    <col min="14835" max="14835" width="4.453125" style="562" customWidth="1"/>
    <col min="14836" max="14836" width="12.1796875" style="562" customWidth="1"/>
    <col min="14837" max="14837" width="6" style="562" customWidth="1"/>
    <col min="14838" max="14839" width="14.54296875" style="562" customWidth="1"/>
    <col min="14840" max="14840" width="16" style="562" customWidth="1"/>
    <col min="14841" max="14841" width="5.08984375" style="562" customWidth="1"/>
    <col min="14842" max="14843" width="20" style="562" customWidth="1"/>
    <col min="14844" max="14844" width="9.90625" style="562" customWidth="1"/>
    <col min="14845" max="15077" width="8.90625" style="562"/>
    <col min="15078" max="15078" width="25.6328125" style="562" bestFit="1" customWidth="1"/>
    <col min="15079" max="15079" width="8.81640625" style="562" customWidth="1"/>
    <col min="15080" max="15082" width="0" style="562" hidden="1" customWidth="1"/>
    <col min="15083" max="15083" width="7.90625" style="562" customWidth="1"/>
    <col min="15084" max="15084" width="25.54296875" style="562" customWidth="1"/>
    <col min="15085" max="15085" width="4.90625" style="562" customWidth="1"/>
    <col min="15086" max="15086" width="19.36328125" style="562" bestFit="1" customWidth="1"/>
    <col min="15087" max="15087" width="27.81640625" style="562" customWidth="1"/>
    <col min="15088" max="15090" width="0" style="562" hidden="1" customWidth="1"/>
    <col min="15091" max="15091" width="4.453125" style="562" customWidth="1"/>
    <col min="15092" max="15092" width="12.1796875" style="562" customWidth="1"/>
    <col min="15093" max="15093" width="6" style="562" customWidth="1"/>
    <col min="15094" max="15095" width="14.54296875" style="562" customWidth="1"/>
    <col min="15096" max="15096" width="16" style="562" customWidth="1"/>
    <col min="15097" max="15097" width="5.08984375" style="562" customWidth="1"/>
    <col min="15098" max="15099" width="20" style="562" customWidth="1"/>
    <col min="15100" max="15100" width="9.90625" style="562" customWidth="1"/>
    <col min="15101" max="15333" width="8.90625" style="562"/>
    <col min="15334" max="15334" width="25.6328125" style="562" bestFit="1" customWidth="1"/>
    <col min="15335" max="15335" width="8.81640625" style="562" customWidth="1"/>
    <col min="15336" max="15338" width="0" style="562" hidden="1" customWidth="1"/>
    <col min="15339" max="15339" width="7.90625" style="562" customWidth="1"/>
    <col min="15340" max="15340" width="25.54296875" style="562" customWidth="1"/>
    <col min="15341" max="15341" width="4.90625" style="562" customWidth="1"/>
    <col min="15342" max="15342" width="19.36328125" style="562" bestFit="1" customWidth="1"/>
    <col min="15343" max="15343" width="27.81640625" style="562" customWidth="1"/>
    <col min="15344" max="15346" width="0" style="562" hidden="1" customWidth="1"/>
    <col min="15347" max="15347" width="4.453125" style="562" customWidth="1"/>
    <col min="15348" max="15348" width="12.1796875" style="562" customWidth="1"/>
    <col min="15349" max="15349" width="6" style="562" customWidth="1"/>
    <col min="15350" max="15351" width="14.54296875" style="562" customWidth="1"/>
    <col min="15352" max="15352" width="16" style="562" customWidth="1"/>
    <col min="15353" max="15353" width="5.08984375" style="562" customWidth="1"/>
    <col min="15354" max="15355" width="20" style="562" customWidth="1"/>
    <col min="15356" max="15356" width="9.90625" style="562" customWidth="1"/>
    <col min="15357" max="15589" width="8.90625" style="562"/>
    <col min="15590" max="15590" width="25.6328125" style="562" bestFit="1" customWidth="1"/>
    <col min="15591" max="15591" width="8.81640625" style="562" customWidth="1"/>
    <col min="15592" max="15594" width="0" style="562" hidden="1" customWidth="1"/>
    <col min="15595" max="15595" width="7.90625" style="562" customWidth="1"/>
    <col min="15596" max="15596" width="25.54296875" style="562" customWidth="1"/>
    <col min="15597" max="15597" width="4.90625" style="562" customWidth="1"/>
    <col min="15598" max="15598" width="19.36328125" style="562" bestFit="1" customWidth="1"/>
    <col min="15599" max="15599" width="27.81640625" style="562" customWidth="1"/>
    <col min="15600" max="15602" width="0" style="562" hidden="1" customWidth="1"/>
    <col min="15603" max="15603" width="4.453125" style="562" customWidth="1"/>
    <col min="15604" max="15604" width="12.1796875" style="562" customWidth="1"/>
    <col min="15605" max="15605" width="6" style="562" customWidth="1"/>
    <col min="15606" max="15607" width="14.54296875" style="562" customWidth="1"/>
    <col min="15608" max="15608" width="16" style="562" customWidth="1"/>
    <col min="15609" max="15609" width="5.08984375" style="562" customWidth="1"/>
    <col min="15610" max="15611" width="20" style="562" customWidth="1"/>
    <col min="15612" max="15612" width="9.90625" style="562" customWidth="1"/>
    <col min="15613" max="15845" width="8.90625" style="562"/>
    <col min="15846" max="15846" width="25.6328125" style="562" bestFit="1" customWidth="1"/>
    <col min="15847" max="15847" width="8.81640625" style="562" customWidth="1"/>
    <col min="15848" max="15850" width="0" style="562" hidden="1" customWidth="1"/>
    <col min="15851" max="15851" width="7.90625" style="562" customWidth="1"/>
    <col min="15852" max="15852" width="25.54296875" style="562" customWidth="1"/>
    <col min="15853" max="15853" width="4.90625" style="562" customWidth="1"/>
    <col min="15854" max="15854" width="19.36328125" style="562" bestFit="1" customWidth="1"/>
    <col min="15855" max="15855" width="27.81640625" style="562" customWidth="1"/>
    <col min="15856" max="15858" width="0" style="562" hidden="1" customWidth="1"/>
    <col min="15859" max="15859" width="4.453125" style="562" customWidth="1"/>
    <col min="15860" max="15860" width="12.1796875" style="562" customWidth="1"/>
    <col min="15861" max="15861" width="6" style="562" customWidth="1"/>
    <col min="15862" max="15863" width="14.54296875" style="562" customWidth="1"/>
    <col min="15864" max="15864" width="16" style="562" customWidth="1"/>
    <col min="15865" max="15865" width="5.08984375" style="562" customWidth="1"/>
    <col min="15866" max="15867" width="20" style="562" customWidth="1"/>
    <col min="15868" max="15868" width="9.90625" style="562" customWidth="1"/>
    <col min="15869" max="16101" width="8.90625" style="562"/>
    <col min="16102" max="16102" width="25.6328125" style="562" bestFit="1" customWidth="1"/>
    <col min="16103" max="16103" width="8.81640625" style="562" customWidth="1"/>
    <col min="16104" max="16106" width="0" style="562" hidden="1" customWidth="1"/>
    <col min="16107" max="16107" width="7.90625" style="562" customWidth="1"/>
    <col min="16108" max="16108" width="25.54296875" style="562" customWidth="1"/>
    <col min="16109" max="16109" width="4.90625" style="562" customWidth="1"/>
    <col min="16110" max="16110" width="19.36328125" style="562" bestFit="1" customWidth="1"/>
    <col min="16111" max="16111" width="27.81640625" style="562" customWidth="1"/>
    <col min="16112" max="16114" width="0" style="562" hidden="1" customWidth="1"/>
    <col min="16115" max="16115" width="4.453125" style="562" customWidth="1"/>
    <col min="16116" max="16116" width="12.1796875" style="562" customWidth="1"/>
    <col min="16117" max="16117" width="6" style="562" customWidth="1"/>
    <col min="16118" max="16119" width="14.54296875" style="562" customWidth="1"/>
    <col min="16120" max="16120" width="16" style="562" customWidth="1"/>
    <col min="16121" max="16121" width="5.08984375" style="562" customWidth="1"/>
    <col min="16122" max="16123" width="20" style="562" customWidth="1"/>
    <col min="16124" max="16124" width="9.90625" style="562" customWidth="1"/>
    <col min="16125" max="16384" width="8.90625" style="562"/>
  </cols>
  <sheetData>
    <row r="1" spans="1:15" ht="15" customHeight="1">
      <c r="A1" s="588" t="s">
        <v>1523</v>
      </c>
      <c r="B1" s="589"/>
      <c r="C1" s="590"/>
    </row>
    <row r="2" spans="1:15" s="595" customFormat="1" ht="15" customHeight="1" thickBot="1">
      <c r="A2" s="588" t="s">
        <v>1524</v>
      </c>
      <c r="B2" s="589"/>
      <c r="C2" s="591"/>
      <c r="D2" s="592"/>
      <c r="E2" s="593"/>
      <c r="F2" s="593"/>
      <c r="G2" s="594"/>
      <c r="K2" s="576"/>
      <c r="L2" s="576"/>
    </row>
    <row r="3" spans="1:15" s="595" customFormat="1" ht="15" customHeight="1">
      <c r="A3" s="596" t="s">
        <v>1519</v>
      </c>
      <c r="B3" s="597" t="s">
        <v>1521</v>
      </c>
      <c r="C3" s="607">
        <v>44409</v>
      </c>
      <c r="D3" s="592"/>
      <c r="E3" s="593"/>
      <c r="F3" s="593"/>
      <c r="G3" s="594"/>
      <c r="K3" s="576"/>
      <c r="L3" s="576"/>
    </row>
    <row r="4" spans="1:15" s="595" customFormat="1" ht="15" customHeight="1" thickBot="1">
      <c r="A4" s="598" t="s">
        <v>1520</v>
      </c>
      <c r="B4" s="599" t="s">
        <v>1521</v>
      </c>
      <c r="C4" s="600">
        <v>2108</v>
      </c>
      <c r="D4" s="592"/>
      <c r="E4" s="593"/>
      <c r="F4" s="593"/>
      <c r="G4" s="594"/>
      <c r="K4" s="576"/>
      <c r="L4" s="576"/>
    </row>
    <row r="5" spans="1:15" s="595" customFormat="1" ht="6.75" customHeight="1">
      <c r="B5" s="601"/>
      <c r="C5" s="602"/>
      <c r="D5" s="603"/>
      <c r="G5" s="594"/>
      <c r="K5" s="576"/>
      <c r="L5" s="576"/>
    </row>
    <row r="6" spans="1:15" s="604" customFormat="1" ht="15" customHeight="1">
      <c r="A6" s="557" t="s">
        <v>1474</v>
      </c>
      <c r="B6" s="558" t="s">
        <v>1475</v>
      </c>
      <c r="C6" s="558" t="s">
        <v>1476</v>
      </c>
      <c r="D6" s="557" t="s">
        <v>1473</v>
      </c>
      <c r="E6" s="558" t="s">
        <v>1477</v>
      </c>
      <c r="F6" s="559" t="s">
        <v>1478</v>
      </c>
      <c r="G6" s="558" t="s">
        <v>1479</v>
      </c>
      <c r="H6" s="558" t="s">
        <v>1480</v>
      </c>
      <c r="I6" s="558" t="s">
        <v>1481</v>
      </c>
      <c r="J6" s="558" t="s">
        <v>1482</v>
      </c>
      <c r="K6" s="558" t="s">
        <v>1483</v>
      </c>
      <c r="L6" s="558" t="s">
        <v>1484</v>
      </c>
      <c r="N6" s="604" t="s">
        <v>1866</v>
      </c>
    </row>
    <row r="7" spans="1:15" ht="15" customHeight="1">
      <c r="A7" s="560">
        <f t="shared" ref="A7:A40" si="0">+EOMONTH($C$3,0)</f>
        <v>44439</v>
      </c>
      <c r="B7" s="561">
        <v>7511112</v>
      </c>
      <c r="C7" s="562" t="s">
        <v>516</v>
      </c>
      <c r="D7" s="563" t="s">
        <v>527</v>
      </c>
      <c r="E7" s="562" t="s">
        <v>1486</v>
      </c>
      <c r="F7" s="564" t="str">
        <f t="shared" ref="F7:F40" si="1">$C$4&amp;"_Allocation AP Tax 21 - Salary"</f>
        <v>2108_Allocation AP Tax 21 - Salary</v>
      </c>
      <c r="G7" s="565" t="s">
        <v>525</v>
      </c>
      <c r="H7" s="566" t="s">
        <v>23</v>
      </c>
      <c r="I7" s="562" t="s">
        <v>1527</v>
      </c>
      <c r="K7" s="567">
        <f>IFERROR(SUMIF('Cost Center ok'!A$7:A$39,Template!E7,'Cost Center ok'!$AP$7:$AP$39),0)</f>
        <v>1660600</v>
      </c>
      <c r="L7" s="567">
        <v>0</v>
      </c>
      <c r="N7" s="562" t="s">
        <v>1532</v>
      </c>
      <c r="O7" s="562" t="s">
        <v>1527</v>
      </c>
    </row>
    <row r="8" spans="1:15" ht="15" customHeight="1">
      <c r="A8" s="560">
        <f t="shared" si="0"/>
        <v>44439</v>
      </c>
      <c r="B8" s="561">
        <v>7511112</v>
      </c>
      <c r="C8" s="562" t="s">
        <v>516</v>
      </c>
      <c r="D8" s="563" t="s">
        <v>528</v>
      </c>
      <c r="E8" s="562" t="s">
        <v>1487</v>
      </c>
      <c r="F8" s="564" t="str">
        <f t="shared" si="1"/>
        <v>2108_Allocation AP Tax 21 - Salary</v>
      </c>
      <c r="G8" s="565" t="s">
        <v>525</v>
      </c>
      <c r="H8" s="566" t="s">
        <v>23</v>
      </c>
      <c r="I8" s="562" t="s">
        <v>1527</v>
      </c>
      <c r="K8" s="567">
        <f>IFERROR(SUMIF('Cost Center ok'!A$7:A$39,Template!E8,'Cost Center ok'!$AP$7:$AP$39),0)</f>
        <v>4109300</v>
      </c>
      <c r="L8" s="567">
        <v>0</v>
      </c>
      <c r="N8" s="562" t="s">
        <v>1533</v>
      </c>
      <c r="O8" s="562" t="s">
        <v>1527</v>
      </c>
    </row>
    <row r="9" spans="1:15" ht="15" customHeight="1">
      <c r="A9" s="560">
        <f t="shared" si="0"/>
        <v>44439</v>
      </c>
      <c r="B9" s="561">
        <v>7511112</v>
      </c>
      <c r="C9" s="562" t="s">
        <v>516</v>
      </c>
      <c r="D9" s="563" t="s">
        <v>529</v>
      </c>
      <c r="E9" s="562" t="s">
        <v>1488</v>
      </c>
      <c r="F9" s="564" t="str">
        <f t="shared" si="1"/>
        <v>2108_Allocation AP Tax 21 - Salary</v>
      </c>
      <c r="G9" s="565" t="s">
        <v>525</v>
      </c>
      <c r="H9" s="566" t="s">
        <v>23</v>
      </c>
      <c r="I9" s="562" t="s">
        <v>1527</v>
      </c>
      <c r="K9" s="567">
        <f>IFERROR(SUMIF('Cost Center ok'!A$7:A$39,Template!E9,'Cost Center ok'!$AP$7:$AP$39),0)</f>
        <v>2402100</v>
      </c>
      <c r="L9" s="567">
        <v>0</v>
      </c>
      <c r="N9" s="562" t="s">
        <v>1534</v>
      </c>
      <c r="O9" s="562" t="s">
        <v>1527</v>
      </c>
    </row>
    <row r="10" spans="1:15" ht="15" customHeight="1">
      <c r="A10" s="560">
        <f t="shared" si="0"/>
        <v>44439</v>
      </c>
      <c r="B10" s="561">
        <v>7511112</v>
      </c>
      <c r="C10" s="562" t="s">
        <v>516</v>
      </c>
      <c r="D10" s="563" t="s">
        <v>530</v>
      </c>
      <c r="E10" s="562" t="s">
        <v>1489</v>
      </c>
      <c r="F10" s="564" t="str">
        <f t="shared" si="1"/>
        <v>2108_Allocation AP Tax 21 - Salary</v>
      </c>
      <c r="G10" s="565" t="s">
        <v>525</v>
      </c>
      <c r="H10" s="566" t="s">
        <v>23</v>
      </c>
      <c r="I10" s="562" t="s">
        <v>1527</v>
      </c>
      <c r="K10" s="567">
        <f>IFERROR(SUMIF('Cost Center ok'!A$7:A$39,Template!E10,'Cost Center ok'!$AP$7:$AP$39),0)</f>
        <v>4254400</v>
      </c>
      <c r="L10" s="567">
        <v>0</v>
      </c>
      <c r="N10" s="562" t="s">
        <v>1535</v>
      </c>
      <c r="O10" s="562" t="s">
        <v>1527</v>
      </c>
    </row>
    <row r="11" spans="1:15" s="566" customFormat="1" ht="15" customHeight="1">
      <c r="A11" s="560">
        <f t="shared" si="0"/>
        <v>44439</v>
      </c>
      <c r="B11" s="561">
        <v>7511112</v>
      </c>
      <c r="C11" s="562" t="s">
        <v>516</v>
      </c>
      <c r="D11" s="563" t="s">
        <v>532</v>
      </c>
      <c r="E11" s="562" t="s">
        <v>1490</v>
      </c>
      <c r="F11" s="564" t="str">
        <f t="shared" si="1"/>
        <v>2108_Allocation AP Tax 21 - Salary</v>
      </c>
      <c r="G11" s="565" t="s">
        <v>525</v>
      </c>
      <c r="H11" s="566" t="s">
        <v>23</v>
      </c>
      <c r="I11" s="562" t="s">
        <v>1527</v>
      </c>
      <c r="J11" s="562"/>
      <c r="K11" s="567">
        <f>IFERROR(SUMIF('Cost Center ok'!A$7:A$39,Template!E11,'Cost Center ok'!$AP$7:$AP$39),0)</f>
        <v>2138900</v>
      </c>
      <c r="L11" s="567">
        <v>0</v>
      </c>
      <c r="N11" s="562" t="s">
        <v>1536</v>
      </c>
      <c r="O11" s="562" t="s">
        <v>1527</v>
      </c>
    </row>
    <row r="12" spans="1:15" s="566" customFormat="1" ht="15" customHeight="1">
      <c r="A12" s="560">
        <f t="shared" si="0"/>
        <v>44439</v>
      </c>
      <c r="B12" s="561">
        <v>7511112</v>
      </c>
      <c r="C12" s="562" t="s">
        <v>516</v>
      </c>
      <c r="D12" s="563" t="s">
        <v>533</v>
      </c>
      <c r="E12" s="562" t="s">
        <v>1491</v>
      </c>
      <c r="F12" s="564" t="str">
        <f t="shared" si="1"/>
        <v>2108_Allocation AP Tax 21 - Salary</v>
      </c>
      <c r="G12" s="565" t="s">
        <v>525</v>
      </c>
      <c r="H12" s="566" t="s">
        <v>23</v>
      </c>
      <c r="I12" s="562" t="s">
        <v>1527</v>
      </c>
      <c r="J12" s="562"/>
      <c r="K12" s="567">
        <f>IFERROR(SUMIF('Cost Center ok'!A$7:A$39,Template!E12,'Cost Center ok'!$AP$7:$AP$39),0)</f>
        <v>11431500</v>
      </c>
      <c r="L12" s="567">
        <v>0</v>
      </c>
      <c r="N12" s="562" t="s">
        <v>1537</v>
      </c>
      <c r="O12" s="562" t="s">
        <v>1527</v>
      </c>
    </row>
    <row r="13" spans="1:15" s="566" customFormat="1" ht="15" customHeight="1">
      <c r="A13" s="560">
        <f t="shared" si="0"/>
        <v>44439</v>
      </c>
      <c r="B13" s="561">
        <v>7511112</v>
      </c>
      <c r="C13" s="562" t="s">
        <v>516</v>
      </c>
      <c r="D13" s="563" t="s">
        <v>534</v>
      </c>
      <c r="E13" s="562" t="s">
        <v>1492</v>
      </c>
      <c r="F13" s="564" t="str">
        <f t="shared" si="1"/>
        <v>2108_Allocation AP Tax 21 - Salary</v>
      </c>
      <c r="G13" s="565" t="s">
        <v>525</v>
      </c>
      <c r="H13" s="566" t="s">
        <v>23</v>
      </c>
      <c r="I13" s="562" t="s">
        <v>1527</v>
      </c>
      <c r="J13" s="562"/>
      <c r="K13" s="567">
        <f>IFERROR(SUMIF('Cost Center ok'!A$7:A$39,Template!E13,'Cost Center ok'!$AP$7:$AP$39),0)</f>
        <v>1047600</v>
      </c>
      <c r="L13" s="567">
        <v>0</v>
      </c>
      <c r="N13" s="562" t="s">
        <v>1538</v>
      </c>
      <c r="O13" s="562" t="s">
        <v>1527</v>
      </c>
    </row>
    <row r="14" spans="1:15" s="566" customFormat="1" ht="15" customHeight="1">
      <c r="A14" s="560">
        <f t="shared" si="0"/>
        <v>44439</v>
      </c>
      <c r="B14" s="561">
        <v>7511112</v>
      </c>
      <c r="C14" s="562" t="s">
        <v>516</v>
      </c>
      <c r="D14" s="563" t="s">
        <v>535</v>
      </c>
      <c r="E14" s="562" t="s">
        <v>1493</v>
      </c>
      <c r="F14" s="564" t="str">
        <f t="shared" si="1"/>
        <v>2108_Allocation AP Tax 21 - Salary</v>
      </c>
      <c r="G14" s="565" t="s">
        <v>525</v>
      </c>
      <c r="H14" s="566" t="s">
        <v>23</v>
      </c>
      <c r="I14" s="562" t="s">
        <v>1527</v>
      </c>
      <c r="J14" s="562"/>
      <c r="K14" s="567">
        <f>IFERROR(SUMIF('Cost Center ok'!A$7:A$39,Template!E14,'Cost Center ok'!$AP$7:$AP$39),0)</f>
        <v>5475400</v>
      </c>
      <c r="L14" s="567">
        <v>0</v>
      </c>
      <c r="N14" s="562" t="s">
        <v>1539</v>
      </c>
      <c r="O14" s="562" t="s">
        <v>1527</v>
      </c>
    </row>
    <row r="15" spans="1:15" s="566" customFormat="1" ht="15" customHeight="1">
      <c r="A15" s="560">
        <f t="shared" si="0"/>
        <v>44439</v>
      </c>
      <c r="B15" s="561">
        <v>7511112</v>
      </c>
      <c r="C15" s="562" t="s">
        <v>516</v>
      </c>
      <c r="D15" s="563" t="s">
        <v>536</v>
      </c>
      <c r="E15" s="562" t="s">
        <v>1494</v>
      </c>
      <c r="F15" s="564" t="str">
        <f t="shared" si="1"/>
        <v>2108_Allocation AP Tax 21 - Salary</v>
      </c>
      <c r="G15" s="565" t="s">
        <v>525</v>
      </c>
      <c r="H15" s="566" t="s">
        <v>23</v>
      </c>
      <c r="I15" s="562" t="s">
        <v>1527</v>
      </c>
      <c r="J15" s="562"/>
      <c r="K15" s="567">
        <f>IFERROR(SUMIF('Cost Center ok'!A$7:A$39,Template!E15,'Cost Center ok'!$AP$7:$AP$39),0)</f>
        <v>24399400</v>
      </c>
      <c r="L15" s="567">
        <v>0</v>
      </c>
      <c r="N15" s="562" t="s">
        <v>1540</v>
      </c>
      <c r="O15" s="562" t="s">
        <v>1527</v>
      </c>
    </row>
    <row r="16" spans="1:15" s="566" customFormat="1" ht="15" customHeight="1">
      <c r="A16" s="560">
        <f t="shared" si="0"/>
        <v>44439</v>
      </c>
      <c r="B16" s="561">
        <v>7511112</v>
      </c>
      <c r="C16" s="562" t="s">
        <v>516</v>
      </c>
      <c r="D16" s="563" t="s">
        <v>537</v>
      </c>
      <c r="E16" s="562" t="s">
        <v>1495</v>
      </c>
      <c r="F16" s="564" t="str">
        <f t="shared" si="1"/>
        <v>2108_Allocation AP Tax 21 - Salary</v>
      </c>
      <c r="G16" s="565" t="s">
        <v>525</v>
      </c>
      <c r="H16" s="566" t="s">
        <v>23</v>
      </c>
      <c r="I16" s="562" t="s">
        <v>1527</v>
      </c>
      <c r="J16" s="562"/>
      <c r="K16" s="567">
        <f>IFERROR(SUMIF('Cost Center ok'!A$7:A$39,Template!E16,'Cost Center ok'!$AP$7:$AP$39),0)</f>
        <v>5044900</v>
      </c>
      <c r="L16" s="567">
        <v>0</v>
      </c>
      <c r="N16" s="562" t="s">
        <v>1541</v>
      </c>
      <c r="O16" s="562" t="s">
        <v>1527</v>
      </c>
    </row>
    <row r="17" spans="1:15" s="566" customFormat="1" ht="15" customHeight="1">
      <c r="A17" s="560">
        <f t="shared" si="0"/>
        <v>44439</v>
      </c>
      <c r="B17" s="561">
        <v>7511112</v>
      </c>
      <c r="C17" s="562" t="s">
        <v>516</v>
      </c>
      <c r="D17" s="563" t="s">
        <v>538</v>
      </c>
      <c r="E17" s="562" t="s">
        <v>1496</v>
      </c>
      <c r="F17" s="564" t="str">
        <f t="shared" si="1"/>
        <v>2108_Allocation AP Tax 21 - Salary</v>
      </c>
      <c r="G17" s="565" t="s">
        <v>526</v>
      </c>
      <c r="H17" s="566" t="s">
        <v>24</v>
      </c>
      <c r="I17" s="562" t="s">
        <v>1527</v>
      </c>
      <c r="J17" s="562"/>
      <c r="K17" s="567">
        <f>IFERROR(SUMIF('Cost Center ok'!A$7:A$39,Template!E17,'Cost Center ok'!$AP$7:$AP$39),0)</f>
        <v>2860300</v>
      </c>
      <c r="L17" s="567">
        <v>0</v>
      </c>
      <c r="N17" s="562" t="s">
        <v>1542</v>
      </c>
      <c r="O17" s="562" t="s">
        <v>1527</v>
      </c>
    </row>
    <row r="18" spans="1:15" s="566" customFormat="1" ht="15" customHeight="1">
      <c r="A18" s="560">
        <f t="shared" si="0"/>
        <v>44439</v>
      </c>
      <c r="B18" s="561">
        <v>7511112</v>
      </c>
      <c r="C18" s="562" t="s">
        <v>516</v>
      </c>
      <c r="D18" s="563" t="s">
        <v>539</v>
      </c>
      <c r="E18" s="562" t="s">
        <v>1497</v>
      </c>
      <c r="F18" s="564" t="str">
        <f t="shared" si="1"/>
        <v>2108_Allocation AP Tax 21 - Salary</v>
      </c>
      <c r="G18" s="565" t="s">
        <v>526</v>
      </c>
      <c r="H18" s="566" t="s">
        <v>24</v>
      </c>
      <c r="I18" s="562" t="s">
        <v>1527</v>
      </c>
      <c r="J18" s="562"/>
      <c r="K18" s="567">
        <f>IFERROR(SUMIF('Cost Center ok'!A$7:A$39,Template!E18,'Cost Center ok'!$AP$7:$AP$39),0)</f>
        <v>7210200</v>
      </c>
      <c r="L18" s="567">
        <v>0</v>
      </c>
      <c r="N18" s="562" t="s">
        <v>1543</v>
      </c>
      <c r="O18" s="562" t="s">
        <v>1527</v>
      </c>
    </row>
    <row r="19" spans="1:15" s="566" customFormat="1" ht="15" customHeight="1">
      <c r="A19" s="560">
        <f t="shared" si="0"/>
        <v>44439</v>
      </c>
      <c r="B19" s="561">
        <v>7511112</v>
      </c>
      <c r="C19" s="562" t="s">
        <v>516</v>
      </c>
      <c r="D19" s="563" t="s">
        <v>540</v>
      </c>
      <c r="E19" s="562" t="s">
        <v>1498</v>
      </c>
      <c r="F19" s="564" t="str">
        <f t="shared" si="1"/>
        <v>2108_Allocation AP Tax 21 - Salary</v>
      </c>
      <c r="G19" s="565" t="s">
        <v>526</v>
      </c>
      <c r="H19" s="566" t="s">
        <v>24</v>
      </c>
      <c r="I19" s="562" t="s">
        <v>1527</v>
      </c>
      <c r="J19" s="562"/>
      <c r="K19" s="567">
        <f>IFERROR(SUMIF('Cost Center ok'!A$7:A$39,Template!E19,'Cost Center ok'!$AP$7:$AP$39),0)</f>
        <v>4030200</v>
      </c>
      <c r="L19" s="567">
        <v>0</v>
      </c>
      <c r="N19" s="562" t="s">
        <v>1544</v>
      </c>
      <c r="O19" s="562" t="s">
        <v>1527</v>
      </c>
    </row>
    <row r="20" spans="1:15" s="566" customFormat="1" ht="15" customHeight="1">
      <c r="A20" s="560">
        <f t="shared" si="0"/>
        <v>44439</v>
      </c>
      <c r="B20" s="561">
        <v>7511112</v>
      </c>
      <c r="C20" s="562" t="s">
        <v>516</v>
      </c>
      <c r="D20" s="563" t="s">
        <v>541</v>
      </c>
      <c r="E20" s="562" t="s">
        <v>1499</v>
      </c>
      <c r="F20" s="564" t="str">
        <f t="shared" si="1"/>
        <v>2108_Allocation AP Tax 21 - Salary</v>
      </c>
      <c r="G20" s="565" t="s">
        <v>525</v>
      </c>
      <c r="H20" s="566" t="s">
        <v>23</v>
      </c>
      <c r="I20" s="562" t="s">
        <v>1527</v>
      </c>
      <c r="J20" s="562"/>
      <c r="K20" s="567">
        <f>IFERROR(SUMIF('Cost Center ok'!A$7:A$39,Template!E20,'Cost Center ok'!$AP$7:$AP$39),0)</f>
        <v>29251400</v>
      </c>
      <c r="L20" s="567">
        <v>0</v>
      </c>
      <c r="N20" s="562" t="s">
        <v>1545</v>
      </c>
      <c r="O20" s="562" t="s">
        <v>1527</v>
      </c>
    </row>
    <row r="21" spans="1:15" s="566" customFormat="1" ht="15" customHeight="1">
      <c r="A21" s="560">
        <f t="shared" si="0"/>
        <v>44439</v>
      </c>
      <c r="B21" s="561">
        <v>7511112</v>
      </c>
      <c r="C21" s="562" t="s">
        <v>516</v>
      </c>
      <c r="D21" s="563" t="s">
        <v>542</v>
      </c>
      <c r="E21" s="562" t="s">
        <v>1500</v>
      </c>
      <c r="F21" s="564" t="str">
        <f t="shared" si="1"/>
        <v>2108_Allocation AP Tax 21 - Salary</v>
      </c>
      <c r="G21" s="565" t="s">
        <v>525</v>
      </c>
      <c r="H21" s="566" t="s">
        <v>23</v>
      </c>
      <c r="I21" s="562" t="s">
        <v>1527</v>
      </c>
      <c r="J21" s="562"/>
      <c r="K21" s="567">
        <f>IFERROR(SUMIF('Cost Center ok'!A$7:A$39,Template!E21,'Cost Center ok'!$AP$7:$AP$39),0)</f>
        <v>3533500</v>
      </c>
      <c r="L21" s="567">
        <v>0</v>
      </c>
      <c r="N21" s="562" t="s">
        <v>1546</v>
      </c>
      <c r="O21" s="562" t="s">
        <v>1527</v>
      </c>
    </row>
    <row r="22" spans="1:15" s="566" customFormat="1" ht="15" customHeight="1">
      <c r="A22" s="560">
        <f t="shared" si="0"/>
        <v>44439</v>
      </c>
      <c r="B22" s="561">
        <v>7511112</v>
      </c>
      <c r="C22" s="562" t="s">
        <v>516</v>
      </c>
      <c r="D22" s="563" t="s">
        <v>935</v>
      </c>
      <c r="E22" s="562" t="s">
        <v>1501</v>
      </c>
      <c r="F22" s="564" t="str">
        <f t="shared" si="1"/>
        <v>2108_Allocation AP Tax 21 - Salary</v>
      </c>
      <c r="G22" s="565" t="s">
        <v>636</v>
      </c>
      <c r="H22" s="566" t="s">
        <v>1518</v>
      </c>
      <c r="I22" s="562" t="s">
        <v>1527</v>
      </c>
      <c r="J22" s="562"/>
      <c r="K22" s="567">
        <f>IFERROR(SUMIF('Cost Center ok'!A$7:A$39,Template!E22,'Cost Center ok'!$AP$7:$AP$39),0)</f>
        <v>7866600</v>
      </c>
      <c r="L22" s="567">
        <v>0</v>
      </c>
      <c r="N22" s="562" t="s">
        <v>1547</v>
      </c>
      <c r="O22" s="562" t="s">
        <v>1527</v>
      </c>
    </row>
    <row r="23" spans="1:15" ht="15" customHeight="1">
      <c r="A23" s="560">
        <f t="shared" si="0"/>
        <v>44439</v>
      </c>
      <c r="B23" s="561">
        <v>7511112</v>
      </c>
      <c r="C23" s="562" t="s">
        <v>516</v>
      </c>
      <c r="D23" s="563" t="s">
        <v>934</v>
      </c>
      <c r="E23" s="562" t="s">
        <v>1502</v>
      </c>
      <c r="F23" s="564" t="str">
        <f t="shared" si="1"/>
        <v>2108_Allocation AP Tax 21 - Salary</v>
      </c>
      <c r="G23" s="565" t="s">
        <v>636</v>
      </c>
      <c r="H23" s="566" t="s">
        <v>1518</v>
      </c>
      <c r="I23" s="562" t="s">
        <v>1527</v>
      </c>
      <c r="K23" s="567">
        <f>IFERROR(SUMIF('Cost Center ok'!A$7:A$39,Template!E23,'Cost Center ok'!$AP$7:$AP$39),0)</f>
        <v>10301300</v>
      </c>
      <c r="L23" s="567">
        <v>0</v>
      </c>
      <c r="N23" s="562" t="s">
        <v>1548</v>
      </c>
      <c r="O23" s="562" t="s">
        <v>1527</v>
      </c>
    </row>
    <row r="24" spans="1:15" ht="15" customHeight="1">
      <c r="A24" s="560">
        <f t="shared" si="0"/>
        <v>44439</v>
      </c>
      <c r="B24" s="561">
        <v>7511112</v>
      </c>
      <c r="C24" s="562" t="s">
        <v>516</v>
      </c>
      <c r="D24" s="563" t="s">
        <v>543</v>
      </c>
      <c r="E24" s="562" t="s">
        <v>1503</v>
      </c>
      <c r="F24" s="564" t="str">
        <f t="shared" si="1"/>
        <v>2108_Allocation AP Tax 21 - Salary</v>
      </c>
      <c r="G24" s="565" t="s">
        <v>636</v>
      </c>
      <c r="H24" s="566" t="s">
        <v>1518</v>
      </c>
      <c r="I24" s="562" t="s">
        <v>1527</v>
      </c>
      <c r="K24" s="567">
        <f>IFERROR(SUMIF('Cost Center ok'!A$7:A$39,Template!E24,'Cost Center ok'!$AP$7:$AP$39),0)</f>
        <v>9417800</v>
      </c>
      <c r="L24" s="567">
        <v>0</v>
      </c>
      <c r="N24" s="562" t="s">
        <v>1549</v>
      </c>
      <c r="O24" s="562" t="s">
        <v>1527</v>
      </c>
    </row>
    <row r="25" spans="1:15" ht="15" customHeight="1">
      <c r="A25" s="560">
        <f t="shared" si="0"/>
        <v>44439</v>
      </c>
      <c r="B25" s="561">
        <v>7511112</v>
      </c>
      <c r="C25" s="562" t="s">
        <v>516</v>
      </c>
      <c r="D25" s="563" t="s">
        <v>544</v>
      </c>
      <c r="E25" s="562" t="s">
        <v>1504</v>
      </c>
      <c r="F25" s="564" t="str">
        <f t="shared" si="1"/>
        <v>2108_Allocation AP Tax 21 - Salary</v>
      </c>
      <c r="G25" s="565" t="s">
        <v>636</v>
      </c>
      <c r="H25" s="566" t="s">
        <v>1518</v>
      </c>
      <c r="I25" s="562" t="s">
        <v>1527</v>
      </c>
      <c r="K25" s="567">
        <f>IFERROR(SUMIF('Cost Center ok'!A$7:A$39,Template!E25,'Cost Center ok'!$AP$7:$AP$39),0)</f>
        <v>9584600</v>
      </c>
      <c r="L25" s="567">
        <v>0</v>
      </c>
      <c r="N25" s="562" t="s">
        <v>1550</v>
      </c>
      <c r="O25" s="562" t="s">
        <v>1527</v>
      </c>
    </row>
    <row r="26" spans="1:15" ht="15" customHeight="1">
      <c r="A26" s="560">
        <f t="shared" si="0"/>
        <v>44439</v>
      </c>
      <c r="B26" s="561">
        <v>7511112</v>
      </c>
      <c r="C26" s="562" t="s">
        <v>516</v>
      </c>
      <c r="D26" s="563" t="s">
        <v>546</v>
      </c>
      <c r="E26" s="562" t="s">
        <v>1505</v>
      </c>
      <c r="F26" s="564" t="str">
        <f t="shared" si="1"/>
        <v>2108_Allocation AP Tax 21 - Salary</v>
      </c>
      <c r="G26" s="565" t="s">
        <v>636</v>
      </c>
      <c r="H26" s="566" t="s">
        <v>1518</v>
      </c>
      <c r="I26" s="562" t="s">
        <v>1527</v>
      </c>
      <c r="K26" s="567">
        <f>IFERROR(SUMIF('Cost Center ok'!A$7:A$39,Template!E26,'Cost Center ok'!$AP$7:$AP$39),0)</f>
        <v>16885600</v>
      </c>
      <c r="L26" s="567">
        <v>0</v>
      </c>
      <c r="N26" s="562" t="s">
        <v>1551</v>
      </c>
      <c r="O26" s="562" t="s">
        <v>1527</v>
      </c>
    </row>
    <row r="27" spans="1:15" ht="15" customHeight="1">
      <c r="A27" s="560">
        <f t="shared" si="0"/>
        <v>44439</v>
      </c>
      <c r="B27" s="561">
        <v>7511112</v>
      </c>
      <c r="C27" s="562" t="s">
        <v>516</v>
      </c>
      <c r="D27" s="563" t="s">
        <v>547</v>
      </c>
      <c r="E27" s="562" t="s">
        <v>1506</v>
      </c>
      <c r="F27" s="564" t="str">
        <f t="shared" si="1"/>
        <v>2108_Allocation AP Tax 21 - Salary</v>
      </c>
      <c r="G27" s="565" t="s">
        <v>636</v>
      </c>
      <c r="H27" s="566" t="s">
        <v>1518</v>
      </c>
      <c r="I27" s="562" t="s">
        <v>1527</v>
      </c>
      <c r="K27" s="567">
        <f>IFERROR(SUMIF('Cost Center ok'!A$7:A$39,Template!E27,'Cost Center ok'!$AP$7:$AP$39),0)</f>
        <v>592000</v>
      </c>
      <c r="L27" s="567">
        <v>0</v>
      </c>
      <c r="N27" s="562" t="s">
        <v>1552</v>
      </c>
      <c r="O27" s="562" t="s">
        <v>1527</v>
      </c>
    </row>
    <row r="28" spans="1:15" ht="15" customHeight="1">
      <c r="A28" s="560">
        <f t="shared" si="0"/>
        <v>44439</v>
      </c>
      <c r="B28" s="561">
        <v>7511112</v>
      </c>
      <c r="C28" s="562" t="s">
        <v>516</v>
      </c>
      <c r="D28" s="563" t="s">
        <v>548</v>
      </c>
      <c r="E28" s="562" t="s">
        <v>1507</v>
      </c>
      <c r="F28" s="564" t="str">
        <f t="shared" si="1"/>
        <v>2108_Allocation AP Tax 21 - Salary</v>
      </c>
      <c r="G28" s="565" t="s">
        <v>636</v>
      </c>
      <c r="H28" s="566" t="s">
        <v>1518</v>
      </c>
      <c r="I28" s="562" t="s">
        <v>1527</v>
      </c>
      <c r="K28" s="567">
        <f>IFERROR(SUMIF('Cost Center ok'!A$7:A$39,Template!E28,'Cost Center ok'!$AP$7:$AP$39),0)</f>
        <v>4112200</v>
      </c>
      <c r="L28" s="567">
        <v>0</v>
      </c>
      <c r="N28" s="562" t="s">
        <v>1553</v>
      </c>
      <c r="O28" s="562" t="s">
        <v>1527</v>
      </c>
    </row>
    <row r="29" spans="1:15" ht="15" customHeight="1">
      <c r="A29" s="560">
        <f t="shared" si="0"/>
        <v>44439</v>
      </c>
      <c r="B29" s="561">
        <v>7511112</v>
      </c>
      <c r="C29" s="562" t="s">
        <v>516</v>
      </c>
      <c r="D29" s="563" t="s">
        <v>549</v>
      </c>
      <c r="E29" s="562" t="s">
        <v>896</v>
      </c>
      <c r="F29" s="564" t="str">
        <f t="shared" si="1"/>
        <v>2108_Allocation AP Tax 21 - Salary</v>
      </c>
      <c r="G29" s="565" t="s">
        <v>636</v>
      </c>
      <c r="H29" s="566" t="s">
        <v>1518</v>
      </c>
      <c r="I29" s="562" t="s">
        <v>1527</v>
      </c>
      <c r="K29" s="567">
        <f>IFERROR(SUMIF('Cost Center ok'!A$7:A$39,Template!E29,'Cost Center ok'!$AP$7:$AP$39),0)</f>
        <v>10553300</v>
      </c>
      <c r="L29" s="567">
        <v>0</v>
      </c>
      <c r="N29" s="562" t="s">
        <v>1554</v>
      </c>
      <c r="O29" s="562" t="s">
        <v>1527</v>
      </c>
    </row>
    <row r="30" spans="1:15" ht="15" customHeight="1">
      <c r="A30" s="560">
        <f t="shared" si="0"/>
        <v>44439</v>
      </c>
      <c r="B30" s="561">
        <v>7511112</v>
      </c>
      <c r="C30" s="562" t="s">
        <v>516</v>
      </c>
      <c r="D30" s="563" t="s">
        <v>550</v>
      </c>
      <c r="E30" s="562" t="s">
        <v>1508</v>
      </c>
      <c r="F30" s="564" t="str">
        <f t="shared" si="1"/>
        <v>2108_Allocation AP Tax 21 - Salary</v>
      </c>
      <c r="G30" s="565" t="s">
        <v>636</v>
      </c>
      <c r="H30" s="566" t="s">
        <v>1518</v>
      </c>
      <c r="I30" s="562" t="s">
        <v>1527</v>
      </c>
      <c r="K30" s="567">
        <f>IFERROR(SUMIF('Cost Center ok'!A$7:A$39,Template!E30,'Cost Center ok'!$AP$7:$AP$39),0)</f>
        <v>2776700</v>
      </c>
      <c r="L30" s="567">
        <v>0</v>
      </c>
      <c r="N30" s="562" t="s">
        <v>1555</v>
      </c>
      <c r="O30" s="562" t="s">
        <v>1527</v>
      </c>
    </row>
    <row r="31" spans="1:15" ht="15" customHeight="1">
      <c r="A31" s="560">
        <f t="shared" si="0"/>
        <v>44439</v>
      </c>
      <c r="B31" s="561">
        <v>7511112</v>
      </c>
      <c r="C31" s="562" t="s">
        <v>516</v>
      </c>
      <c r="D31" s="563" t="s">
        <v>551</v>
      </c>
      <c r="E31" s="562" t="s">
        <v>1509</v>
      </c>
      <c r="F31" s="564" t="str">
        <f t="shared" si="1"/>
        <v>2108_Allocation AP Tax 21 - Salary</v>
      </c>
      <c r="G31" s="565" t="s">
        <v>636</v>
      </c>
      <c r="H31" s="566" t="s">
        <v>1518</v>
      </c>
      <c r="I31" s="562" t="s">
        <v>1527</v>
      </c>
      <c r="K31" s="567">
        <f>IFERROR(SUMIF('Cost Center ok'!A$7:A$39,Template!E31,'Cost Center ok'!$AP$7:$AP$39),0)</f>
        <v>2791800</v>
      </c>
      <c r="L31" s="567">
        <v>0</v>
      </c>
      <c r="N31" s="562" t="s">
        <v>1556</v>
      </c>
      <c r="O31" s="562" t="s">
        <v>1527</v>
      </c>
    </row>
    <row r="32" spans="1:15" ht="15" customHeight="1">
      <c r="A32" s="560">
        <f t="shared" si="0"/>
        <v>44439</v>
      </c>
      <c r="B32" s="561">
        <v>7511112</v>
      </c>
      <c r="C32" s="562" t="s">
        <v>516</v>
      </c>
      <c r="D32" s="563" t="s">
        <v>552</v>
      </c>
      <c r="E32" s="562" t="s">
        <v>1510</v>
      </c>
      <c r="F32" s="564" t="str">
        <f t="shared" si="1"/>
        <v>2108_Allocation AP Tax 21 - Salary</v>
      </c>
      <c r="G32" s="565" t="s">
        <v>636</v>
      </c>
      <c r="H32" s="566" t="s">
        <v>1518</v>
      </c>
      <c r="I32" s="562" t="s">
        <v>1527</v>
      </c>
      <c r="K32" s="567">
        <f>IFERROR(SUMIF('Cost Center ok'!A$7:A$39,Template!E32,'Cost Center ok'!$AP$7:$AP$39),0)</f>
        <v>5078500</v>
      </c>
      <c r="L32" s="567">
        <v>0</v>
      </c>
      <c r="N32" s="562" t="s">
        <v>1557</v>
      </c>
      <c r="O32" s="562" t="s">
        <v>1527</v>
      </c>
    </row>
    <row r="33" spans="1:15" ht="15" customHeight="1">
      <c r="A33" s="560">
        <f t="shared" si="0"/>
        <v>44439</v>
      </c>
      <c r="B33" s="561">
        <v>7511112</v>
      </c>
      <c r="C33" s="562" t="s">
        <v>516</v>
      </c>
      <c r="D33" s="563" t="s">
        <v>553</v>
      </c>
      <c r="E33" s="562" t="s">
        <v>1511</v>
      </c>
      <c r="F33" s="564" t="str">
        <f t="shared" si="1"/>
        <v>2108_Allocation AP Tax 21 - Salary</v>
      </c>
      <c r="G33" s="565" t="s">
        <v>636</v>
      </c>
      <c r="H33" s="566" t="s">
        <v>1518</v>
      </c>
      <c r="I33" s="562" t="s">
        <v>1527</v>
      </c>
      <c r="K33" s="567">
        <f>IFERROR(SUMIF('Cost Center ok'!A$7:A$39,Template!E33,'Cost Center ok'!$AP$7:$AP$39),0)</f>
        <v>419900</v>
      </c>
      <c r="L33" s="567">
        <v>0</v>
      </c>
      <c r="N33" s="562" t="s">
        <v>1558</v>
      </c>
      <c r="O33" s="562" t="s">
        <v>1527</v>
      </c>
    </row>
    <row r="34" spans="1:15" ht="15" customHeight="1">
      <c r="A34" s="560">
        <f t="shared" si="0"/>
        <v>44439</v>
      </c>
      <c r="B34" s="561">
        <v>7511112</v>
      </c>
      <c r="C34" s="562" t="s">
        <v>516</v>
      </c>
      <c r="D34" s="563" t="s">
        <v>554</v>
      </c>
      <c r="E34" s="562" t="s">
        <v>1512</v>
      </c>
      <c r="F34" s="564" t="str">
        <f t="shared" si="1"/>
        <v>2108_Allocation AP Tax 21 - Salary</v>
      </c>
      <c r="G34" s="565" t="s">
        <v>636</v>
      </c>
      <c r="H34" s="566" t="s">
        <v>1518</v>
      </c>
      <c r="I34" s="562" t="s">
        <v>1527</v>
      </c>
      <c r="K34" s="567">
        <f>IFERROR(SUMIF('Cost Center ok'!A$7:A$39,Template!E34,'Cost Center ok'!$AP$7:$AP$39),0)</f>
        <v>16778300</v>
      </c>
      <c r="L34" s="567">
        <v>0</v>
      </c>
      <c r="N34" s="562" t="s">
        <v>1559</v>
      </c>
      <c r="O34" s="562" t="s">
        <v>1527</v>
      </c>
    </row>
    <row r="35" spans="1:15" ht="15" customHeight="1">
      <c r="A35" s="560">
        <f t="shared" si="0"/>
        <v>44439</v>
      </c>
      <c r="B35" s="561">
        <v>7511112</v>
      </c>
      <c r="C35" s="562" t="s">
        <v>516</v>
      </c>
      <c r="D35" s="563" t="s">
        <v>555</v>
      </c>
      <c r="E35" s="562" t="s">
        <v>1513</v>
      </c>
      <c r="F35" s="564" t="str">
        <f t="shared" si="1"/>
        <v>2108_Allocation AP Tax 21 - Salary</v>
      </c>
      <c r="G35" s="565" t="s">
        <v>636</v>
      </c>
      <c r="H35" s="566" t="s">
        <v>1518</v>
      </c>
      <c r="I35" s="562" t="s">
        <v>1527</v>
      </c>
      <c r="K35" s="567">
        <f>IFERROR(SUMIF('Cost Center ok'!A$7:A$39,Template!E35,'Cost Center ok'!$AP$7:$AP$39),0)</f>
        <v>5448600</v>
      </c>
      <c r="L35" s="567">
        <v>0</v>
      </c>
      <c r="N35" s="562" t="s">
        <v>1560</v>
      </c>
      <c r="O35" s="562" t="s">
        <v>1527</v>
      </c>
    </row>
    <row r="36" spans="1:15" ht="15" customHeight="1">
      <c r="A36" s="560">
        <f t="shared" si="0"/>
        <v>44439</v>
      </c>
      <c r="B36" s="561">
        <v>7511112</v>
      </c>
      <c r="C36" s="562" t="s">
        <v>516</v>
      </c>
      <c r="D36" s="563" t="s">
        <v>556</v>
      </c>
      <c r="E36" s="562" t="s">
        <v>1514</v>
      </c>
      <c r="F36" s="564" t="str">
        <f t="shared" si="1"/>
        <v>2108_Allocation AP Tax 21 - Salary</v>
      </c>
      <c r="G36" s="565" t="s">
        <v>636</v>
      </c>
      <c r="H36" s="566" t="s">
        <v>1518</v>
      </c>
      <c r="I36" s="562" t="s">
        <v>1527</v>
      </c>
      <c r="K36" s="567">
        <f>IFERROR(SUMIF('Cost Center ok'!A$7:A$39,Template!E36,'Cost Center ok'!$AP$7:$AP$39),0)</f>
        <v>7746500</v>
      </c>
      <c r="L36" s="567">
        <v>0</v>
      </c>
      <c r="N36" s="562" t="s">
        <v>1561</v>
      </c>
      <c r="O36" s="562" t="s">
        <v>1527</v>
      </c>
    </row>
    <row r="37" spans="1:15" ht="15" customHeight="1">
      <c r="A37" s="560">
        <f t="shared" si="0"/>
        <v>44439</v>
      </c>
      <c r="B37" s="561">
        <v>7511112</v>
      </c>
      <c r="C37" s="562" t="s">
        <v>516</v>
      </c>
      <c r="D37" s="563" t="s">
        <v>557</v>
      </c>
      <c r="E37" s="562" t="s">
        <v>1515</v>
      </c>
      <c r="F37" s="564" t="str">
        <f t="shared" si="1"/>
        <v>2108_Allocation AP Tax 21 - Salary</v>
      </c>
      <c r="G37" s="565" t="s">
        <v>636</v>
      </c>
      <c r="H37" s="566" t="s">
        <v>1518</v>
      </c>
      <c r="I37" s="562" t="s">
        <v>1527</v>
      </c>
      <c r="K37" s="567">
        <f>IFERROR(SUMIF('Cost Center ok'!A$7:A$39,Template!E37,'Cost Center ok'!$AP$7:$AP$39),0)</f>
        <v>3131400</v>
      </c>
      <c r="L37" s="567">
        <v>0</v>
      </c>
      <c r="N37" s="562" t="s">
        <v>1562</v>
      </c>
      <c r="O37" s="562" t="s">
        <v>1527</v>
      </c>
    </row>
    <row r="38" spans="1:15" ht="15" customHeight="1">
      <c r="A38" s="560">
        <f t="shared" si="0"/>
        <v>44439</v>
      </c>
      <c r="B38" s="561">
        <v>7511112</v>
      </c>
      <c r="C38" s="562" t="s">
        <v>516</v>
      </c>
      <c r="D38" s="563" t="s">
        <v>558</v>
      </c>
      <c r="E38" s="562" t="s">
        <v>1516</v>
      </c>
      <c r="F38" s="564" t="str">
        <f t="shared" si="1"/>
        <v>2108_Allocation AP Tax 21 - Salary</v>
      </c>
      <c r="G38" s="565" t="s">
        <v>636</v>
      </c>
      <c r="H38" s="566" t="s">
        <v>1518</v>
      </c>
      <c r="I38" s="562" t="s">
        <v>1527</v>
      </c>
      <c r="K38" s="567">
        <f>IFERROR(SUMIF('Cost Center ok'!A$7:A$39,Template!E38,'Cost Center ok'!$AP$7:$AP$39),0)</f>
        <v>14620100</v>
      </c>
      <c r="L38" s="567">
        <v>0</v>
      </c>
      <c r="N38" s="562" t="s">
        <v>1563</v>
      </c>
      <c r="O38" s="562" t="s">
        <v>1527</v>
      </c>
    </row>
    <row r="39" spans="1:15" ht="15" customHeight="1">
      <c r="A39" s="560">
        <f t="shared" si="0"/>
        <v>44439</v>
      </c>
      <c r="B39" s="561">
        <v>7511112</v>
      </c>
      <c r="C39" s="562" t="s">
        <v>516</v>
      </c>
      <c r="D39" s="563" t="s">
        <v>559</v>
      </c>
      <c r="E39" s="562" t="s">
        <v>1517</v>
      </c>
      <c r="F39" s="564" t="str">
        <f t="shared" si="1"/>
        <v>2108_Allocation AP Tax 21 - Salary</v>
      </c>
      <c r="G39" s="565" t="s">
        <v>636</v>
      </c>
      <c r="H39" s="566" t="s">
        <v>1518</v>
      </c>
      <c r="I39" s="562" t="s">
        <v>1527</v>
      </c>
      <c r="K39" s="567">
        <f>IFERROR(SUMIF('Cost Center ok'!A$7:A$39,Template!E39,'Cost Center ok'!$AP$7:$AP$39),0)</f>
        <v>3347000</v>
      </c>
      <c r="L39" s="567">
        <v>0</v>
      </c>
      <c r="N39" s="562" t="s">
        <v>1564</v>
      </c>
      <c r="O39" s="562" t="s">
        <v>1527</v>
      </c>
    </row>
    <row r="40" spans="1:15" ht="15" customHeight="1">
      <c r="A40" s="560">
        <f t="shared" si="0"/>
        <v>44439</v>
      </c>
      <c r="B40" s="568">
        <v>3195301</v>
      </c>
      <c r="C40" s="562" t="s">
        <v>52</v>
      </c>
      <c r="D40" s="563" t="s">
        <v>556</v>
      </c>
      <c r="E40" s="562" t="s">
        <v>1514</v>
      </c>
      <c r="F40" s="564" t="str">
        <f t="shared" si="1"/>
        <v>2108_Allocation AP Tax 21 - Salary</v>
      </c>
      <c r="G40" s="565" t="s">
        <v>636</v>
      </c>
      <c r="H40" s="566" t="s">
        <v>1518</v>
      </c>
      <c r="I40" s="562" t="s">
        <v>1527</v>
      </c>
      <c r="K40" s="567">
        <v>0</v>
      </c>
      <c r="L40" s="567">
        <f>+'Cost Center ok'!AP41</f>
        <v>240301900</v>
      </c>
      <c r="N40" s="562" t="s">
        <v>1565</v>
      </c>
      <c r="O40" s="562" t="e">
        <v>#N/A</v>
      </c>
    </row>
    <row r="41" spans="1:15" ht="15" customHeight="1">
      <c r="A41" s="560"/>
      <c r="B41" s="568"/>
      <c r="C41" s="562"/>
      <c r="D41" s="563"/>
      <c r="E41" s="562"/>
      <c r="F41" s="569"/>
      <c r="H41" s="566"/>
      <c r="K41" s="567"/>
      <c r="L41" s="567"/>
      <c r="N41" s="562" t="s">
        <v>1566</v>
      </c>
      <c r="O41" s="562" t="e">
        <v>#N/A</v>
      </c>
    </row>
    <row r="42" spans="1:15" ht="15" customHeight="1">
      <c r="A42" s="560">
        <f t="shared" ref="A42:A75" si="2">+EOMONTH($C$3,0)</f>
        <v>44439</v>
      </c>
      <c r="B42" s="568">
        <v>7511103</v>
      </c>
      <c r="C42" s="562" t="s">
        <v>517</v>
      </c>
      <c r="D42" s="563" t="s">
        <v>527</v>
      </c>
      <c r="E42" s="562" t="s">
        <v>1486</v>
      </c>
      <c r="F42" s="564" t="str">
        <f t="shared" ref="F42:F75" si="3">$C$4&amp;"_Allocation Staff Salary"</f>
        <v>2108_Allocation Staff Salary</v>
      </c>
      <c r="G42" s="565" t="s">
        <v>525</v>
      </c>
      <c r="H42" s="566" t="s">
        <v>23</v>
      </c>
      <c r="I42" s="562" t="s">
        <v>1526</v>
      </c>
      <c r="K42" s="567">
        <f>IFERROR(SUMIF('Cost Center ok'!A$7:A$39,Template!E42,'Cost Center ok'!$H$7:$H$39)+SUMIF('Cost Center ok'!A$7:A$39,Template!E42,'Cost Center ok'!$I$7:$I$39)+SUMIF('Cost Center ok'!A$7:A$39,Template!E42,'Cost Center ok'!$V$7:$V$39)+SUMIF('Cost Center ok'!A$7:A$39,Template!E42,'Cost Center ok'!$W$7:$W$39)+SUMIF('Cost Center ok'!A$7:A$39,Template!E42,'Cost Center ok'!$X$7:$X$39),0)</f>
        <v>45327574</v>
      </c>
      <c r="L42" s="567">
        <v>0</v>
      </c>
      <c r="N42" s="562" t="s">
        <v>1567</v>
      </c>
      <c r="O42" s="562" t="s">
        <v>1526</v>
      </c>
    </row>
    <row r="43" spans="1:15" ht="15" customHeight="1">
      <c r="A43" s="560">
        <f t="shared" si="2"/>
        <v>44439</v>
      </c>
      <c r="B43" s="568">
        <v>7511103</v>
      </c>
      <c r="C43" s="562" t="s">
        <v>517</v>
      </c>
      <c r="D43" s="563" t="s">
        <v>528</v>
      </c>
      <c r="E43" s="562" t="s">
        <v>1487</v>
      </c>
      <c r="F43" s="564" t="str">
        <f t="shared" si="3"/>
        <v>2108_Allocation Staff Salary</v>
      </c>
      <c r="G43" s="565" t="s">
        <v>525</v>
      </c>
      <c r="H43" s="566" t="s">
        <v>23</v>
      </c>
      <c r="I43" s="562" t="s">
        <v>1526</v>
      </c>
      <c r="K43" s="567">
        <f>IFERROR(SUMIF('Cost Center ok'!A$7:A$39,Template!E43,'Cost Center ok'!$H$7:$H$39)+SUMIF('Cost Center ok'!A$7:A$39,Template!E43,'Cost Center ok'!$I$7:$I$39)+SUMIF('Cost Center ok'!A$7:A$39,Template!E43,'Cost Center ok'!$V$7:$V$39)+SUMIF('Cost Center ok'!A$7:A$39,Template!E43,'Cost Center ok'!$W$7:$W$39)+SUMIF('Cost Center ok'!A$7:A$39,Template!E43,'Cost Center ok'!$X$7:$X$39),0)</f>
        <v>110837327</v>
      </c>
      <c r="L43" s="567">
        <v>0</v>
      </c>
      <c r="N43" s="562" t="s">
        <v>1568</v>
      </c>
      <c r="O43" s="562" t="s">
        <v>1526</v>
      </c>
    </row>
    <row r="44" spans="1:15" ht="15" customHeight="1">
      <c r="A44" s="560">
        <f t="shared" si="2"/>
        <v>44439</v>
      </c>
      <c r="B44" s="568">
        <v>7511103</v>
      </c>
      <c r="C44" s="562" t="s">
        <v>517</v>
      </c>
      <c r="D44" s="563" t="s">
        <v>529</v>
      </c>
      <c r="E44" s="562" t="s">
        <v>1488</v>
      </c>
      <c r="F44" s="564" t="str">
        <f t="shared" si="3"/>
        <v>2108_Allocation Staff Salary</v>
      </c>
      <c r="G44" s="565" t="s">
        <v>525</v>
      </c>
      <c r="H44" s="566" t="s">
        <v>23</v>
      </c>
      <c r="I44" s="562" t="s">
        <v>1526</v>
      </c>
      <c r="K44" s="567">
        <f>IFERROR(SUMIF('Cost Center ok'!A$7:A$39,Template!E44,'Cost Center ok'!$H$7:$H$39)+SUMIF('Cost Center ok'!A$7:A$39,Template!E44,'Cost Center ok'!$I$7:$I$39)+SUMIF('Cost Center ok'!A$7:A$39,Template!E44,'Cost Center ok'!$V$7:$V$39)+SUMIF('Cost Center ok'!A$7:A$39,Template!E44,'Cost Center ok'!$W$7:$W$39)+SUMIF('Cost Center ok'!A$7:A$39,Template!E44,'Cost Center ok'!$X$7:$X$39),0)</f>
        <v>57310058</v>
      </c>
      <c r="L44" s="567">
        <v>0</v>
      </c>
      <c r="N44" s="562" t="s">
        <v>1569</v>
      </c>
      <c r="O44" s="562" t="s">
        <v>1526</v>
      </c>
    </row>
    <row r="45" spans="1:15" ht="15" customHeight="1">
      <c r="A45" s="560">
        <f t="shared" si="2"/>
        <v>44439</v>
      </c>
      <c r="B45" s="568">
        <v>7511103</v>
      </c>
      <c r="C45" s="562" t="s">
        <v>517</v>
      </c>
      <c r="D45" s="563" t="s">
        <v>530</v>
      </c>
      <c r="E45" s="562" t="s">
        <v>1489</v>
      </c>
      <c r="F45" s="564" t="str">
        <f t="shared" si="3"/>
        <v>2108_Allocation Staff Salary</v>
      </c>
      <c r="G45" s="565" t="s">
        <v>525</v>
      </c>
      <c r="H45" s="566" t="s">
        <v>23</v>
      </c>
      <c r="I45" s="562" t="s">
        <v>1526</v>
      </c>
      <c r="K45" s="567">
        <f>IFERROR(SUMIF('Cost Center ok'!A$7:A$39,Template!E45,'Cost Center ok'!$H$7:$H$39)+SUMIF('Cost Center ok'!A$7:A$39,Template!E45,'Cost Center ok'!$I$7:$I$39)+SUMIF('Cost Center ok'!A$7:A$39,Template!E45,'Cost Center ok'!$V$7:$V$39)+SUMIF('Cost Center ok'!A$7:A$39,Template!E45,'Cost Center ok'!$W$7:$W$39)+SUMIF('Cost Center ok'!A$7:A$39,Template!E45,'Cost Center ok'!$X$7:$X$39),0)</f>
        <v>83778880</v>
      </c>
      <c r="L45" s="567">
        <v>0</v>
      </c>
      <c r="N45" s="562" t="s">
        <v>1570</v>
      </c>
      <c r="O45" s="562" t="s">
        <v>1526</v>
      </c>
    </row>
    <row r="46" spans="1:15" s="566" customFormat="1" ht="15" customHeight="1">
      <c r="A46" s="560">
        <f t="shared" si="2"/>
        <v>44439</v>
      </c>
      <c r="B46" s="568">
        <v>7511103</v>
      </c>
      <c r="C46" s="562" t="s">
        <v>517</v>
      </c>
      <c r="D46" s="563" t="s">
        <v>532</v>
      </c>
      <c r="E46" s="562" t="s">
        <v>1490</v>
      </c>
      <c r="F46" s="564" t="str">
        <f t="shared" si="3"/>
        <v>2108_Allocation Staff Salary</v>
      </c>
      <c r="G46" s="565" t="s">
        <v>525</v>
      </c>
      <c r="H46" s="566" t="s">
        <v>23</v>
      </c>
      <c r="I46" s="562" t="s">
        <v>1526</v>
      </c>
      <c r="J46" s="562"/>
      <c r="K46" s="567">
        <f>IFERROR(SUMIF('Cost Center ok'!A$7:A$39,Template!E46,'Cost Center ok'!$H$7:$H$39)+SUMIF('Cost Center ok'!A$7:A$39,Template!E46,'Cost Center ok'!$I$7:$I$39)+SUMIF('Cost Center ok'!A$7:A$39,Template!E46,'Cost Center ok'!$V$7:$V$39)+SUMIF('Cost Center ok'!A$7:A$39,Template!E46,'Cost Center ok'!$W$7:$W$39)+SUMIF('Cost Center ok'!A$7:A$39,Template!E46,'Cost Center ok'!$X$7:$X$39),0)</f>
        <v>42797475</v>
      </c>
      <c r="L46" s="567">
        <v>0</v>
      </c>
      <c r="N46" s="562" t="s">
        <v>1571</v>
      </c>
      <c r="O46" s="562" t="s">
        <v>1526</v>
      </c>
    </row>
    <row r="47" spans="1:15" s="566" customFormat="1" ht="15" customHeight="1">
      <c r="A47" s="560">
        <f t="shared" si="2"/>
        <v>44439</v>
      </c>
      <c r="B47" s="568">
        <v>7511103</v>
      </c>
      <c r="C47" s="562" t="s">
        <v>517</v>
      </c>
      <c r="D47" s="563" t="s">
        <v>533</v>
      </c>
      <c r="E47" s="562" t="s">
        <v>1491</v>
      </c>
      <c r="F47" s="564" t="str">
        <f t="shared" si="3"/>
        <v>2108_Allocation Staff Salary</v>
      </c>
      <c r="G47" s="565" t="s">
        <v>525</v>
      </c>
      <c r="H47" s="566" t="s">
        <v>23</v>
      </c>
      <c r="I47" s="562" t="s">
        <v>1526</v>
      </c>
      <c r="J47" s="562"/>
      <c r="K47" s="567">
        <f>IFERROR(SUMIF('Cost Center ok'!A$7:A$39,Template!E47,'Cost Center ok'!$H$7:$H$39)+SUMIF('Cost Center ok'!A$7:A$39,Template!E47,'Cost Center ok'!$I$7:$I$39)+SUMIF('Cost Center ok'!A$7:A$39,Template!E47,'Cost Center ok'!$V$7:$V$39)+SUMIF('Cost Center ok'!A$7:A$39,Template!E47,'Cost Center ok'!$W$7:$W$39)+SUMIF('Cost Center ok'!A$7:A$39,Template!E47,'Cost Center ok'!$X$7:$X$39),0)</f>
        <v>127508222</v>
      </c>
      <c r="L47" s="567">
        <v>0</v>
      </c>
      <c r="N47" s="562" t="s">
        <v>1572</v>
      </c>
      <c r="O47" s="562" t="s">
        <v>1526</v>
      </c>
    </row>
    <row r="48" spans="1:15" s="566" customFormat="1" ht="15" customHeight="1">
      <c r="A48" s="560">
        <f t="shared" si="2"/>
        <v>44439</v>
      </c>
      <c r="B48" s="568">
        <v>7511103</v>
      </c>
      <c r="C48" s="562" t="s">
        <v>517</v>
      </c>
      <c r="D48" s="563" t="s">
        <v>534</v>
      </c>
      <c r="E48" s="562" t="s">
        <v>1492</v>
      </c>
      <c r="F48" s="564" t="str">
        <f t="shared" si="3"/>
        <v>2108_Allocation Staff Salary</v>
      </c>
      <c r="G48" s="565" t="s">
        <v>525</v>
      </c>
      <c r="H48" s="566" t="s">
        <v>23</v>
      </c>
      <c r="I48" s="562" t="s">
        <v>1526</v>
      </c>
      <c r="J48" s="562"/>
      <c r="K48" s="567">
        <f>IFERROR(SUMIF('Cost Center ok'!A$7:A$39,Template!E48,'Cost Center ok'!$H$7:$H$39)+SUMIF('Cost Center ok'!A$7:A$39,Template!E48,'Cost Center ok'!$I$7:$I$39)+SUMIF('Cost Center ok'!A$7:A$39,Template!E48,'Cost Center ok'!$V$7:$V$39)+SUMIF('Cost Center ok'!A$7:A$39,Template!E48,'Cost Center ok'!$W$7:$W$39)+SUMIF('Cost Center ok'!A$7:A$39,Template!E48,'Cost Center ok'!$X$7:$X$39),0)</f>
        <v>34419840</v>
      </c>
      <c r="L48" s="567">
        <v>0</v>
      </c>
      <c r="N48" s="562" t="s">
        <v>1573</v>
      </c>
      <c r="O48" s="562" t="s">
        <v>1526</v>
      </c>
    </row>
    <row r="49" spans="1:15" s="566" customFormat="1" ht="15" customHeight="1">
      <c r="A49" s="560">
        <f t="shared" si="2"/>
        <v>44439</v>
      </c>
      <c r="B49" s="568">
        <v>7511103</v>
      </c>
      <c r="C49" s="562" t="s">
        <v>517</v>
      </c>
      <c r="D49" s="563" t="s">
        <v>535</v>
      </c>
      <c r="E49" s="562" t="s">
        <v>1493</v>
      </c>
      <c r="F49" s="564" t="str">
        <f t="shared" si="3"/>
        <v>2108_Allocation Staff Salary</v>
      </c>
      <c r="G49" s="565" t="s">
        <v>525</v>
      </c>
      <c r="H49" s="566" t="s">
        <v>23</v>
      </c>
      <c r="I49" s="562" t="s">
        <v>1526</v>
      </c>
      <c r="J49" s="562"/>
      <c r="K49" s="567">
        <f>IFERROR(SUMIF('Cost Center ok'!A$7:A$39,Template!E49,'Cost Center ok'!$H$7:$H$39)+SUMIF('Cost Center ok'!A$7:A$39,Template!E49,'Cost Center ok'!$I$7:$I$39)+SUMIF('Cost Center ok'!A$7:A$39,Template!E49,'Cost Center ok'!$V$7:$V$39)+SUMIF('Cost Center ok'!A$7:A$39,Template!E49,'Cost Center ok'!$W$7:$W$39)+SUMIF('Cost Center ok'!A$7:A$39,Template!E49,'Cost Center ok'!$X$7:$X$39),0)</f>
        <v>82726738</v>
      </c>
      <c r="L49" s="567">
        <v>0</v>
      </c>
      <c r="N49" s="562" t="s">
        <v>1574</v>
      </c>
      <c r="O49" s="562" t="s">
        <v>1526</v>
      </c>
    </row>
    <row r="50" spans="1:15" s="566" customFormat="1" ht="15" customHeight="1">
      <c r="A50" s="560">
        <f t="shared" si="2"/>
        <v>44439</v>
      </c>
      <c r="B50" s="568">
        <v>7511103</v>
      </c>
      <c r="C50" s="562" t="s">
        <v>517</v>
      </c>
      <c r="D50" s="563" t="s">
        <v>536</v>
      </c>
      <c r="E50" s="562" t="s">
        <v>1494</v>
      </c>
      <c r="F50" s="564" t="str">
        <f t="shared" si="3"/>
        <v>2108_Allocation Staff Salary</v>
      </c>
      <c r="G50" s="565" t="s">
        <v>525</v>
      </c>
      <c r="H50" s="566" t="s">
        <v>23</v>
      </c>
      <c r="I50" s="562" t="s">
        <v>1526</v>
      </c>
      <c r="J50" s="562"/>
      <c r="K50" s="567">
        <f>IFERROR(SUMIF('Cost Center ok'!A$7:A$39,Template!E50,'Cost Center ok'!$H$7:$H$39)+SUMIF('Cost Center ok'!A$7:A$39,Template!E50,'Cost Center ok'!$I$7:$I$39)+SUMIF('Cost Center ok'!A$7:A$39,Template!E50,'Cost Center ok'!$V$7:$V$39)+SUMIF('Cost Center ok'!A$7:A$39,Template!E50,'Cost Center ok'!$W$7:$W$39)+SUMIF('Cost Center ok'!A$7:A$39,Template!E50,'Cost Center ok'!$X$7:$X$39),0)</f>
        <v>239120832</v>
      </c>
      <c r="L50" s="567">
        <v>0</v>
      </c>
      <c r="N50" s="562" t="s">
        <v>1575</v>
      </c>
      <c r="O50" s="562" t="s">
        <v>1526</v>
      </c>
    </row>
    <row r="51" spans="1:15" s="566" customFormat="1" ht="15" customHeight="1">
      <c r="A51" s="560">
        <f t="shared" si="2"/>
        <v>44439</v>
      </c>
      <c r="B51" s="568">
        <v>7511103</v>
      </c>
      <c r="C51" s="562" t="s">
        <v>517</v>
      </c>
      <c r="D51" s="563" t="s">
        <v>537</v>
      </c>
      <c r="E51" s="562" t="s">
        <v>1495</v>
      </c>
      <c r="F51" s="564" t="str">
        <f t="shared" si="3"/>
        <v>2108_Allocation Staff Salary</v>
      </c>
      <c r="G51" s="565" t="s">
        <v>525</v>
      </c>
      <c r="H51" s="566" t="s">
        <v>23</v>
      </c>
      <c r="I51" s="562" t="s">
        <v>1526</v>
      </c>
      <c r="J51" s="562"/>
      <c r="K51" s="567">
        <f>IFERROR(SUMIF('Cost Center ok'!A$7:A$39,Template!E51,'Cost Center ok'!$H$7:$H$39)+SUMIF('Cost Center ok'!A$7:A$39,Template!E51,'Cost Center ok'!$I$7:$I$39)+SUMIF('Cost Center ok'!A$7:A$39,Template!E51,'Cost Center ok'!$V$7:$V$39)+SUMIF('Cost Center ok'!A$7:A$39,Template!E51,'Cost Center ok'!$W$7:$W$39)+SUMIF('Cost Center ok'!A$7:A$39,Template!E51,'Cost Center ok'!$X$7:$X$39),0)</f>
        <v>83035460</v>
      </c>
      <c r="L51" s="567">
        <v>0</v>
      </c>
      <c r="N51" s="562" t="s">
        <v>1576</v>
      </c>
      <c r="O51" s="562" t="e">
        <v>#N/A</v>
      </c>
    </row>
    <row r="52" spans="1:15" s="566" customFormat="1" ht="15" customHeight="1">
      <c r="A52" s="560">
        <f t="shared" si="2"/>
        <v>44439</v>
      </c>
      <c r="B52" s="568">
        <v>7511103</v>
      </c>
      <c r="C52" s="562" t="s">
        <v>517</v>
      </c>
      <c r="D52" s="563" t="s">
        <v>538</v>
      </c>
      <c r="E52" s="562" t="s">
        <v>1496</v>
      </c>
      <c r="F52" s="564" t="str">
        <f t="shared" si="3"/>
        <v>2108_Allocation Staff Salary</v>
      </c>
      <c r="G52" s="565" t="s">
        <v>526</v>
      </c>
      <c r="H52" s="566" t="s">
        <v>24</v>
      </c>
      <c r="I52" s="562" t="s">
        <v>1526</v>
      </c>
      <c r="J52" s="562"/>
      <c r="K52" s="567">
        <f>IFERROR(SUMIF('Cost Center ok'!A$7:A$39,Template!E52,'Cost Center ok'!$H$7:$H$39)+SUMIF('Cost Center ok'!A$7:A$39,Template!E52,'Cost Center ok'!$I$7:$I$39)+SUMIF('Cost Center ok'!A$7:A$39,Template!E52,'Cost Center ok'!$V$7:$V$39)+SUMIF('Cost Center ok'!A$7:A$39,Template!E52,'Cost Center ok'!$W$7:$W$39)+SUMIF('Cost Center ok'!A$7:A$39,Template!E52,'Cost Center ok'!$X$7:$X$39),0)</f>
        <v>31379840</v>
      </c>
      <c r="L52" s="567">
        <v>0</v>
      </c>
      <c r="N52" s="562" t="s">
        <v>1577</v>
      </c>
      <c r="O52" s="562" t="s">
        <v>1526</v>
      </c>
    </row>
    <row r="53" spans="1:15" s="566" customFormat="1" ht="15" customHeight="1">
      <c r="A53" s="560">
        <f t="shared" si="2"/>
        <v>44439</v>
      </c>
      <c r="B53" s="568">
        <v>7511103</v>
      </c>
      <c r="C53" s="562" t="s">
        <v>517</v>
      </c>
      <c r="D53" s="563" t="s">
        <v>539</v>
      </c>
      <c r="E53" s="562" t="s">
        <v>1497</v>
      </c>
      <c r="F53" s="564" t="str">
        <f t="shared" si="3"/>
        <v>2108_Allocation Staff Salary</v>
      </c>
      <c r="G53" s="565" t="s">
        <v>526</v>
      </c>
      <c r="H53" s="566" t="s">
        <v>24</v>
      </c>
      <c r="I53" s="562" t="s">
        <v>1526</v>
      </c>
      <c r="J53" s="562"/>
      <c r="K53" s="567">
        <f>IFERROR(SUMIF('Cost Center ok'!A$7:A$39,Template!E53,'Cost Center ok'!$H$7:$H$39)+SUMIF('Cost Center ok'!A$7:A$39,Template!E53,'Cost Center ok'!$I$7:$I$39)+SUMIF('Cost Center ok'!A$7:A$39,Template!E53,'Cost Center ok'!$V$7:$V$39)+SUMIF('Cost Center ok'!A$7:A$39,Template!E53,'Cost Center ok'!$W$7:$W$39)+SUMIF('Cost Center ok'!A$7:A$39,Template!E53,'Cost Center ok'!$X$7:$X$39),0)</f>
        <v>71430772</v>
      </c>
      <c r="L53" s="567">
        <v>0</v>
      </c>
      <c r="N53" s="562" t="s">
        <v>1578</v>
      </c>
      <c r="O53" s="562" t="s">
        <v>1526</v>
      </c>
    </row>
    <row r="54" spans="1:15" s="566" customFormat="1" ht="15" customHeight="1">
      <c r="A54" s="560">
        <f t="shared" si="2"/>
        <v>44439</v>
      </c>
      <c r="B54" s="568">
        <v>7511103</v>
      </c>
      <c r="C54" s="562" t="s">
        <v>517</v>
      </c>
      <c r="D54" s="563" t="s">
        <v>540</v>
      </c>
      <c r="E54" s="562" t="s">
        <v>1498</v>
      </c>
      <c r="F54" s="564" t="str">
        <f t="shared" si="3"/>
        <v>2108_Allocation Staff Salary</v>
      </c>
      <c r="G54" s="565" t="s">
        <v>526</v>
      </c>
      <c r="H54" s="566" t="s">
        <v>24</v>
      </c>
      <c r="I54" s="562" t="s">
        <v>1526</v>
      </c>
      <c r="J54" s="562"/>
      <c r="K54" s="567">
        <f>IFERROR(SUMIF('Cost Center ok'!A$7:A$39,Template!E54,'Cost Center ok'!$H$7:$H$39)+SUMIF('Cost Center ok'!A$7:A$39,Template!E54,'Cost Center ok'!$I$7:$I$39)+SUMIF('Cost Center ok'!A$7:A$39,Template!E54,'Cost Center ok'!$V$7:$V$39)+SUMIF('Cost Center ok'!A$7:A$39,Template!E54,'Cost Center ok'!$W$7:$W$39)+SUMIF('Cost Center ok'!A$7:A$39,Template!E54,'Cost Center ok'!$X$7:$X$39),0)</f>
        <v>46406472</v>
      </c>
      <c r="L54" s="567">
        <v>0</v>
      </c>
      <c r="N54" s="562" t="s">
        <v>1579</v>
      </c>
      <c r="O54" s="562" t="s">
        <v>1526</v>
      </c>
    </row>
    <row r="55" spans="1:15" s="566" customFormat="1" ht="15" customHeight="1">
      <c r="A55" s="560">
        <f t="shared" si="2"/>
        <v>44439</v>
      </c>
      <c r="B55" s="568">
        <v>7511103</v>
      </c>
      <c r="C55" s="562" t="s">
        <v>517</v>
      </c>
      <c r="D55" s="563" t="s">
        <v>541</v>
      </c>
      <c r="E55" s="562" t="s">
        <v>1499</v>
      </c>
      <c r="F55" s="564" t="str">
        <f t="shared" si="3"/>
        <v>2108_Allocation Staff Salary</v>
      </c>
      <c r="G55" s="565" t="s">
        <v>525</v>
      </c>
      <c r="H55" s="566" t="s">
        <v>23</v>
      </c>
      <c r="I55" s="562" t="s">
        <v>1526</v>
      </c>
      <c r="J55" s="562"/>
      <c r="K55" s="567">
        <f>IFERROR(SUMIF('Cost Center ok'!A$7:A$39,Template!E55,'Cost Center ok'!$H$7:$H$39)+SUMIF('Cost Center ok'!A$7:A$39,Template!E55,'Cost Center ok'!$I$7:$I$39)+SUMIF('Cost Center ok'!A$7:A$39,Template!E55,'Cost Center ok'!$V$7:$V$39)+SUMIF('Cost Center ok'!A$7:A$39,Template!E55,'Cost Center ok'!$W$7:$W$39)+SUMIF('Cost Center ok'!A$7:A$39,Template!E55,'Cost Center ok'!$X$7:$X$39),0)</f>
        <v>153274652</v>
      </c>
      <c r="L55" s="567">
        <v>0</v>
      </c>
      <c r="N55" s="562" t="s">
        <v>1580</v>
      </c>
      <c r="O55" s="562" t="s">
        <v>1526</v>
      </c>
    </row>
    <row r="56" spans="1:15" s="566" customFormat="1" ht="15" customHeight="1">
      <c r="A56" s="560">
        <f t="shared" si="2"/>
        <v>44439</v>
      </c>
      <c r="B56" s="568">
        <v>7511103</v>
      </c>
      <c r="C56" s="562" t="s">
        <v>517</v>
      </c>
      <c r="D56" s="563" t="s">
        <v>542</v>
      </c>
      <c r="E56" s="562" t="s">
        <v>1500</v>
      </c>
      <c r="F56" s="564" t="str">
        <f t="shared" si="3"/>
        <v>2108_Allocation Staff Salary</v>
      </c>
      <c r="G56" s="565" t="s">
        <v>525</v>
      </c>
      <c r="H56" s="566" t="s">
        <v>23</v>
      </c>
      <c r="I56" s="562" t="s">
        <v>1526</v>
      </c>
      <c r="J56" s="562"/>
      <c r="K56" s="567">
        <f>IFERROR(SUMIF('Cost Center ok'!A$7:A$39,Template!E56,'Cost Center ok'!$H$7:$H$39)+SUMIF('Cost Center ok'!A$7:A$39,Template!E56,'Cost Center ok'!$I$7:$I$39)+SUMIF('Cost Center ok'!A$7:A$39,Template!E56,'Cost Center ok'!$V$7:$V$39)+SUMIF('Cost Center ok'!A$7:A$39,Template!E56,'Cost Center ok'!$W$7:$W$39)+SUMIF('Cost Center ok'!A$7:A$39,Template!E56,'Cost Center ok'!$X$7:$X$39),0)</f>
        <v>48532388</v>
      </c>
      <c r="L56" s="567">
        <v>0</v>
      </c>
      <c r="N56" s="562" t="s">
        <v>1581</v>
      </c>
      <c r="O56" s="562" t="s">
        <v>1526</v>
      </c>
    </row>
    <row r="57" spans="1:15" s="566" customFormat="1" ht="15" customHeight="1">
      <c r="A57" s="560">
        <f t="shared" si="2"/>
        <v>44439</v>
      </c>
      <c r="B57" s="568">
        <v>7511103</v>
      </c>
      <c r="C57" s="562" t="s">
        <v>517</v>
      </c>
      <c r="D57" s="563" t="s">
        <v>935</v>
      </c>
      <c r="E57" s="562" t="s">
        <v>1501</v>
      </c>
      <c r="F57" s="564" t="str">
        <f t="shared" si="3"/>
        <v>2108_Allocation Staff Salary</v>
      </c>
      <c r="G57" s="565" t="s">
        <v>636</v>
      </c>
      <c r="H57" s="566" t="s">
        <v>1518</v>
      </c>
      <c r="I57" s="562" t="s">
        <v>1526</v>
      </c>
      <c r="J57" s="562"/>
      <c r="K57" s="567">
        <f>IFERROR(SUMIF('Cost Center ok'!A$7:A$39,Template!E57,'Cost Center ok'!$H$7:$H$39)+SUMIF('Cost Center ok'!A$7:A$39,Template!E57,'Cost Center ok'!$I$7:$I$39)+SUMIF('Cost Center ok'!A$7:A$39,Template!E57,'Cost Center ok'!$V$7:$V$39)+SUMIF('Cost Center ok'!A$7:A$39,Template!E57,'Cost Center ok'!$W$7:$W$39)+SUMIF('Cost Center ok'!A$7:A$39,Template!E57,'Cost Center ok'!$X$7:$X$39),0)</f>
        <v>82708840</v>
      </c>
      <c r="L57" s="567">
        <v>0</v>
      </c>
      <c r="N57" s="562" t="s">
        <v>1582</v>
      </c>
      <c r="O57" s="562" t="s">
        <v>1526</v>
      </c>
    </row>
    <row r="58" spans="1:15" ht="15" customHeight="1">
      <c r="A58" s="560">
        <f t="shared" si="2"/>
        <v>44439</v>
      </c>
      <c r="B58" s="568">
        <v>7511103</v>
      </c>
      <c r="C58" s="562" t="s">
        <v>517</v>
      </c>
      <c r="D58" s="563" t="s">
        <v>934</v>
      </c>
      <c r="E58" s="562" t="s">
        <v>1502</v>
      </c>
      <c r="F58" s="564" t="str">
        <f t="shared" si="3"/>
        <v>2108_Allocation Staff Salary</v>
      </c>
      <c r="G58" s="565" t="s">
        <v>636</v>
      </c>
      <c r="H58" s="566" t="s">
        <v>1518</v>
      </c>
      <c r="I58" s="562" t="s">
        <v>1526</v>
      </c>
      <c r="K58" s="567">
        <f>IFERROR(SUMIF('Cost Center ok'!A$7:A$39,Template!E58,'Cost Center ok'!$H$7:$H$39)+SUMIF('Cost Center ok'!A$7:A$39,Template!E58,'Cost Center ok'!$I$7:$I$39)+SUMIF('Cost Center ok'!A$7:A$39,Template!E58,'Cost Center ok'!$V$7:$V$39)+SUMIF('Cost Center ok'!A$7:A$39,Template!E58,'Cost Center ok'!$W$7:$W$39)+SUMIF('Cost Center ok'!A$7:A$39,Template!E58,'Cost Center ok'!$X$7:$X$39),0)</f>
        <v>138096150</v>
      </c>
      <c r="L58" s="567">
        <v>0</v>
      </c>
      <c r="N58" s="562" t="s">
        <v>1583</v>
      </c>
      <c r="O58" s="562" t="s">
        <v>1526</v>
      </c>
    </row>
    <row r="59" spans="1:15" ht="15" customHeight="1">
      <c r="A59" s="560">
        <f t="shared" si="2"/>
        <v>44439</v>
      </c>
      <c r="B59" s="568">
        <v>7511103</v>
      </c>
      <c r="C59" s="562" t="s">
        <v>517</v>
      </c>
      <c r="D59" s="563" t="s">
        <v>543</v>
      </c>
      <c r="E59" s="562" t="s">
        <v>1503</v>
      </c>
      <c r="F59" s="564" t="str">
        <f t="shared" si="3"/>
        <v>2108_Allocation Staff Salary</v>
      </c>
      <c r="G59" s="565" t="s">
        <v>636</v>
      </c>
      <c r="H59" s="566" t="s">
        <v>1518</v>
      </c>
      <c r="I59" s="562" t="s">
        <v>1526</v>
      </c>
      <c r="K59" s="567">
        <f>IFERROR(SUMIF('Cost Center ok'!A$7:A$39,Template!E59,'Cost Center ok'!$H$7:$H$39)+SUMIF('Cost Center ok'!A$7:A$39,Template!E59,'Cost Center ok'!$I$7:$I$39)+SUMIF('Cost Center ok'!A$7:A$39,Template!E59,'Cost Center ok'!$V$7:$V$39)+SUMIF('Cost Center ok'!A$7:A$39,Template!E59,'Cost Center ok'!$W$7:$W$39)+SUMIF('Cost Center ok'!A$7:A$39,Template!E59,'Cost Center ok'!$X$7:$X$39),0)</f>
        <v>102937012</v>
      </c>
      <c r="L59" s="567">
        <v>0</v>
      </c>
      <c r="N59" s="562" t="s">
        <v>1584</v>
      </c>
      <c r="O59" s="562" t="s">
        <v>1526</v>
      </c>
    </row>
    <row r="60" spans="1:15" ht="15" customHeight="1">
      <c r="A60" s="560">
        <f t="shared" si="2"/>
        <v>44439</v>
      </c>
      <c r="B60" s="568">
        <v>7511103</v>
      </c>
      <c r="C60" s="562" t="s">
        <v>517</v>
      </c>
      <c r="D60" s="563" t="s">
        <v>544</v>
      </c>
      <c r="E60" s="562" t="s">
        <v>1504</v>
      </c>
      <c r="F60" s="564" t="str">
        <f t="shared" si="3"/>
        <v>2108_Allocation Staff Salary</v>
      </c>
      <c r="G60" s="565" t="s">
        <v>636</v>
      </c>
      <c r="H60" s="566" t="s">
        <v>1518</v>
      </c>
      <c r="I60" s="562" t="s">
        <v>1526</v>
      </c>
      <c r="K60" s="567">
        <f>IFERROR(SUMIF('Cost Center ok'!A$7:A$39,Template!E60,'Cost Center ok'!$H$7:$H$39)+SUMIF('Cost Center ok'!A$7:A$39,Template!E60,'Cost Center ok'!$I$7:$I$39)+SUMIF('Cost Center ok'!A$7:A$39,Template!E60,'Cost Center ok'!$V$7:$V$39)+SUMIF('Cost Center ok'!A$7:A$39,Template!E60,'Cost Center ok'!$W$7:$W$39)+SUMIF('Cost Center ok'!A$7:A$39,Template!E60,'Cost Center ok'!$X$7:$X$39),0)</f>
        <v>103266322</v>
      </c>
      <c r="L60" s="567">
        <v>0</v>
      </c>
      <c r="N60" s="562" t="s">
        <v>1585</v>
      </c>
      <c r="O60" s="562" t="s">
        <v>1526</v>
      </c>
    </row>
    <row r="61" spans="1:15" ht="15" customHeight="1">
      <c r="A61" s="560">
        <f t="shared" si="2"/>
        <v>44439</v>
      </c>
      <c r="B61" s="568">
        <v>7511103</v>
      </c>
      <c r="C61" s="562" t="s">
        <v>517</v>
      </c>
      <c r="D61" s="563" t="s">
        <v>546</v>
      </c>
      <c r="E61" s="562" t="s">
        <v>1505</v>
      </c>
      <c r="F61" s="564" t="str">
        <f t="shared" si="3"/>
        <v>2108_Allocation Staff Salary</v>
      </c>
      <c r="G61" s="565" t="s">
        <v>636</v>
      </c>
      <c r="H61" s="566" t="s">
        <v>1518</v>
      </c>
      <c r="I61" s="562" t="s">
        <v>1526</v>
      </c>
      <c r="K61" s="567">
        <f>IFERROR(SUMIF('Cost Center ok'!A$7:A$39,Template!E61,'Cost Center ok'!$H$7:$H$39)+SUMIF('Cost Center ok'!A$7:A$39,Template!E61,'Cost Center ok'!$I$7:$I$39)+SUMIF('Cost Center ok'!A$7:A$39,Template!E61,'Cost Center ok'!$V$7:$V$39)+SUMIF('Cost Center ok'!A$7:A$39,Template!E61,'Cost Center ok'!$W$7:$W$39)+SUMIF('Cost Center ok'!A$7:A$39,Template!E61,'Cost Center ok'!$X$7:$X$39),0)</f>
        <v>111378804</v>
      </c>
      <c r="L61" s="567">
        <v>0</v>
      </c>
      <c r="N61" s="562" t="s">
        <v>1586</v>
      </c>
      <c r="O61" s="562" t="s">
        <v>1526</v>
      </c>
    </row>
    <row r="62" spans="1:15" ht="15" customHeight="1">
      <c r="A62" s="560">
        <f t="shared" si="2"/>
        <v>44439</v>
      </c>
      <c r="B62" s="568">
        <v>7511103</v>
      </c>
      <c r="C62" s="562" t="s">
        <v>517</v>
      </c>
      <c r="D62" s="563" t="s">
        <v>547</v>
      </c>
      <c r="E62" s="562" t="s">
        <v>1506</v>
      </c>
      <c r="F62" s="564" t="str">
        <f t="shared" si="3"/>
        <v>2108_Allocation Staff Salary</v>
      </c>
      <c r="G62" s="565" t="s">
        <v>636</v>
      </c>
      <c r="H62" s="566" t="s">
        <v>1518</v>
      </c>
      <c r="I62" s="562" t="s">
        <v>1526</v>
      </c>
      <c r="K62" s="567">
        <f>IFERROR(SUMIF('Cost Center ok'!A$7:A$39,Template!E62,'Cost Center ok'!$H$7:$H$39)+SUMIF('Cost Center ok'!A$7:A$39,Template!E62,'Cost Center ok'!$I$7:$I$39)+SUMIF('Cost Center ok'!A$7:A$39,Template!E62,'Cost Center ok'!$V$7:$V$39)+SUMIF('Cost Center ok'!A$7:A$39,Template!E62,'Cost Center ok'!$W$7:$W$39)+SUMIF('Cost Center ok'!A$7:A$39,Template!E62,'Cost Center ok'!$X$7:$X$39),0)</f>
        <v>15852960</v>
      </c>
      <c r="L62" s="567">
        <v>0</v>
      </c>
      <c r="N62" s="562" t="s">
        <v>1587</v>
      </c>
      <c r="O62" s="562" t="s">
        <v>1526</v>
      </c>
    </row>
    <row r="63" spans="1:15" ht="15" customHeight="1">
      <c r="A63" s="560">
        <f t="shared" si="2"/>
        <v>44439</v>
      </c>
      <c r="B63" s="568">
        <v>7511103</v>
      </c>
      <c r="C63" s="562" t="s">
        <v>517</v>
      </c>
      <c r="D63" s="563" t="s">
        <v>548</v>
      </c>
      <c r="E63" s="562" t="s">
        <v>1507</v>
      </c>
      <c r="F63" s="564" t="str">
        <f t="shared" si="3"/>
        <v>2108_Allocation Staff Salary</v>
      </c>
      <c r="G63" s="565" t="s">
        <v>636</v>
      </c>
      <c r="H63" s="566" t="s">
        <v>1518</v>
      </c>
      <c r="I63" s="562" t="s">
        <v>1526</v>
      </c>
      <c r="K63" s="567">
        <f>IFERROR(SUMIF('Cost Center ok'!A$7:A$39,Template!E63,'Cost Center ok'!$H$7:$H$39)+SUMIF('Cost Center ok'!A$7:A$39,Template!E63,'Cost Center ok'!$I$7:$I$39)+SUMIF('Cost Center ok'!A$7:A$39,Template!E63,'Cost Center ok'!$V$7:$V$39)+SUMIF('Cost Center ok'!A$7:A$39,Template!E63,'Cost Center ok'!$W$7:$W$39)+SUMIF('Cost Center ok'!A$7:A$39,Template!E63,'Cost Center ok'!$X$7:$X$39),0)</f>
        <v>42176218</v>
      </c>
      <c r="L63" s="567">
        <v>0</v>
      </c>
      <c r="N63" s="562" t="s">
        <v>1588</v>
      </c>
      <c r="O63" s="562" t="s">
        <v>1526</v>
      </c>
    </row>
    <row r="64" spans="1:15" ht="15" customHeight="1">
      <c r="A64" s="560">
        <f t="shared" si="2"/>
        <v>44439</v>
      </c>
      <c r="B64" s="568">
        <v>7511103</v>
      </c>
      <c r="C64" s="562" t="s">
        <v>517</v>
      </c>
      <c r="D64" s="563" t="s">
        <v>549</v>
      </c>
      <c r="E64" s="562" t="s">
        <v>896</v>
      </c>
      <c r="F64" s="564" t="str">
        <f t="shared" si="3"/>
        <v>2108_Allocation Staff Salary</v>
      </c>
      <c r="G64" s="565" t="s">
        <v>636</v>
      </c>
      <c r="H64" s="566" t="s">
        <v>1518</v>
      </c>
      <c r="I64" s="562" t="s">
        <v>1526</v>
      </c>
      <c r="K64" s="567">
        <f>IFERROR(SUMIF('Cost Center ok'!A$7:A$39,Template!E64,'Cost Center ok'!$H$7:$H$39)+SUMIF('Cost Center ok'!A$7:A$39,Template!E64,'Cost Center ok'!$I$7:$I$39)+SUMIF('Cost Center ok'!A$7:A$39,Template!E64,'Cost Center ok'!$V$7:$V$39)+SUMIF('Cost Center ok'!A$7:A$39,Template!E64,'Cost Center ok'!$W$7:$W$39)+SUMIF('Cost Center ok'!A$7:A$39,Template!E64,'Cost Center ok'!$X$7:$X$39),0)</f>
        <v>121334570</v>
      </c>
      <c r="L64" s="567">
        <v>0</v>
      </c>
      <c r="N64" s="562" t="s">
        <v>1589</v>
      </c>
      <c r="O64" s="562" t="s">
        <v>1526</v>
      </c>
    </row>
    <row r="65" spans="1:15" ht="15" customHeight="1">
      <c r="A65" s="560">
        <f t="shared" si="2"/>
        <v>44439</v>
      </c>
      <c r="B65" s="568">
        <v>7511103</v>
      </c>
      <c r="C65" s="562" t="s">
        <v>517</v>
      </c>
      <c r="D65" s="563" t="s">
        <v>550</v>
      </c>
      <c r="E65" s="562" t="s">
        <v>1508</v>
      </c>
      <c r="F65" s="564" t="str">
        <f t="shared" si="3"/>
        <v>2108_Allocation Staff Salary</v>
      </c>
      <c r="G65" s="565" t="s">
        <v>636</v>
      </c>
      <c r="H65" s="566" t="s">
        <v>1518</v>
      </c>
      <c r="I65" s="562" t="s">
        <v>1526</v>
      </c>
      <c r="K65" s="567">
        <f>IFERROR(SUMIF('Cost Center ok'!A$7:A$39,Template!E65,'Cost Center ok'!$H$7:$H$39)+SUMIF('Cost Center ok'!A$7:A$39,Template!E65,'Cost Center ok'!$I$7:$I$39)+SUMIF('Cost Center ok'!A$7:A$39,Template!E65,'Cost Center ok'!$V$7:$V$39)+SUMIF('Cost Center ok'!A$7:A$39,Template!E65,'Cost Center ok'!$W$7:$W$39)+SUMIF('Cost Center ok'!A$7:A$39,Template!E65,'Cost Center ok'!$X$7:$X$39),0)</f>
        <v>46252620</v>
      </c>
      <c r="L65" s="567">
        <v>0</v>
      </c>
      <c r="N65" s="562" t="s">
        <v>1590</v>
      </c>
      <c r="O65" s="562" t="s">
        <v>1526</v>
      </c>
    </row>
    <row r="66" spans="1:15" ht="15" customHeight="1">
      <c r="A66" s="560">
        <f t="shared" si="2"/>
        <v>44439</v>
      </c>
      <c r="B66" s="568">
        <v>7511103</v>
      </c>
      <c r="C66" s="562" t="s">
        <v>517</v>
      </c>
      <c r="D66" s="563" t="s">
        <v>551</v>
      </c>
      <c r="E66" s="562" t="s">
        <v>1509</v>
      </c>
      <c r="F66" s="564" t="str">
        <f t="shared" si="3"/>
        <v>2108_Allocation Staff Salary</v>
      </c>
      <c r="G66" s="565" t="s">
        <v>636</v>
      </c>
      <c r="H66" s="566" t="s">
        <v>1518</v>
      </c>
      <c r="I66" s="562" t="s">
        <v>1526</v>
      </c>
      <c r="K66" s="567">
        <f>IFERROR(SUMIF('Cost Center ok'!A$7:A$39,Template!E66,'Cost Center ok'!$H$7:$H$39)+SUMIF('Cost Center ok'!A$7:A$39,Template!E66,'Cost Center ok'!$I$7:$I$39)+SUMIF('Cost Center ok'!A$7:A$39,Template!E66,'Cost Center ok'!$V$7:$V$39)+SUMIF('Cost Center ok'!A$7:A$39,Template!E66,'Cost Center ok'!$W$7:$W$39)+SUMIF('Cost Center ok'!A$7:A$39,Template!E66,'Cost Center ok'!$X$7:$X$39),0)</f>
        <v>51223832</v>
      </c>
      <c r="L66" s="567">
        <v>0</v>
      </c>
      <c r="N66" s="562" t="s">
        <v>1591</v>
      </c>
      <c r="O66" s="562" t="s">
        <v>1526</v>
      </c>
    </row>
    <row r="67" spans="1:15" ht="15" customHeight="1">
      <c r="A67" s="560">
        <f t="shared" si="2"/>
        <v>44439</v>
      </c>
      <c r="B67" s="568">
        <v>7511103</v>
      </c>
      <c r="C67" s="562" t="s">
        <v>517</v>
      </c>
      <c r="D67" s="563" t="s">
        <v>552</v>
      </c>
      <c r="E67" s="562" t="s">
        <v>1510</v>
      </c>
      <c r="F67" s="564" t="str">
        <f t="shared" si="3"/>
        <v>2108_Allocation Staff Salary</v>
      </c>
      <c r="G67" s="565" t="s">
        <v>636</v>
      </c>
      <c r="H67" s="566" t="s">
        <v>1518</v>
      </c>
      <c r="I67" s="562" t="s">
        <v>1526</v>
      </c>
      <c r="K67" s="567">
        <f>IFERROR(SUMIF('Cost Center ok'!A$7:A$39,Template!E67,'Cost Center ok'!$H$7:$H$39)+SUMIF('Cost Center ok'!A$7:A$39,Template!E67,'Cost Center ok'!$I$7:$I$39)+SUMIF('Cost Center ok'!A$7:A$39,Template!E67,'Cost Center ok'!$V$7:$V$39)+SUMIF('Cost Center ok'!A$7:A$39,Template!E67,'Cost Center ok'!$W$7:$W$39)+SUMIF('Cost Center ok'!A$7:A$39,Template!E67,'Cost Center ok'!$X$7:$X$39),0)</f>
        <v>54725578</v>
      </c>
      <c r="L67" s="567">
        <v>0</v>
      </c>
      <c r="N67" s="562" t="s">
        <v>1592</v>
      </c>
      <c r="O67" s="562" t="s">
        <v>1526</v>
      </c>
    </row>
    <row r="68" spans="1:15" ht="15" customHeight="1">
      <c r="A68" s="560">
        <f t="shared" si="2"/>
        <v>44439</v>
      </c>
      <c r="B68" s="568">
        <v>7511103</v>
      </c>
      <c r="C68" s="562" t="s">
        <v>517</v>
      </c>
      <c r="D68" s="563" t="s">
        <v>553</v>
      </c>
      <c r="E68" s="562" t="s">
        <v>1511</v>
      </c>
      <c r="F68" s="564" t="str">
        <f t="shared" si="3"/>
        <v>2108_Allocation Staff Salary</v>
      </c>
      <c r="G68" s="565" t="s">
        <v>636</v>
      </c>
      <c r="H68" s="566" t="s">
        <v>1518</v>
      </c>
      <c r="I68" s="562" t="s">
        <v>1526</v>
      </c>
      <c r="K68" s="567">
        <f>IFERROR(SUMIF('Cost Center ok'!A$7:A$39,Template!E68,'Cost Center ok'!$H$7:$H$39)+SUMIF('Cost Center ok'!A$7:A$39,Template!E68,'Cost Center ok'!$I$7:$I$39)+SUMIF('Cost Center ok'!A$7:A$39,Template!E68,'Cost Center ok'!$V$7:$V$39)+SUMIF('Cost Center ok'!A$7:A$39,Template!E68,'Cost Center ok'!$W$7:$W$39)+SUMIF('Cost Center ok'!A$7:A$39,Template!E68,'Cost Center ok'!$X$7:$X$39),0)</f>
        <v>9041964</v>
      </c>
      <c r="L68" s="567">
        <v>0</v>
      </c>
      <c r="N68" s="562" t="s">
        <v>1593</v>
      </c>
      <c r="O68" s="562" t="s">
        <v>1526</v>
      </c>
    </row>
    <row r="69" spans="1:15" ht="15" customHeight="1">
      <c r="A69" s="560">
        <f t="shared" si="2"/>
        <v>44439</v>
      </c>
      <c r="B69" s="568">
        <v>7511103</v>
      </c>
      <c r="C69" s="562" t="s">
        <v>517</v>
      </c>
      <c r="D69" s="563" t="s">
        <v>554</v>
      </c>
      <c r="E69" s="562" t="s">
        <v>1512</v>
      </c>
      <c r="F69" s="564" t="str">
        <f t="shared" si="3"/>
        <v>2108_Allocation Staff Salary</v>
      </c>
      <c r="G69" s="565" t="s">
        <v>636</v>
      </c>
      <c r="H69" s="566" t="s">
        <v>1518</v>
      </c>
      <c r="I69" s="562" t="s">
        <v>1526</v>
      </c>
      <c r="K69" s="567">
        <f>IFERROR(SUMIF('Cost Center ok'!A$7:A$39,Template!E69,'Cost Center ok'!$H$7:$H$39)+SUMIF('Cost Center ok'!A$7:A$39,Template!E69,'Cost Center ok'!$I$7:$I$39)+SUMIF('Cost Center ok'!A$7:A$39,Template!E69,'Cost Center ok'!$V$7:$V$39)+SUMIF('Cost Center ok'!A$7:A$39,Template!E69,'Cost Center ok'!$W$7:$W$39)+SUMIF('Cost Center ok'!A$7:A$39,Template!E69,'Cost Center ok'!$X$7:$X$39),0)</f>
        <v>137643680</v>
      </c>
      <c r="L69" s="567">
        <v>0</v>
      </c>
      <c r="N69" s="562" t="s">
        <v>1594</v>
      </c>
      <c r="O69" s="562" t="s">
        <v>1526</v>
      </c>
    </row>
    <row r="70" spans="1:15" ht="15" customHeight="1">
      <c r="A70" s="560">
        <f t="shared" si="2"/>
        <v>44439</v>
      </c>
      <c r="B70" s="568">
        <v>7511103</v>
      </c>
      <c r="C70" s="562" t="s">
        <v>517</v>
      </c>
      <c r="D70" s="563" t="s">
        <v>555</v>
      </c>
      <c r="E70" s="562" t="s">
        <v>1513</v>
      </c>
      <c r="F70" s="564" t="str">
        <f t="shared" si="3"/>
        <v>2108_Allocation Staff Salary</v>
      </c>
      <c r="G70" s="565" t="s">
        <v>636</v>
      </c>
      <c r="H70" s="566" t="s">
        <v>1518</v>
      </c>
      <c r="I70" s="562" t="s">
        <v>1526</v>
      </c>
      <c r="K70" s="567">
        <f>IFERROR(SUMIF('Cost Center ok'!A$7:A$39,Template!E70,'Cost Center ok'!$H$7:$H$39)+SUMIF('Cost Center ok'!A$7:A$39,Template!E70,'Cost Center ok'!$I$7:$I$39)+SUMIF('Cost Center ok'!A$7:A$39,Template!E70,'Cost Center ok'!$V$7:$V$39)+SUMIF('Cost Center ok'!A$7:A$39,Template!E70,'Cost Center ok'!$W$7:$W$39)+SUMIF('Cost Center ok'!A$7:A$39,Template!E70,'Cost Center ok'!$X$7:$X$39),0)</f>
        <v>112544708</v>
      </c>
      <c r="L70" s="567">
        <v>0</v>
      </c>
      <c r="N70" s="562" t="s">
        <v>1595</v>
      </c>
      <c r="O70" s="562" t="s">
        <v>1526</v>
      </c>
    </row>
    <row r="71" spans="1:15" ht="15" customHeight="1">
      <c r="A71" s="560">
        <f t="shared" si="2"/>
        <v>44439</v>
      </c>
      <c r="B71" s="568">
        <v>7511103</v>
      </c>
      <c r="C71" s="562" t="s">
        <v>517</v>
      </c>
      <c r="D71" s="563" t="s">
        <v>556</v>
      </c>
      <c r="E71" s="562" t="s">
        <v>1514</v>
      </c>
      <c r="F71" s="564" t="str">
        <f t="shared" si="3"/>
        <v>2108_Allocation Staff Salary</v>
      </c>
      <c r="G71" s="565" t="s">
        <v>636</v>
      </c>
      <c r="H71" s="566" t="s">
        <v>1518</v>
      </c>
      <c r="I71" s="562" t="s">
        <v>1526</v>
      </c>
      <c r="K71" s="567">
        <f>IFERROR(SUMIF('Cost Center ok'!A$7:A$39,Template!E71,'Cost Center ok'!$H$7:$H$39)+SUMIF('Cost Center ok'!A$7:A$39,Template!E71,'Cost Center ok'!$I$7:$I$39)+SUMIF('Cost Center ok'!A$7:A$39,Template!E71,'Cost Center ok'!$V$7:$V$39)+SUMIF('Cost Center ok'!A$7:A$39,Template!E71,'Cost Center ok'!$W$7:$W$39)+SUMIF('Cost Center ok'!A$7:A$39,Template!E71,'Cost Center ok'!$X$7:$X$39),0)</f>
        <v>54796478</v>
      </c>
      <c r="L71" s="567">
        <v>0</v>
      </c>
      <c r="N71" s="562" t="s">
        <v>1596</v>
      </c>
      <c r="O71" s="562" t="s">
        <v>1526</v>
      </c>
    </row>
    <row r="72" spans="1:15" ht="15" customHeight="1">
      <c r="A72" s="560">
        <f t="shared" si="2"/>
        <v>44439</v>
      </c>
      <c r="B72" s="568">
        <v>7511103</v>
      </c>
      <c r="C72" s="562" t="s">
        <v>517</v>
      </c>
      <c r="D72" s="563" t="s">
        <v>557</v>
      </c>
      <c r="E72" s="562" t="s">
        <v>1515</v>
      </c>
      <c r="F72" s="564" t="str">
        <f t="shared" si="3"/>
        <v>2108_Allocation Staff Salary</v>
      </c>
      <c r="G72" s="565" t="s">
        <v>636</v>
      </c>
      <c r="H72" s="566" t="s">
        <v>1518</v>
      </c>
      <c r="I72" s="562" t="s">
        <v>1526</v>
      </c>
      <c r="K72" s="567">
        <f>IFERROR(SUMIF('Cost Center ok'!A$7:A$39,Template!E72,'Cost Center ok'!$H$7:$H$39)+SUMIF('Cost Center ok'!A$7:A$39,Template!E72,'Cost Center ok'!$I$7:$I$39)+SUMIF('Cost Center ok'!A$7:A$39,Template!E72,'Cost Center ok'!$V$7:$V$39)+SUMIF('Cost Center ok'!A$7:A$39,Template!E72,'Cost Center ok'!$W$7:$W$39)+SUMIF('Cost Center ok'!A$7:A$39,Template!E72,'Cost Center ok'!$X$7:$X$39),0)</f>
        <v>52003042</v>
      </c>
      <c r="L72" s="567">
        <v>0</v>
      </c>
      <c r="N72" s="562" t="s">
        <v>1597</v>
      </c>
      <c r="O72" s="562" t="s">
        <v>1526</v>
      </c>
    </row>
    <row r="73" spans="1:15" ht="15" customHeight="1">
      <c r="A73" s="560">
        <f t="shared" si="2"/>
        <v>44439</v>
      </c>
      <c r="B73" s="568">
        <v>7511103</v>
      </c>
      <c r="C73" s="562" t="s">
        <v>517</v>
      </c>
      <c r="D73" s="563" t="s">
        <v>558</v>
      </c>
      <c r="E73" s="562" t="s">
        <v>1516</v>
      </c>
      <c r="F73" s="564" t="str">
        <f t="shared" si="3"/>
        <v>2108_Allocation Staff Salary</v>
      </c>
      <c r="G73" s="565" t="s">
        <v>636</v>
      </c>
      <c r="H73" s="566" t="s">
        <v>1518</v>
      </c>
      <c r="I73" s="562" t="s">
        <v>1526</v>
      </c>
      <c r="K73" s="567">
        <f>IFERROR(SUMIF('Cost Center ok'!A$7:A$39,Template!E73,'Cost Center ok'!$H$7:$H$39)+SUMIF('Cost Center ok'!A$7:A$39,Template!E73,'Cost Center ok'!$I$7:$I$39)+SUMIF('Cost Center ok'!A$7:A$39,Template!E73,'Cost Center ok'!$V$7:$V$39)+SUMIF('Cost Center ok'!A$7:A$39,Template!E73,'Cost Center ok'!$W$7:$W$39)+SUMIF('Cost Center ok'!A$7:A$39,Template!E73,'Cost Center ok'!$X$7:$X$39),0)</f>
        <v>97069140</v>
      </c>
      <c r="L73" s="567">
        <v>0</v>
      </c>
      <c r="N73" s="562" t="s">
        <v>1598</v>
      </c>
      <c r="O73" s="562" t="s">
        <v>1526</v>
      </c>
    </row>
    <row r="74" spans="1:15" ht="15" customHeight="1">
      <c r="A74" s="560">
        <f t="shared" si="2"/>
        <v>44439</v>
      </c>
      <c r="B74" s="568">
        <v>7511103</v>
      </c>
      <c r="C74" s="562" t="s">
        <v>517</v>
      </c>
      <c r="D74" s="563" t="s">
        <v>559</v>
      </c>
      <c r="E74" s="562" t="s">
        <v>1517</v>
      </c>
      <c r="F74" s="564" t="str">
        <f t="shared" si="3"/>
        <v>2108_Allocation Staff Salary</v>
      </c>
      <c r="G74" s="565" t="s">
        <v>636</v>
      </c>
      <c r="H74" s="566" t="s">
        <v>1518</v>
      </c>
      <c r="I74" s="562" t="s">
        <v>1526</v>
      </c>
      <c r="K74" s="567">
        <f>IFERROR(SUMIF('Cost Center ok'!A$7:A$39,Template!E74,'Cost Center ok'!$H$7:$H$39)+SUMIF('Cost Center ok'!A$7:A$39,Template!E74,'Cost Center ok'!$I$7:$I$39)+SUMIF('Cost Center ok'!A$7:A$39,Template!E74,'Cost Center ok'!$V$7:$V$39)+SUMIF('Cost Center ok'!A$7:A$39,Template!E74,'Cost Center ok'!$W$7:$W$39)+SUMIF('Cost Center ok'!A$7:A$39,Template!E74,'Cost Center ok'!$X$7:$X$39),0)</f>
        <v>43641372</v>
      </c>
      <c r="L74" s="567">
        <v>0</v>
      </c>
      <c r="N74" s="562" t="s">
        <v>1599</v>
      </c>
      <c r="O74" s="562" t="s">
        <v>1526</v>
      </c>
    </row>
    <row r="75" spans="1:15" ht="15" customHeight="1">
      <c r="A75" s="560">
        <f t="shared" si="2"/>
        <v>44439</v>
      </c>
      <c r="B75" s="568">
        <v>3195101</v>
      </c>
      <c r="C75" s="562" t="s">
        <v>560</v>
      </c>
      <c r="D75" s="563" t="s">
        <v>556</v>
      </c>
      <c r="E75" s="562" t="s">
        <v>1514</v>
      </c>
      <c r="F75" s="564" t="str">
        <f t="shared" si="3"/>
        <v>2108_Allocation Staff Salary</v>
      </c>
      <c r="G75" s="565" t="s">
        <v>636</v>
      </c>
      <c r="H75" s="566" t="s">
        <v>1518</v>
      </c>
      <c r="I75" s="562" t="s">
        <v>1526</v>
      </c>
      <c r="K75" s="567">
        <v>0</v>
      </c>
      <c r="L75" s="567">
        <f>+'Cost Center ok'!H41+'Cost Center ok'!I41+'Cost Center ok'!V41+'Cost Center ok'!W41+'Cost Center ok'!X41</f>
        <v>2634579820</v>
      </c>
      <c r="N75" s="562" t="s">
        <v>1600</v>
      </c>
      <c r="O75" s="562" t="e">
        <v>#N/A</v>
      </c>
    </row>
    <row r="76" spans="1:15">
      <c r="A76" s="560"/>
      <c r="B76" s="570"/>
      <c r="C76" s="562"/>
      <c r="D76" s="563"/>
      <c r="E76" s="562"/>
      <c r="F76" s="562"/>
      <c r="H76" s="566"/>
      <c r="K76" s="567"/>
      <c r="L76" s="567"/>
      <c r="N76" s="562" t="s">
        <v>1566</v>
      </c>
      <c r="O76" s="562" t="e">
        <v>#N/A</v>
      </c>
    </row>
    <row r="77" spans="1:15" ht="15" customHeight="1">
      <c r="A77" s="560">
        <f t="shared" ref="A77:A110" si="4">+EOMONTH($C$3,0)</f>
        <v>44439</v>
      </c>
      <c r="B77" s="561">
        <v>7511111</v>
      </c>
      <c r="C77" s="562" t="s">
        <v>518</v>
      </c>
      <c r="D77" s="563" t="s">
        <v>527</v>
      </c>
      <c r="E77" s="562" t="s">
        <v>1486</v>
      </c>
      <c r="F77" s="564" t="str">
        <f t="shared" ref="F77:F110" si="5">$C$4&amp;"_Allocation Allowance - Salary"</f>
        <v>2108_Allocation Allowance - Salary</v>
      </c>
      <c r="G77" s="565" t="s">
        <v>525</v>
      </c>
      <c r="H77" s="566" t="s">
        <v>23</v>
      </c>
      <c r="I77" s="562" t="s">
        <v>1528</v>
      </c>
      <c r="K77" s="567">
        <f>IF(SUMIF('Cost Center ok'!A$7:A$39,Template!E77,'Cost Center ok'!$BG$7:$BG$39)&gt;0,SUMIF('Cost Center ok'!A$7:A$39,Template!E77,'Cost Center ok'!$BG$7:$BG$39),0)</f>
        <v>4137650</v>
      </c>
      <c r="L77" s="567">
        <f>IF(SUMIF('Cost Center ok'!A$7:A$39,Template!E77,'Cost Center ok'!$BG$7:$BG$39)&lt;0,-SUMIF('Cost Center ok'!A$7:A$39,Template!E77,'Cost Center ok'!$BG$7:$BG$39),0)</f>
        <v>0</v>
      </c>
      <c r="N77" s="562" t="s">
        <v>1601</v>
      </c>
      <c r="O77" s="562" t="s">
        <v>1528</v>
      </c>
    </row>
    <row r="78" spans="1:15" ht="15" customHeight="1">
      <c r="A78" s="560">
        <f t="shared" si="4"/>
        <v>44439</v>
      </c>
      <c r="B78" s="561">
        <v>7511111</v>
      </c>
      <c r="C78" s="562" t="s">
        <v>518</v>
      </c>
      <c r="D78" s="563" t="s">
        <v>528</v>
      </c>
      <c r="E78" s="562" t="s">
        <v>1487</v>
      </c>
      <c r="F78" s="564" t="str">
        <f t="shared" si="5"/>
        <v>2108_Allocation Allowance - Salary</v>
      </c>
      <c r="G78" s="565" t="s">
        <v>525</v>
      </c>
      <c r="H78" s="566" t="s">
        <v>23</v>
      </c>
      <c r="I78" s="562" t="s">
        <v>1528</v>
      </c>
      <c r="K78" s="567">
        <f>IF(SUMIF('Cost Center ok'!A$7:A$39,Template!E78,'Cost Center ok'!$BG$7:$BG$39)&gt;0,SUMIF('Cost Center ok'!A$7:A$39,Template!E78,'Cost Center ok'!$BG$7:$BG$39),0)</f>
        <v>10978950</v>
      </c>
      <c r="L78" s="567">
        <f>IF(SUMIF('Cost Center ok'!A$7:A$39,Template!E78,'Cost Center ok'!$BG$7:$BG$39)&lt;0,-SUMIF('Cost Center ok'!A$7:A$39,Template!E78,'Cost Center ok'!$BG$7:$BG$39),0)</f>
        <v>0</v>
      </c>
      <c r="N78" s="562" t="s">
        <v>1602</v>
      </c>
      <c r="O78" s="562" t="s">
        <v>1528</v>
      </c>
    </row>
    <row r="79" spans="1:15" ht="15" customHeight="1">
      <c r="A79" s="560">
        <f t="shared" si="4"/>
        <v>44439</v>
      </c>
      <c r="B79" s="561">
        <v>7511111</v>
      </c>
      <c r="C79" s="562" t="s">
        <v>518</v>
      </c>
      <c r="D79" s="563" t="s">
        <v>529</v>
      </c>
      <c r="E79" s="562" t="s">
        <v>1488</v>
      </c>
      <c r="F79" s="564" t="str">
        <f t="shared" si="5"/>
        <v>2108_Allocation Allowance - Salary</v>
      </c>
      <c r="G79" s="565" t="s">
        <v>525</v>
      </c>
      <c r="H79" s="566" t="s">
        <v>23</v>
      </c>
      <c r="I79" s="562" t="s">
        <v>1528</v>
      </c>
      <c r="K79" s="567">
        <f>IF(SUMIF('Cost Center ok'!A$7:A$39,Template!E79,'Cost Center ok'!$BG$7:$BG$39)&gt;0,SUMIF('Cost Center ok'!A$7:A$39,Template!E79,'Cost Center ok'!$BG$7:$BG$39),0)</f>
        <v>4606800</v>
      </c>
      <c r="L79" s="567">
        <f>IF(SUMIF('Cost Center ok'!A$7:A$39,Template!E79,'Cost Center ok'!$BG$7:$BG$39)&lt;0,-SUMIF('Cost Center ok'!A$7:A$39,Template!E79,'Cost Center ok'!$BG$7:$BG$39),0)</f>
        <v>0</v>
      </c>
      <c r="N79" s="562" t="s">
        <v>1603</v>
      </c>
      <c r="O79" s="562" t="s">
        <v>1528</v>
      </c>
    </row>
    <row r="80" spans="1:15" ht="15" customHeight="1">
      <c r="A80" s="560">
        <f t="shared" si="4"/>
        <v>44439</v>
      </c>
      <c r="B80" s="561">
        <v>7511111</v>
      </c>
      <c r="C80" s="562" t="s">
        <v>518</v>
      </c>
      <c r="D80" s="563" t="s">
        <v>530</v>
      </c>
      <c r="E80" s="562" t="s">
        <v>1489</v>
      </c>
      <c r="F80" s="564" t="str">
        <f t="shared" si="5"/>
        <v>2108_Allocation Allowance - Salary</v>
      </c>
      <c r="G80" s="565" t="s">
        <v>525</v>
      </c>
      <c r="H80" s="566" t="s">
        <v>23</v>
      </c>
      <c r="I80" s="562" t="s">
        <v>1528</v>
      </c>
      <c r="K80" s="567">
        <f>IF(SUMIF('Cost Center ok'!A$7:A$39,Template!E80,'Cost Center ok'!$BG$7:$BG$39)&gt;0,SUMIF('Cost Center ok'!A$7:A$39,Template!E80,'Cost Center ok'!$BG$7:$BG$39),0)</f>
        <v>7492700</v>
      </c>
      <c r="L80" s="567">
        <f>IF(SUMIF('Cost Center ok'!A$7:A$39,Template!E80,'Cost Center ok'!$BG$7:$BG$39)&lt;0,-SUMIF('Cost Center ok'!A$7:A$39,Template!E80,'Cost Center ok'!$BG$7:$BG$39),0)</f>
        <v>0</v>
      </c>
      <c r="N80" s="562" t="s">
        <v>1604</v>
      </c>
      <c r="O80" s="562" t="s">
        <v>1528</v>
      </c>
    </row>
    <row r="81" spans="1:15" s="566" customFormat="1" ht="15" customHeight="1">
      <c r="A81" s="560">
        <f t="shared" si="4"/>
        <v>44439</v>
      </c>
      <c r="B81" s="561">
        <v>7511111</v>
      </c>
      <c r="C81" s="562" t="s">
        <v>518</v>
      </c>
      <c r="D81" s="563" t="s">
        <v>532</v>
      </c>
      <c r="E81" s="562" t="s">
        <v>1490</v>
      </c>
      <c r="F81" s="564" t="str">
        <f t="shared" si="5"/>
        <v>2108_Allocation Allowance - Salary</v>
      </c>
      <c r="G81" s="565" t="s">
        <v>525</v>
      </c>
      <c r="H81" s="566" t="s">
        <v>23</v>
      </c>
      <c r="I81" s="562" t="s">
        <v>1528</v>
      </c>
      <c r="J81" s="562"/>
      <c r="K81" s="567">
        <f>IF(SUMIF('Cost Center ok'!A$7:A$39,Template!E81,'Cost Center ok'!$BG$7:$BG$39)&gt;0,SUMIF('Cost Center ok'!A$7:A$39,Template!E81,'Cost Center ok'!$BG$7:$BG$39),0)</f>
        <v>3475700</v>
      </c>
      <c r="L81" s="567">
        <f>IF(SUMIF('Cost Center ok'!A$7:A$39,Template!E81,'Cost Center ok'!$BG$7:$BG$39)&lt;0,-SUMIF('Cost Center ok'!A$7:A$39,Template!E81,'Cost Center ok'!$BG$7:$BG$39),0)</f>
        <v>0</v>
      </c>
      <c r="N81" s="562" t="s">
        <v>1605</v>
      </c>
      <c r="O81" s="562" t="s">
        <v>1528</v>
      </c>
    </row>
    <row r="82" spans="1:15" s="566" customFormat="1" ht="15" customHeight="1">
      <c r="A82" s="560">
        <f t="shared" si="4"/>
        <v>44439</v>
      </c>
      <c r="B82" s="561">
        <v>7511111</v>
      </c>
      <c r="C82" s="562" t="s">
        <v>518</v>
      </c>
      <c r="D82" s="563" t="s">
        <v>533</v>
      </c>
      <c r="E82" s="562" t="s">
        <v>1491</v>
      </c>
      <c r="F82" s="564" t="str">
        <f t="shared" si="5"/>
        <v>2108_Allocation Allowance - Salary</v>
      </c>
      <c r="G82" s="565" t="s">
        <v>525</v>
      </c>
      <c r="H82" s="566" t="s">
        <v>23</v>
      </c>
      <c r="I82" s="562" t="s">
        <v>1528</v>
      </c>
      <c r="J82" s="562"/>
      <c r="K82" s="567">
        <f>IF(SUMIF('Cost Center ok'!A$7:A$39,Template!E82,'Cost Center ok'!$BG$7:$BG$39)&gt;0,SUMIF('Cost Center ok'!A$7:A$39,Template!E82,'Cost Center ok'!$BG$7:$BG$39),0)</f>
        <v>0</v>
      </c>
      <c r="L82" s="567">
        <f>IF(SUMIF('Cost Center ok'!A$7:A$39,Template!E82,'Cost Center ok'!$BG$7:$BG$39)&lt;0,-SUMIF('Cost Center ok'!A$7:A$39,Template!E82,'Cost Center ok'!$BG$7:$BG$39),0)</f>
        <v>4982250</v>
      </c>
      <c r="N82" s="562" t="s">
        <v>1606</v>
      </c>
      <c r="O82" s="562" t="s">
        <v>1528</v>
      </c>
    </row>
    <row r="83" spans="1:15" s="566" customFormat="1" ht="15" customHeight="1">
      <c r="A83" s="560">
        <f t="shared" si="4"/>
        <v>44439</v>
      </c>
      <c r="B83" s="561">
        <v>7511111</v>
      </c>
      <c r="C83" s="562" t="s">
        <v>518</v>
      </c>
      <c r="D83" s="563" t="s">
        <v>534</v>
      </c>
      <c r="E83" s="562" t="s">
        <v>1492</v>
      </c>
      <c r="F83" s="564" t="str">
        <f t="shared" si="5"/>
        <v>2108_Allocation Allowance - Salary</v>
      </c>
      <c r="G83" s="565" t="s">
        <v>525</v>
      </c>
      <c r="H83" s="566" t="s">
        <v>23</v>
      </c>
      <c r="I83" s="562" t="s">
        <v>1528</v>
      </c>
      <c r="J83" s="562"/>
      <c r="K83" s="567">
        <f>IF(SUMIF('Cost Center ok'!A$7:A$39,Template!E83,'Cost Center ok'!$BG$7:$BG$39)&gt;0,SUMIF('Cost Center ok'!A$7:A$39,Template!E83,'Cost Center ok'!$BG$7:$BG$39),0)</f>
        <v>4297300</v>
      </c>
      <c r="L83" s="567">
        <f>IF(SUMIF('Cost Center ok'!A$7:A$39,Template!E83,'Cost Center ok'!$BG$7:$BG$39)&lt;0,-SUMIF('Cost Center ok'!A$7:A$39,Template!E83,'Cost Center ok'!$BG$7:$BG$39),0)</f>
        <v>0</v>
      </c>
      <c r="N83" s="562" t="s">
        <v>1607</v>
      </c>
      <c r="O83" s="562" t="s">
        <v>1528</v>
      </c>
    </row>
    <row r="84" spans="1:15" s="566" customFormat="1" ht="15" customHeight="1">
      <c r="A84" s="560">
        <f t="shared" si="4"/>
        <v>44439</v>
      </c>
      <c r="B84" s="561">
        <v>7511111</v>
      </c>
      <c r="C84" s="562" t="s">
        <v>518</v>
      </c>
      <c r="D84" s="563" t="s">
        <v>535</v>
      </c>
      <c r="E84" s="562" t="s">
        <v>1493</v>
      </c>
      <c r="F84" s="564" t="str">
        <f t="shared" si="5"/>
        <v>2108_Allocation Allowance - Salary</v>
      </c>
      <c r="G84" s="565" t="s">
        <v>525</v>
      </c>
      <c r="H84" s="566" t="s">
        <v>23</v>
      </c>
      <c r="I84" s="562" t="s">
        <v>1528</v>
      </c>
      <c r="J84" s="562"/>
      <c r="K84" s="567">
        <f>IF(SUMIF('Cost Center ok'!A$7:A$39,Template!E84,'Cost Center ok'!$BG$7:$BG$39)&gt;0,SUMIF('Cost Center ok'!A$7:A$39,Template!E84,'Cost Center ok'!$BG$7:$BG$39),0)</f>
        <v>6965000</v>
      </c>
      <c r="L84" s="567">
        <f>IF(SUMIF('Cost Center ok'!A$7:A$39,Template!E84,'Cost Center ok'!$BG$7:$BG$39)&lt;0,-SUMIF('Cost Center ok'!A$7:A$39,Template!E84,'Cost Center ok'!$BG$7:$BG$39),0)</f>
        <v>0</v>
      </c>
      <c r="N84" s="562" t="s">
        <v>1608</v>
      </c>
      <c r="O84" s="562" t="s">
        <v>1528</v>
      </c>
    </row>
    <row r="85" spans="1:15" s="566" customFormat="1" ht="15" customHeight="1">
      <c r="A85" s="560">
        <f t="shared" si="4"/>
        <v>44439</v>
      </c>
      <c r="B85" s="561">
        <v>7511111</v>
      </c>
      <c r="C85" s="562" t="s">
        <v>518</v>
      </c>
      <c r="D85" s="563" t="s">
        <v>536</v>
      </c>
      <c r="E85" s="562" t="s">
        <v>1494</v>
      </c>
      <c r="F85" s="564" t="str">
        <f t="shared" si="5"/>
        <v>2108_Allocation Allowance - Salary</v>
      </c>
      <c r="G85" s="565" t="s">
        <v>525</v>
      </c>
      <c r="H85" s="566" t="s">
        <v>23</v>
      </c>
      <c r="I85" s="562" t="s">
        <v>1528</v>
      </c>
      <c r="J85" s="562"/>
      <c r="K85" s="567">
        <f>IF(SUMIF('Cost Center ok'!A$7:A$39,Template!E85,'Cost Center ok'!$BG$7:$BG$39)&gt;0,SUMIF('Cost Center ok'!A$7:A$39,Template!E85,'Cost Center ok'!$BG$7:$BG$39),0)</f>
        <v>0</v>
      </c>
      <c r="L85" s="567">
        <f>IF(SUMIF('Cost Center ok'!A$7:A$39,Template!E85,'Cost Center ok'!$BG$7:$BG$39)&lt;0,-SUMIF('Cost Center ok'!A$7:A$39,Template!E85,'Cost Center ok'!$BG$7:$BG$39),0)</f>
        <v>7559950</v>
      </c>
      <c r="N85" s="562" t="s">
        <v>1609</v>
      </c>
      <c r="O85" s="562" t="s">
        <v>1528</v>
      </c>
    </row>
    <row r="86" spans="1:15" s="566" customFormat="1" ht="15" customHeight="1">
      <c r="A86" s="560">
        <f t="shared" si="4"/>
        <v>44439</v>
      </c>
      <c r="B86" s="561">
        <v>7511111</v>
      </c>
      <c r="C86" s="562" t="s">
        <v>518</v>
      </c>
      <c r="D86" s="563" t="s">
        <v>537</v>
      </c>
      <c r="E86" s="562" t="s">
        <v>1495</v>
      </c>
      <c r="F86" s="564" t="str">
        <f t="shared" si="5"/>
        <v>2108_Allocation Allowance - Salary</v>
      </c>
      <c r="G86" s="565" t="s">
        <v>525</v>
      </c>
      <c r="H86" s="566" t="s">
        <v>23</v>
      </c>
      <c r="I86" s="562" t="s">
        <v>1528</v>
      </c>
      <c r="J86" s="562"/>
      <c r="K86" s="567">
        <f>IF(SUMIF('Cost Center ok'!A$7:A$39,Template!E86,'Cost Center ok'!$BG$7:$BG$39)&gt;0,SUMIF('Cost Center ok'!A$7:A$39,Template!E86,'Cost Center ok'!$BG$7:$BG$39),0)</f>
        <v>5884900</v>
      </c>
      <c r="L86" s="567">
        <f>IF(SUMIF('Cost Center ok'!A$7:A$39,Template!E86,'Cost Center ok'!$BG$7:$BG$39)&lt;0,-SUMIF('Cost Center ok'!A$7:A$39,Template!E86,'Cost Center ok'!$BG$7:$BG$39),0)</f>
        <v>0</v>
      </c>
      <c r="N86" s="562" t="s">
        <v>1610</v>
      </c>
      <c r="O86" s="562" t="e">
        <v>#N/A</v>
      </c>
    </row>
    <row r="87" spans="1:15" s="566" customFormat="1" ht="15" customHeight="1">
      <c r="A87" s="560">
        <f t="shared" si="4"/>
        <v>44439</v>
      </c>
      <c r="B87" s="561">
        <v>7511111</v>
      </c>
      <c r="C87" s="562" t="s">
        <v>518</v>
      </c>
      <c r="D87" s="563" t="s">
        <v>538</v>
      </c>
      <c r="E87" s="562" t="s">
        <v>1496</v>
      </c>
      <c r="F87" s="564" t="str">
        <f t="shared" si="5"/>
        <v>2108_Allocation Allowance - Salary</v>
      </c>
      <c r="G87" s="565" t="s">
        <v>526</v>
      </c>
      <c r="H87" s="566" t="s">
        <v>24</v>
      </c>
      <c r="I87" s="562" t="s">
        <v>1528</v>
      </c>
      <c r="J87" s="562"/>
      <c r="K87" s="567">
        <f>IF(SUMIF('Cost Center ok'!A$7:A$39,Template!E87,'Cost Center ok'!$BG$7:$BG$39)&gt;0,SUMIF('Cost Center ok'!A$7:A$39,Template!E87,'Cost Center ok'!$BG$7:$BG$39),0)</f>
        <v>1622100</v>
      </c>
      <c r="L87" s="567">
        <f>IF(SUMIF('Cost Center ok'!A$7:A$39,Template!E87,'Cost Center ok'!$BG$7:$BG$39)&lt;0,-SUMIF('Cost Center ok'!A$7:A$39,Template!E87,'Cost Center ok'!$BG$7:$BG$39),0)</f>
        <v>0</v>
      </c>
      <c r="N87" s="562" t="s">
        <v>1611</v>
      </c>
      <c r="O87" s="562" t="s">
        <v>1528</v>
      </c>
    </row>
    <row r="88" spans="1:15" s="566" customFormat="1" ht="15" customHeight="1">
      <c r="A88" s="560">
        <f t="shared" si="4"/>
        <v>44439</v>
      </c>
      <c r="B88" s="561">
        <v>7511111</v>
      </c>
      <c r="C88" s="562" t="s">
        <v>518</v>
      </c>
      <c r="D88" s="563" t="s">
        <v>539</v>
      </c>
      <c r="E88" s="562" t="s">
        <v>1497</v>
      </c>
      <c r="F88" s="564" t="str">
        <f t="shared" si="5"/>
        <v>2108_Allocation Allowance - Salary</v>
      </c>
      <c r="G88" s="565" t="s">
        <v>526</v>
      </c>
      <c r="H88" s="566" t="s">
        <v>24</v>
      </c>
      <c r="I88" s="562" t="s">
        <v>1528</v>
      </c>
      <c r="J88" s="562"/>
      <c r="K88" s="567">
        <f>IF(SUMIF('Cost Center ok'!A$7:A$39,Template!E88,'Cost Center ok'!$BG$7:$BG$39)&gt;0,SUMIF('Cost Center ok'!A$7:A$39,Template!E88,'Cost Center ok'!$BG$7:$BG$39),0)</f>
        <v>0</v>
      </c>
      <c r="L88" s="567">
        <f>IF(SUMIF('Cost Center ok'!A$7:A$39,Template!E88,'Cost Center ok'!$BG$7:$BG$39)&lt;0,-SUMIF('Cost Center ok'!A$7:A$39,Template!E88,'Cost Center ok'!$BG$7:$BG$39),0)</f>
        <v>553900</v>
      </c>
      <c r="N88" s="562" t="s">
        <v>1612</v>
      </c>
      <c r="O88" s="562" t="s">
        <v>1528</v>
      </c>
    </row>
    <row r="89" spans="1:15" s="566" customFormat="1" ht="15" customHeight="1">
      <c r="A89" s="560">
        <f t="shared" si="4"/>
        <v>44439</v>
      </c>
      <c r="B89" s="561">
        <v>7511111</v>
      </c>
      <c r="C89" s="562" t="s">
        <v>518</v>
      </c>
      <c r="D89" s="563" t="s">
        <v>540</v>
      </c>
      <c r="E89" s="562" t="s">
        <v>1498</v>
      </c>
      <c r="F89" s="564" t="str">
        <f t="shared" si="5"/>
        <v>2108_Allocation Allowance - Salary</v>
      </c>
      <c r="G89" s="565" t="s">
        <v>526</v>
      </c>
      <c r="H89" s="566" t="s">
        <v>24</v>
      </c>
      <c r="I89" s="562" t="s">
        <v>1528</v>
      </c>
      <c r="J89" s="562"/>
      <c r="K89" s="567">
        <f>IF(SUMIF('Cost Center ok'!A$7:A$39,Template!E89,'Cost Center ok'!$BG$7:$BG$39)&gt;0,SUMIF('Cost Center ok'!A$7:A$39,Template!E89,'Cost Center ok'!$BG$7:$BG$39),0)</f>
        <v>1878200</v>
      </c>
      <c r="L89" s="567">
        <f>IF(SUMIF('Cost Center ok'!A$7:A$39,Template!E89,'Cost Center ok'!$BG$7:$BG$39)&lt;0,-SUMIF('Cost Center ok'!A$7:A$39,Template!E89,'Cost Center ok'!$BG$7:$BG$39),0)</f>
        <v>0</v>
      </c>
      <c r="N89" s="562" t="s">
        <v>1613</v>
      </c>
      <c r="O89" s="562" t="s">
        <v>1528</v>
      </c>
    </row>
    <row r="90" spans="1:15" s="566" customFormat="1" ht="15" customHeight="1">
      <c r="A90" s="560">
        <f t="shared" si="4"/>
        <v>44439</v>
      </c>
      <c r="B90" s="561">
        <v>7511111</v>
      </c>
      <c r="C90" s="562" t="s">
        <v>518</v>
      </c>
      <c r="D90" s="563" t="s">
        <v>541</v>
      </c>
      <c r="E90" s="562" t="s">
        <v>1499</v>
      </c>
      <c r="F90" s="564" t="str">
        <f t="shared" si="5"/>
        <v>2108_Allocation Allowance - Salary</v>
      </c>
      <c r="G90" s="565" t="s">
        <v>525</v>
      </c>
      <c r="H90" s="566" t="s">
        <v>23</v>
      </c>
      <c r="I90" s="562" t="s">
        <v>1528</v>
      </c>
      <c r="J90" s="562"/>
      <c r="K90" s="567">
        <f>IF(SUMIF('Cost Center ok'!A$7:A$39,Template!E90,'Cost Center ok'!$BG$7:$BG$39)&gt;0,SUMIF('Cost Center ok'!A$7:A$39,Template!E90,'Cost Center ok'!$BG$7:$BG$39),0)</f>
        <v>37930000</v>
      </c>
      <c r="L90" s="567">
        <f>IF(SUMIF('Cost Center ok'!A$7:A$39,Template!E90,'Cost Center ok'!$BG$7:$BG$39)&lt;0,-SUMIF('Cost Center ok'!A$7:A$39,Template!E90,'Cost Center ok'!$BG$7:$BG$39),0)</f>
        <v>0</v>
      </c>
      <c r="N90" s="562" t="s">
        <v>1614</v>
      </c>
      <c r="O90" s="562" t="s">
        <v>1528</v>
      </c>
    </row>
    <row r="91" spans="1:15" s="566" customFormat="1" ht="15" customHeight="1">
      <c r="A91" s="560">
        <f t="shared" si="4"/>
        <v>44439</v>
      </c>
      <c r="B91" s="561">
        <v>7511111</v>
      </c>
      <c r="C91" s="562" t="s">
        <v>518</v>
      </c>
      <c r="D91" s="563" t="s">
        <v>542</v>
      </c>
      <c r="E91" s="562" t="s">
        <v>1500</v>
      </c>
      <c r="F91" s="564" t="str">
        <f t="shared" si="5"/>
        <v>2108_Allocation Allowance - Salary</v>
      </c>
      <c r="G91" s="565" t="s">
        <v>525</v>
      </c>
      <c r="H91" s="566" t="s">
        <v>23</v>
      </c>
      <c r="I91" s="562" t="s">
        <v>1528</v>
      </c>
      <c r="J91" s="562"/>
      <c r="K91" s="567">
        <f>IF(SUMIF('Cost Center ok'!A$7:A$39,Template!E91,'Cost Center ok'!$BG$7:$BG$39)&gt;0,SUMIF('Cost Center ok'!A$7:A$39,Template!E91,'Cost Center ok'!$BG$7:$BG$39),0)</f>
        <v>5721000</v>
      </c>
      <c r="L91" s="567">
        <f>IF(SUMIF('Cost Center ok'!A$7:A$39,Template!E91,'Cost Center ok'!$BG$7:$BG$39)&lt;0,-SUMIF('Cost Center ok'!A$7:A$39,Template!E91,'Cost Center ok'!$BG$7:$BG$39),0)</f>
        <v>0</v>
      </c>
      <c r="N91" s="562" t="s">
        <v>1615</v>
      </c>
      <c r="O91" s="562" t="s">
        <v>1528</v>
      </c>
    </row>
    <row r="92" spans="1:15" s="566" customFormat="1" ht="15" customHeight="1">
      <c r="A92" s="560">
        <f t="shared" si="4"/>
        <v>44439</v>
      </c>
      <c r="B92" s="561">
        <v>7511111</v>
      </c>
      <c r="C92" s="562" t="s">
        <v>518</v>
      </c>
      <c r="D92" s="563" t="s">
        <v>935</v>
      </c>
      <c r="E92" s="562" t="s">
        <v>1501</v>
      </c>
      <c r="F92" s="564" t="str">
        <f t="shared" si="5"/>
        <v>2108_Allocation Allowance - Salary</v>
      </c>
      <c r="G92" s="565" t="s">
        <v>636</v>
      </c>
      <c r="H92" s="566" t="s">
        <v>1518</v>
      </c>
      <c r="I92" s="562" t="s">
        <v>1528</v>
      </c>
      <c r="J92" s="562"/>
      <c r="K92" s="567">
        <f>IF(SUMIF('Cost Center ok'!A$7:A$39,Template!E92,'Cost Center ok'!$BG$7:$BG$39)&gt;0,SUMIF('Cost Center ok'!A$7:A$39,Template!E92,'Cost Center ok'!$BG$7:$BG$39),0)</f>
        <v>9008000</v>
      </c>
      <c r="L92" s="567">
        <f>IF(SUMIF('Cost Center ok'!A$7:A$39,Template!E92,'Cost Center ok'!$BG$7:$BG$39)&lt;0,-SUMIF('Cost Center ok'!A$7:A$39,Template!E92,'Cost Center ok'!$BG$7:$BG$39),0)</f>
        <v>0</v>
      </c>
      <c r="N92" s="562" t="s">
        <v>1616</v>
      </c>
      <c r="O92" s="562" t="s">
        <v>1528</v>
      </c>
    </row>
    <row r="93" spans="1:15" ht="15" customHeight="1">
      <c r="A93" s="560">
        <f t="shared" si="4"/>
        <v>44439</v>
      </c>
      <c r="B93" s="561">
        <v>7511111</v>
      </c>
      <c r="C93" s="562" t="s">
        <v>518</v>
      </c>
      <c r="D93" s="563" t="s">
        <v>934</v>
      </c>
      <c r="E93" s="562" t="s">
        <v>1502</v>
      </c>
      <c r="F93" s="564" t="str">
        <f t="shared" si="5"/>
        <v>2108_Allocation Allowance - Salary</v>
      </c>
      <c r="G93" s="565" t="s">
        <v>636</v>
      </c>
      <c r="H93" s="566" t="s">
        <v>1518</v>
      </c>
      <c r="I93" s="562" t="s">
        <v>1528</v>
      </c>
      <c r="K93" s="567">
        <f>IF(SUMIF('Cost Center ok'!A$7:A$39,Template!E93,'Cost Center ok'!$BG$7:$BG$39)&gt;0,SUMIF('Cost Center ok'!A$7:A$39,Template!E93,'Cost Center ok'!$BG$7:$BG$39),0)</f>
        <v>8736400</v>
      </c>
      <c r="L93" s="567">
        <f>IF(SUMIF('Cost Center ok'!A$7:A$39,Template!E93,'Cost Center ok'!$BG$7:$BG$39)&lt;0,-SUMIF('Cost Center ok'!A$7:A$39,Template!E93,'Cost Center ok'!$BG$7:$BG$39),0)</f>
        <v>0</v>
      </c>
      <c r="N93" s="562" t="s">
        <v>1617</v>
      </c>
      <c r="O93" s="562" t="s">
        <v>1528</v>
      </c>
    </row>
    <row r="94" spans="1:15" ht="15" customHeight="1">
      <c r="A94" s="560">
        <f t="shared" si="4"/>
        <v>44439</v>
      </c>
      <c r="B94" s="561">
        <v>7511111</v>
      </c>
      <c r="C94" s="562" t="s">
        <v>518</v>
      </c>
      <c r="D94" s="563" t="s">
        <v>543</v>
      </c>
      <c r="E94" s="562" t="s">
        <v>1503</v>
      </c>
      <c r="F94" s="564" t="str">
        <f t="shared" si="5"/>
        <v>2108_Allocation Allowance - Salary</v>
      </c>
      <c r="G94" s="565" t="s">
        <v>636</v>
      </c>
      <c r="H94" s="566" t="s">
        <v>1518</v>
      </c>
      <c r="I94" s="562" t="s">
        <v>1528</v>
      </c>
      <c r="K94" s="567">
        <f>IF(SUMIF('Cost Center ok'!A$7:A$39,Template!E94,'Cost Center ok'!$BG$7:$BG$39)&gt;0,SUMIF('Cost Center ok'!A$7:A$39,Template!E94,'Cost Center ok'!$BG$7:$BG$39),0)</f>
        <v>13438000</v>
      </c>
      <c r="L94" s="567">
        <f>IF(SUMIF('Cost Center ok'!A$7:A$39,Template!E94,'Cost Center ok'!$BG$7:$BG$39)&lt;0,-SUMIF('Cost Center ok'!A$7:A$39,Template!E94,'Cost Center ok'!$BG$7:$BG$39),0)</f>
        <v>0</v>
      </c>
      <c r="N94" s="562" t="s">
        <v>1618</v>
      </c>
      <c r="O94" s="562" t="s">
        <v>1528</v>
      </c>
    </row>
    <row r="95" spans="1:15" ht="15" customHeight="1">
      <c r="A95" s="560">
        <f t="shared" si="4"/>
        <v>44439</v>
      </c>
      <c r="B95" s="561">
        <v>7511111</v>
      </c>
      <c r="C95" s="562" t="s">
        <v>518</v>
      </c>
      <c r="D95" s="563" t="s">
        <v>544</v>
      </c>
      <c r="E95" s="562" t="s">
        <v>1504</v>
      </c>
      <c r="F95" s="564" t="str">
        <f t="shared" si="5"/>
        <v>2108_Allocation Allowance - Salary</v>
      </c>
      <c r="G95" s="565" t="s">
        <v>636</v>
      </c>
      <c r="H95" s="566" t="s">
        <v>1518</v>
      </c>
      <c r="I95" s="562" t="s">
        <v>1528</v>
      </c>
      <c r="K95" s="567">
        <f>IF(SUMIF('Cost Center ok'!A$7:A$39,Template!E95,'Cost Center ok'!$BG$7:$BG$39)&gt;0,SUMIF('Cost Center ok'!A$7:A$39,Template!E95,'Cost Center ok'!$BG$7:$BG$39),0)</f>
        <v>13033500</v>
      </c>
      <c r="L95" s="567">
        <f>IF(SUMIF('Cost Center ok'!A$7:A$39,Template!E95,'Cost Center ok'!$BG$7:$BG$39)&lt;0,-SUMIF('Cost Center ok'!A$7:A$39,Template!E95,'Cost Center ok'!$BG$7:$BG$39),0)</f>
        <v>0</v>
      </c>
      <c r="N95" s="562" t="s">
        <v>1619</v>
      </c>
      <c r="O95" s="562" t="s">
        <v>1528</v>
      </c>
    </row>
    <row r="96" spans="1:15" ht="15" customHeight="1">
      <c r="A96" s="560">
        <f t="shared" si="4"/>
        <v>44439</v>
      </c>
      <c r="B96" s="561">
        <v>7511111</v>
      </c>
      <c r="C96" s="562" t="s">
        <v>518</v>
      </c>
      <c r="D96" s="563" t="s">
        <v>546</v>
      </c>
      <c r="E96" s="562" t="s">
        <v>1505</v>
      </c>
      <c r="F96" s="564" t="str">
        <f t="shared" si="5"/>
        <v>2108_Allocation Allowance - Salary</v>
      </c>
      <c r="G96" s="565" t="s">
        <v>636</v>
      </c>
      <c r="H96" s="566" t="s">
        <v>1518</v>
      </c>
      <c r="I96" s="562" t="s">
        <v>1528</v>
      </c>
      <c r="K96" s="567">
        <f>IF(SUMIF('Cost Center ok'!A$7:A$39,Template!E96,'Cost Center ok'!$BG$7:$BG$39)&gt;0,SUMIF('Cost Center ok'!A$7:A$39,Template!E96,'Cost Center ok'!$BG$7:$BG$39),0)</f>
        <v>23505500</v>
      </c>
      <c r="L96" s="567">
        <f>IF(SUMIF('Cost Center ok'!A$7:A$39,Template!E96,'Cost Center ok'!$BG$7:$BG$39)&lt;0,-SUMIF('Cost Center ok'!A$7:A$39,Template!E96,'Cost Center ok'!$BG$7:$BG$39),0)</f>
        <v>0</v>
      </c>
      <c r="N96" s="562" t="s">
        <v>1620</v>
      </c>
      <c r="O96" s="562" t="s">
        <v>1528</v>
      </c>
    </row>
    <row r="97" spans="1:15" ht="15" customHeight="1">
      <c r="A97" s="560">
        <f t="shared" si="4"/>
        <v>44439</v>
      </c>
      <c r="B97" s="561">
        <v>7511111</v>
      </c>
      <c r="C97" s="562" t="s">
        <v>518</v>
      </c>
      <c r="D97" s="563" t="s">
        <v>547</v>
      </c>
      <c r="E97" s="562" t="s">
        <v>1506</v>
      </c>
      <c r="F97" s="564" t="str">
        <f t="shared" si="5"/>
        <v>2108_Allocation Allowance - Salary</v>
      </c>
      <c r="G97" s="565" t="s">
        <v>636</v>
      </c>
      <c r="H97" s="566" t="s">
        <v>1518</v>
      </c>
      <c r="I97" s="562" t="s">
        <v>1528</v>
      </c>
      <c r="K97" s="567">
        <f>IF(SUMIF('Cost Center ok'!A$7:A$39,Template!E97,'Cost Center ok'!$BG$7:$BG$39)&gt;0,SUMIF('Cost Center ok'!A$7:A$39,Template!E97,'Cost Center ok'!$BG$7:$BG$39),0)</f>
        <v>1190500</v>
      </c>
      <c r="L97" s="567">
        <f>IF(SUMIF('Cost Center ok'!A$7:A$39,Template!E97,'Cost Center ok'!$BG$7:$BG$39)&lt;0,-SUMIF('Cost Center ok'!A$7:A$39,Template!E97,'Cost Center ok'!$BG$7:$BG$39),0)</f>
        <v>0</v>
      </c>
      <c r="N97" s="562" t="s">
        <v>1621</v>
      </c>
      <c r="O97" s="562" t="s">
        <v>1528</v>
      </c>
    </row>
    <row r="98" spans="1:15" ht="15" customHeight="1">
      <c r="A98" s="560">
        <f t="shared" si="4"/>
        <v>44439</v>
      </c>
      <c r="B98" s="561">
        <v>7511111</v>
      </c>
      <c r="C98" s="562" t="s">
        <v>518</v>
      </c>
      <c r="D98" s="563" t="s">
        <v>548</v>
      </c>
      <c r="E98" s="562" t="s">
        <v>1507</v>
      </c>
      <c r="F98" s="564" t="str">
        <f t="shared" si="5"/>
        <v>2108_Allocation Allowance - Salary</v>
      </c>
      <c r="G98" s="565" t="s">
        <v>636</v>
      </c>
      <c r="H98" s="566" t="s">
        <v>1518</v>
      </c>
      <c r="I98" s="562" t="s">
        <v>1528</v>
      </c>
      <c r="K98" s="567">
        <f>IF(SUMIF('Cost Center ok'!A$7:A$39,Template!E98,'Cost Center ok'!$BG$7:$BG$39)&gt;0,SUMIF('Cost Center ok'!A$7:A$39,Template!E98,'Cost Center ok'!$BG$7:$BG$39),0)</f>
        <v>2737150</v>
      </c>
      <c r="L98" s="567">
        <f>IF(SUMIF('Cost Center ok'!A$7:A$39,Template!E98,'Cost Center ok'!$BG$7:$BG$39)&lt;0,-SUMIF('Cost Center ok'!A$7:A$39,Template!E98,'Cost Center ok'!$BG$7:$BG$39),0)</f>
        <v>0</v>
      </c>
      <c r="N98" s="562" t="s">
        <v>1622</v>
      </c>
      <c r="O98" s="562" t="s">
        <v>1528</v>
      </c>
    </row>
    <row r="99" spans="1:15" ht="15" customHeight="1">
      <c r="A99" s="560">
        <f t="shared" si="4"/>
        <v>44439</v>
      </c>
      <c r="B99" s="561">
        <v>7511111</v>
      </c>
      <c r="C99" s="562" t="s">
        <v>518</v>
      </c>
      <c r="D99" s="563" t="s">
        <v>549</v>
      </c>
      <c r="E99" s="562" t="s">
        <v>896</v>
      </c>
      <c r="F99" s="564" t="str">
        <f t="shared" si="5"/>
        <v>2108_Allocation Allowance - Salary</v>
      </c>
      <c r="G99" s="565" t="s">
        <v>636</v>
      </c>
      <c r="H99" s="566" t="s">
        <v>1518</v>
      </c>
      <c r="I99" s="562" t="s">
        <v>1528</v>
      </c>
      <c r="K99" s="567">
        <f>IF(SUMIF('Cost Center ok'!A$7:A$39,Template!E99,'Cost Center ok'!$BG$7:$BG$39)&gt;0,SUMIF('Cost Center ok'!A$7:A$39,Template!E99,'Cost Center ok'!$BG$7:$BG$39),0)</f>
        <v>9550850</v>
      </c>
      <c r="L99" s="567">
        <f>IF(SUMIF('Cost Center ok'!A$7:A$39,Template!E99,'Cost Center ok'!$BG$7:$BG$39)&lt;0,-SUMIF('Cost Center ok'!A$7:A$39,Template!E99,'Cost Center ok'!$BG$7:$BG$39),0)</f>
        <v>0</v>
      </c>
      <c r="N99" s="562" t="s">
        <v>1623</v>
      </c>
      <c r="O99" s="562" t="s">
        <v>1528</v>
      </c>
    </row>
    <row r="100" spans="1:15" ht="15" customHeight="1">
      <c r="A100" s="560">
        <f t="shared" si="4"/>
        <v>44439</v>
      </c>
      <c r="B100" s="561">
        <v>7511111</v>
      </c>
      <c r="C100" s="562" t="s">
        <v>518</v>
      </c>
      <c r="D100" s="563" t="s">
        <v>550</v>
      </c>
      <c r="E100" s="562" t="s">
        <v>1508</v>
      </c>
      <c r="F100" s="564" t="str">
        <f t="shared" si="5"/>
        <v>2108_Allocation Allowance - Salary</v>
      </c>
      <c r="G100" s="565" t="s">
        <v>636</v>
      </c>
      <c r="H100" s="566" t="s">
        <v>1518</v>
      </c>
      <c r="I100" s="562" t="s">
        <v>1528</v>
      </c>
      <c r="K100" s="567">
        <f>IF(SUMIF('Cost Center ok'!A$7:A$39,Template!E100,'Cost Center ok'!$BG$7:$BG$39)&gt;0,SUMIF('Cost Center ok'!A$7:A$39,Template!E100,'Cost Center ok'!$BG$7:$BG$39),0)</f>
        <v>8615221</v>
      </c>
      <c r="L100" s="567">
        <f>IF(SUMIF('Cost Center ok'!A$7:A$39,Template!E100,'Cost Center ok'!$BG$7:$BG$39)&lt;0,-SUMIF('Cost Center ok'!A$7:A$39,Template!E100,'Cost Center ok'!$BG$7:$BG$39),0)</f>
        <v>0</v>
      </c>
      <c r="N100" s="562" t="s">
        <v>1624</v>
      </c>
      <c r="O100" s="562" t="s">
        <v>1528</v>
      </c>
    </row>
    <row r="101" spans="1:15" ht="15" customHeight="1">
      <c r="A101" s="560">
        <f t="shared" si="4"/>
        <v>44439</v>
      </c>
      <c r="B101" s="561">
        <v>7511111</v>
      </c>
      <c r="C101" s="562" t="s">
        <v>518</v>
      </c>
      <c r="D101" s="563" t="s">
        <v>551</v>
      </c>
      <c r="E101" s="562" t="s">
        <v>1509</v>
      </c>
      <c r="F101" s="564" t="str">
        <f t="shared" si="5"/>
        <v>2108_Allocation Allowance - Salary</v>
      </c>
      <c r="G101" s="565" t="s">
        <v>636</v>
      </c>
      <c r="H101" s="566" t="s">
        <v>1518</v>
      </c>
      <c r="I101" s="562" t="s">
        <v>1528</v>
      </c>
      <c r="K101" s="567">
        <f>IF(SUMIF('Cost Center ok'!A$7:A$39,Template!E101,'Cost Center ok'!$BG$7:$BG$39)&gt;0,SUMIF('Cost Center ok'!A$7:A$39,Template!E101,'Cost Center ok'!$BG$7:$BG$39),0)</f>
        <v>7043000</v>
      </c>
      <c r="L101" s="567">
        <f>IF(SUMIF('Cost Center ok'!A$7:A$39,Template!E101,'Cost Center ok'!$BG$7:$BG$39)&lt;0,-SUMIF('Cost Center ok'!A$7:A$39,Template!E101,'Cost Center ok'!$BG$7:$BG$39),0)</f>
        <v>0</v>
      </c>
      <c r="N101" s="562" t="s">
        <v>1625</v>
      </c>
      <c r="O101" s="562" t="s">
        <v>1528</v>
      </c>
    </row>
    <row r="102" spans="1:15" ht="15" customHeight="1">
      <c r="A102" s="560">
        <f t="shared" si="4"/>
        <v>44439</v>
      </c>
      <c r="B102" s="561">
        <v>7511111</v>
      </c>
      <c r="C102" s="562" t="s">
        <v>518</v>
      </c>
      <c r="D102" s="563" t="s">
        <v>552</v>
      </c>
      <c r="E102" s="562" t="s">
        <v>1510</v>
      </c>
      <c r="F102" s="564" t="str">
        <f t="shared" si="5"/>
        <v>2108_Allocation Allowance - Salary</v>
      </c>
      <c r="G102" s="565" t="s">
        <v>636</v>
      </c>
      <c r="H102" s="566" t="s">
        <v>1518</v>
      </c>
      <c r="I102" s="562" t="s">
        <v>1528</v>
      </c>
      <c r="K102" s="567">
        <f>IF(SUMIF('Cost Center ok'!A$7:A$39,Template!E102,'Cost Center ok'!$BG$7:$BG$39)&gt;0,SUMIF('Cost Center ok'!A$7:A$39,Template!E102,'Cost Center ok'!$BG$7:$BG$39),0)</f>
        <v>6821000</v>
      </c>
      <c r="L102" s="567">
        <f>IF(SUMIF('Cost Center ok'!A$7:A$39,Template!E102,'Cost Center ok'!$BG$7:$BG$39)&lt;0,-SUMIF('Cost Center ok'!A$7:A$39,Template!E102,'Cost Center ok'!$BG$7:$BG$39),0)</f>
        <v>0</v>
      </c>
      <c r="N102" s="562" t="s">
        <v>1626</v>
      </c>
      <c r="O102" s="562" t="s">
        <v>1528</v>
      </c>
    </row>
    <row r="103" spans="1:15" ht="15" customHeight="1">
      <c r="A103" s="560">
        <f t="shared" si="4"/>
        <v>44439</v>
      </c>
      <c r="B103" s="561">
        <v>7511111</v>
      </c>
      <c r="C103" s="562" t="s">
        <v>518</v>
      </c>
      <c r="D103" s="563" t="s">
        <v>553</v>
      </c>
      <c r="E103" s="562" t="s">
        <v>1511</v>
      </c>
      <c r="F103" s="564" t="str">
        <f t="shared" si="5"/>
        <v>2108_Allocation Allowance - Salary</v>
      </c>
      <c r="G103" s="565" t="s">
        <v>636</v>
      </c>
      <c r="H103" s="566" t="s">
        <v>1518</v>
      </c>
      <c r="I103" s="562" t="s">
        <v>1528</v>
      </c>
      <c r="K103" s="567">
        <f>IF(SUMIF('Cost Center ok'!A$7:A$39,Template!E103,'Cost Center ok'!$BG$7:$BG$39)&gt;0,SUMIF('Cost Center ok'!A$7:A$39,Template!E103,'Cost Center ok'!$BG$7:$BG$39),0)</f>
        <v>375500</v>
      </c>
      <c r="L103" s="567">
        <f>IF(SUMIF('Cost Center ok'!A$7:A$39,Template!E103,'Cost Center ok'!$BG$7:$BG$39)&lt;0,-SUMIF('Cost Center ok'!A$7:A$39,Template!E103,'Cost Center ok'!$BG$7:$BG$39),0)</f>
        <v>0</v>
      </c>
      <c r="N103" s="562" t="s">
        <v>1627</v>
      </c>
      <c r="O103" s="562" t="s">
        <v>1528</v>
      </c>
    </row>
    <row r="104" spans="1:15" ht="15" customHeight="1">
      <c r="A104" s="560">
        <f t="shared" si="4"/>
        <v>44439</v>
      </c>
      <c r="B104" s="561">
        <v>7511111</v>
      </c>
      <c r="C104" s="562" t="s">
        <v>518</v>
      </c>
      <c r="D104" s="563" t="s">
        <v>554</v>
      </c>
      <c r="E104" s="562" t="s">
        <v>1512</v>
      </c>
      <c r="F104" s="564" t="str">
        <f t="shared" si="5"/>
        <v>2108_Allocation Allowance - Salary</v>
      </c>
      <c r="G104" s="565" t="s">
        <v>636</v>
      </c>
      <c r="H104" s="566" t="s">
        <v>1518</v>
      </c>
      <c r="I104" s="562" t="s">
        <v>1528</v>
      </c>
      <c r="K104" s="567">
        <f>IF(SUMIF('Cost Center ok'!A$7:A$39,Template!E104,'Cost Center ok'!$BG$7:$BG$39)&gt;0,SUMIF('Cost Center ok'!A$7:A$39,Template!E104,'Cost Center ok'!$BG$7:$BG$39),0)</f>
        <v>24035000</v>
      </c>
      <c r="L104" s="567">
        <f>IF(SUMIF('Cost Center ok'!A$7:A$39,Template!E104,'Cost Center ok'!$BG$7:$BG$39)&lt;0,-SUMIF('Cost Center ok'!A$7:A$39,Template!E104,'Cost Center ok'!$BG$7:$BG$39),0)</f>
        <v>0</v>
      </c>
      <c r="N104" s="562" t="s">
        <v>1628</v>
      </c>
      <c r="O104" s="562" t="s">
        <v>1528</v>
      </c>
    </row>
    <row r="105" spans="1:15" ht="15" customHeight="1">
      <c r="A105" s="560">
        <f t="shared" si="4"/>
        <v>44439</v>
      </c>
      <c r="B105" s="561">
        <v>7511111</v>
      </c>
      <c r="C105" s="562" t="s">
        <v>518</v>
      </c>
      <c r="D105" s="563" t="s">
        <v>555</v>
      </c>
      <c r="E105" s="562" t="s">
        <v>1513</v>
      </c>
      <c r="F105" s="564" t="str">
        <f t="shared" si="5"/>
        <v>2108_Allocation Allowance - Salary</v>
      </c>
      <c r="G105" s="565" t="s">
        <v>636</v>
      </c>
      <c r="H105" s="566" t="s">
        <v>1518</v>
      </c>
      <c r="I105" s="562" t="s">
        <v>1528</v>
      </c>
      <c r="K105" s="567">
        <f>IF(SUMIF('Cost Center ok'!A$7:A$39,Template!E105,'Cost Center ok'!$BG$7:$BG$39)&gt;0,SUMIF('Cost Center ok'!A$7:A$39,Template!E105,'Cost Center ok'!$BG$7:$BG$39),0)</f>
        <v>8028000</v>
      </c>
      <c r="L105" s="567">
        <f>IF(SUMIF('Cost Center ok'!A$7:A$39,Template!E105,'Cost Center ok'!$BG$7:$BG$39)&lt;0,-SUMIF('Cost Center ok'!A$7:A$39,Template!E105,'Cost Center ok'!$BG$7:$BG$39),0)</f>
        <v>0</v>
      </c>
      <c r="N105" s="562" t="s">
        <v>1629</v>
      </c>
      <c r="O105" s="562" t="s">
        <v>1528</v>
      </c>
    </row>
    <row r="106" spans="1:15" ht="15" customHeight="1">
      <c r="A106" s="560">
        <f t="shared" si="4"/>
        <v>44439</v>
      </c>
      <c r="B106" s="561">
        <v>7511111</v>
      </c>
      <c r="C106" s="562" t="s">
        <v>518</v>
      </c>
      <c r="D106" s="563" t="s">
        <v>556</v>
      </c>
      <c r="E106" s="562" t="s">
        <v>1514</v>
      </c>
      <c r="F106" s="564" t="str">
        <f t="shared" si="5"/>
        <v>2108_Allocation Allowance - Salary</v>
      </c>
      <c r="G106" s="565" t="s">
        <v>636</v>
      </c>
      <c r="H106" s="566" t="s">
        <v>1518</v>
      </c>
      <c r="I106" s="562" t="s">
        <v>1528</v>
      </c>
      <c r="K106" s="567">
        <f>IF(SUMIF('Cost Center ok'!A$7:A$39,Template!E106,'Cost Center ok'!$BG$7:$BG$39)&gt;0,SUMIF('Cost Center ok'!A$7:A$39,Template!E106,'Cost Center ok'!$BG$7:$BG$39),0)</f>
        <v>15459000</v>
      </c>
      <c r="L106" s="567">
        <f>IF(SUMIF('Cost Center ok'!A$7:A$39,Template!E106,'Cost Center ok'!$BG$7:$BG$39)&lt;0,-SUMIF('Cost Center ok'!A$7:A$39,Template!E106,'Cost Center ok'!$BG$7:$BG$39),0)</f>
        <v>0</v>
      </c>
      <c r="N106" s="562" t="s">
        <v>1630</v>
      </c>
      <c r="O106" s="562" t="s">
        <v>1528</v>
      </c>
    </row>
    <row r="107" spans="1:15" ht="15" customHeight="1">
      <c r="A107" s="560">
        <f t="shared" si="4"/>
        <v>44439</v>
      </c>
      <c r="B107" s="561">
        <v>7511111</v>
      </c>
      <c r="C107" s="562" t="s">
        <v>518</v>
      </c>
      <c r="D107" s="563" t="s">
        <v>557</v>
      </c>
      <c r="E107" s="562" t="s">
        <v>1515</v>
      </c>
      <c r="F107" s="564" t="str">
        <f t="shared" si="5"/>
        <v>2108_Allocation Allowance - Salary</v>
      </c>
      <c r="G107" s="565" t="s">
        <v>636</v>
      </c>
      <c r="H107" s="566" t="s">
        <v>1518</v>
      </c>
      <c r="I107" s="562" t="s">
        <v>1528</v>
      </c>
      <c r="K107" s="567">
        <f>IF(SUMIF('Cost Center ok'!A$7:A$39,Template!E107,'Cost Center ok'!$BG$7:$BG$39)&gt;0,SUMIF('Cost Center ok'!A$7:A$39,Template!E107,'Cost Center ok'!$BG$7:$BG$39),0)</f>
        <v>5900000</v>
      </c>
      <c r="L107" s="567">
        <f>IF(SUMIF('Cost Center ok'!A$7:A$39,Template!E107,'Cost Center ok'!$BG$7:$BG$39)&lt;0,-SUMIF('Cost Center ok'!A$7:A$39,Template!E107,'Cost Center ok'!$BG$7:$BG$39),0)</f>
        <v>0</v>
      </c>
      <c r="N107" s="562" t="s">
        <v>1631</v>
      </c>
      <c r="O107" s="562" t="s">
        <v>1528</v>
      </c>
    </row>
    <row r="108" spans="1:15" ht="15" customHeight="1">
      <c r="A108" s="560">
        <f t="shared" si="4"/>
        <v>44439</v>
      </c>
      <c r="B108" s="561">
        <v>7511111</v>
      </c>
      <c r="C108" s="562" t="s">
        <v>518</v>
      </c>
      <c r="D108" s="563" t="s">
        <v>558</v>
      </c>
      <c r="E108" s="562" t="s">
        <v>1516</v>
      </c>
      <c r="F108" s="564" t="str">
        <f t="shared" si="5"/>
        <v>2108_Allocation Allowance - Salary</v>
      </c>
      <c r="G108" s="565" t="s">
        <v>636</v>
      </c>
      <c r="H108" s="566" t="s">
        <v>1518</v>
      </c>
      <c r="I108" s="562" t="s">
        <v>1528</v>
      </c>
      <c r="K108" s="567">
        <f>IF(SUMIF('Cost Center ok'!A$7:A$39,Template!E108,'Cost Center ok'!$BG$7:$BG$39)&gt;0,SUMIF('Cost Center ok'!A$7:A$39,Template!E108,'Cost Center ok'!$BG$7:$BG$39),0)</f>
        <v>17640500</v>
      </c>
      <c r="L108" s="567">
        <f>IF(SUMIF('Cost Center ok'!A$7:A$39,Template!E108,'Cost Center ok'!$BG$7:$BG$39)&lt;0,-SUMIF('Cost Center ok'!A$7:A$39,Template!E108,'Cost Center ok'!$BG$7:$BG$39),0)</f>
        <v>0</v>
      </c>
      <c r="N108" s="562" t="s">
        <v>1632</v>
      </c>
      <c r="O108" s="562" t="s">
        <v>1528</v>
      </c>
    </row>
    <row r="109" spans="1:15" ht="15" customHeight="1">
      <c r="A109" s="560">
        <f t="shared" si="4"/>
        <v>44439</v>
      </c>
      <c r="B109" s="561">
        <v>7511111</v>
      </c>
      <c r="C109" s="562" t="s">
        <v>518</v>
      </c>
      <c r="D109" s="563" t="s">
        <v>559</v>
      </c>
      <c r="E109" s="562" t="s">
        <v>1517</v>
      </c>
      <c r="F109" s="564" t="str">
        <f t="shared" si="5"/>
        <v>2108_Allocation Allowance - Salary</v>
      </c>
      <c r="G109" s="565" t="s">
        <v>636</v>
      </c>
      <c r="H109" s="566" t="s">
        <v>1518</v>
      </c>
      <c r="I109" s="562" t="s">
        <v>1528</v>
      </c>
      <c r="K109" s="567">
        <f>IF(SUMIF('Cost Center ok'!A$7:A$39,Template!E109,'Cost Center ok'!$BG$7:$BG$39)&gt;0,SUMIF('Cost Center ok'!A$7:A$39,Template!E109,'Cost Center ok'!$BG$7:$BG$39),0)</f>
        <v>5204000</v>
      </c>
      <c r="L109" s="567">
        <f>IF(SUMIF('Cost Center ok'!A$7:A$39,Template!E109,'Cost Center ok'!$BG$7:$BG$39)&lt;0,-SUMIF('Cost Center ok'!A$7:A$39,Template!E109,'Cost Center ok'!$BG$7:$BG$39),0)</f>
        <v>0</v>
      </c>
      <c r="N109" s="562" t="s">
        <v>1633</v>
      </c>
      <c r="O109" s="562" t="s">
        <v>1528</v>
      </c>
    </row>
    <row r="110" spans="1:15" ht="15" customHeight="1">
      <c r="A110" s="560">
        <f t="shared" si="4"/>
        <v>44439</v>
      </c>
      <c r="B110" s="568">
        <v>3195101</v>
      </c>
      <c r="C110" s="562" t="s">
        <v>560</v>
      </c>
      <c r="D110" s="563" t="s">
        <v>556</v>
      </c>
      <c r="E110" s="562" t="s">
        <v>1514</v>
      </c>
      <c r="F110" s="564" t="str">
        <f t="shared" si="5"/>
        <v>2108_Allocation Allowance - Salary</v>
      </c>
      <c r="G110" s="565" t="s">
        <v>636</v>
      </c>
      <c r="H110" s="566" t="s">
        <v>1518</v>
      </c>
      <c r="I110" s="562" t="s">
        <v>1528</v>
      </c>
      <c r="K110" s="567">
        <v>0</v>
      </c>
      <c r="L110" s="567">
        <f>+'Cost Center ok'!J41+'Cost Center ok'!U41-'Cost Center ok'!BD41</f>
        <v>262215321</v>
      </c>
      <c r="N110" s="562" t="s">
        <v>1600</v>
      </c>
      <c r="O110" s="562" t="e">
        <v>#N/A</v>
      </c>
    </row>
    <row r="111" spans="1:15">
      <c r="A111" s="560"/>
      <c r="B111" s="570"/>
      <c r="C111" s="562"/>
      <c r="D111" s="563"/>
      <c r="E111" s="562"/>
      <c r="F111" s="562"/>
      <c r="H111" s="566"/>
      <c r="K111" s="567"/>
      <c r="L111" s="567"/>
      <c r="N111" s="562" t="s">
        <v>1566</v>
      </c>
      <c r="O111" s="562" t="e">
        <v>#N/A</v>
      </c>
    </row>
    <row r="112" spans="1:15" ht="15" customHeight="1">
      <c r="A112" s="560">
        <f t="shared" ref="A112:A145" si="6">+EOMONTH($C$3,0)</f>
        <v>44439</v>
      </c>
      <c r="B112" s="561">
        <v>7511201</v>
      </c>
      <c r="C112" s="562" t="s">
        <v>520</v>
      </c>
      <c r="D112" s="563" t="s">
        <v>527</v>
      </c>
      <c r="E112" s="562" t="s">
        <v>1486</v>
      </c>
      <c r="F112" s="564" t="str">
        <f t="shared" ref="F112:F145" si="7">$C$4&amp;"_Allocation Staff Overtime - Salary"</f>
        <v>2108_Allocation Staff Overtime - Salary</v>
      </c>
      <c r="G112" s="565" t="s">
        <v>525</v>
      </c>
      <c r="H112" s="566" t="s">
        <v>23</v>
      </c>
      <c r="I112" s="562" t="s">
        <v>1529</v>
      </c>
      <c r="K112" s="567">
        <f>IF(SUMIF('Cost Center ok'!A$7:A$39,Template!E112,'Cost Center ok'!$BE$7:$BE$39)&gt;0,SUMIF('Cost Center ok'!A$7:A$39,Template!E112,'Cost Center ok'!$BE$7:$BE$39),0)</f>
        <v>6001501</v>
      </c>
      <c r="L112" s="567">
        <f>IF(SUMIF('Cost Center ok'!A$7:A$39,Template!E112,'Cost Center ok'!$BE$7:$BE$39)&lt;0,-SUMIF('Cost Center ok'!A$7:A$39,Template!E112,'Cost Center ok'!$BE$7:$BE$39),0)</f>
        <v>0</v>
      </c>
      <c r="N112" s="562" t="s">
        <v>1634</v>
      </c>
      <c r="O112" s="562" t="s">
        <v>1529</v>
      </c>
    </row>
    <row r="113" spans="1:15" ht="15" customHeight="1">
      <c r="A113" s="560">
        <f t="shared" si="6"/>
        <v>44439</v>
      </c>
      <c r="B113" s="561">
        <v>7511201</v>
      </c>
      <c r="C113" s="562" t="s">
        <v>520</v>
      </c>
      <c r="D113" s="563" t="s">
        <v>528</v>
      </c>
      <c r="E113" s="562" t="s">
        <v>1487</v>
      </c>
      <c r="F113" s="564" t="str">
        <f t="shared" si="7"/>
        <v>2108_Allocation Staff Overtime - Salary</v>
      </c>
      <c r="G113" s="565" t="s">
        <v>525</v>
      </c>
      <c r="H113" s="566" t="s">
        <v>23</v>
      </c>
      <c r="I113" s="562" t="s">
        <v>1529</v>
      </c>
      <c r="K113" s="567">
        <f>IF(SUMIF('Cost Center ok'!A$7:A$39,Template!E113,'Cost Center ok'!$BE$7:$BE$39)&gt;0,SUMIF('Cost Center ok'!A$7:A$39,Template!E113,'Cost Center ok'!$BE$7:$BE$39),0)</f>
        <v>20176103</v>
      </c>
      <c r="L113" s="567">
        <f>IF(SUMIF('Cost Center ok'!A$7:A$39,Template!E113,'Cost Center ok'!$BE$7:$BE$39)&lt;0,-SUMIF('Cost Center ok'!A$7:A$39,Template!E113,'Cost Center ok'!$BE$7:$BE$39),0)</f>
        <v>0</v>
      </c>
      <c r="N113" s="562" t="s">
        <v>1635</v>
      </c>
      <c r="O113" s="562" t="s">
        <v>1529</v>
      </c>
    </row>
    <row r="114" spans="1:15" ht="15" customHeight="1">
      <c r="A114" s="560">
        <f t="shared" si="6"/>
        <v>44439</v>
      </c>
      <c r="B114" s="561">
        <v>7511201</v>
      </c>
      <c r="C114" s="562" t="s">
        <v>520</v>
      </c>
      <c r="D114" s="563" t="s">
        <v>529</v>
      </c>
      <c r="E114" s="562" t="s">
        <v>1488</v>
      </c>
      <c r="F114" s="564" t="str">
        <f t="shared" si="7"/>
        <v>2108_Allocation Staff Overtime - Salary</v>
      </c>
      <c r="G114" s="565" t="s">
        <v>525</v>
      </c>
      <c r="H114" s="566" t="s">
        <v>23</v>
      </c>
      <c r="I114" s="562" t="s">
        <v>1529</v>
      </c>
      <c r="K114" s="567">
        <f>IF(SUMIF('Cost Center ok'!A$7:A$39,Template!E114,'Cost Center ok'!$BE$7:$BE$39)&gt;0,SUMIF('Cost Center ok'!A$7:A$39,Template!E114,'Cost Center ok'!$BE$7:$BE$39),0)</f>
        <v>14294031</v>
      </c>
      <c r="L114" s="567">
        <f>IF(SUMIF('Cost Center ok'!A$7:A$39,Template!E114,'Cost Center ok'!$BE$7:$BE$39)&lt;0,-SUMIF('Cost Center ok'!A$7:A$39,Template!E114,'Cost Center ok'!$BE$7:$BE$39),0)</f>
        <v>0</v>
      </c>
      <c r="N114" s="562" t="s">
        <v>1636</v>
      </c>
      <c r="O114" s="562" t="s">
        <v>1529</v>
      </c>
    </row>
    <row r="115" spans="1:15" ht="15" customHeight="1">
      <c r="A115" s="560">
        <f t="shared" si="6"/>
        <v>44439</v>
      </c>
      <c r="B115" s="561">
        <v>7511201</v>
      </c>
      <c r="C115" s="562" t="s">
        <v>520</v>
      </c>
      <c r="D115" s="563" t="s">
        <v>530</v>
      </c>
      <c r="E115" s="562" t="s">
        <v>1489</v>
      </c>
      <c r="F115" s="564" t="str">
        <f t="shared" si="7"/>
        <v>2108_Allocation Staff Overtime - Salary</v>
      </c>
      <c r="G115" s="565" t="s">
        <v>525</v>
      </c>
      <c r="H115" s="566" t="s">
        <v>23</v>
      </c>
      <c r="I115" s="562" t="s">
        <v>1529</v>
      </c>
      <c r="K115" s="567">
        <f>IF(SUMIF('Cost Center ok'!A$7:A$39,Template!E115,'Cost Center ok'!$BE$7:$BE$39)&gt;0,SUMIF('Cost Center ok'!A$7:A$39,Template!E115,'Cost Center ok'!$BE$7:$BE$39),0)</f>
        <v>20770982</v>
      </c>
      <c r="L115" s="567">
        <f>IF(SUMIF('Cost Center ok'!A$7:A$39,Template!E115,'Cost Center ok'!$BE$7:$BE$39)&lt;0,-SUMIF('Cost Center ok'!A$7:A$39,Template!E115,'Cost Center ok'!$BE$7:$BE$39),0)</f>
        <v>0</v>
      </c>
      <c r="N115" s="562" t="s">
        <v>1637</v>
      </c>
      <c r="O115" s="562" t="s">
        <v>1529</v>
      </c>
    </row>
    <row r="116" spans="1:15" s="566" customFormat="1" ht="15" customHeight="1">
      <c r="A116" s="560">
        <f t="shared" si="6"/>
        <v>44439</v>
      </c>
      <c r="B116" s="561">
        <v>7511201</v>
      </c>
      <c r="C116" s="562" t="s">
        <v>520</v>
      </c>
      <c r="D116" s="563" t="s">
        <v>532</v>
      </c>
      <c r="E116" s="562" t="s">
        <v>1490</v>
      </c>
      <c r="F116" s="564" t="str">
        <f t="shared" si="7"/>
        <v>2108_Allocation Staff Overtime - Salary</v>
      </c>
      <c r="G116" s="565" t="s">
        <v>525</v>
      </c>
      <c r="H116" s="566" t="s">
        <v>23</v>
      </c>
      <c r="I116" s="562" t="s">
        <v>1529</v>
      </c>
      <c r="J116" s="562"/>
      <c r="K116" s="567">
        <f>IF(SUMIF('Cost Center ok'!A$7:A$39,Template!E116,'Cost Center ok'!$BE$7:$BE$39)&gt;0,SUMIF('Cost Center ok'!A$7:A$39,Template!E116,'Cost Center ok'!$BE$7:$BE$39),0)</f>
        <v>14740793</v>
      </c>
      <c r="L116" s="567">
        <f>IF(SUMIF('Cost Center ok'!A$7:A$39,Template!E116,'Cost Center ok'!$BE$7:$BE$39)&lt;0,-SUMIF('Cost Center ok'!A$7:A$39,Template!E116,'Cost Center ok'!$BE$7:$BE$39),0)</f>
        <v>0</v>
      </c>
      <c r="N116" s="562" t="s">
        <v>1638</v>
      </c>
      <c r="O116" s="562" t="s">
        <v>1529</v>
      </c>
    </row>
    <row r="117" spans="1:15" s="566" customFormat="1" ht="15" customHeight="1">
      <c r="A117" s="560">
        <f t="shared" si="6"/>
        <v>44439</v>
      </c>
      <c r="B117" s="561">
        <v>7511201</v>
      </c>
      <c r="C117" s="562" t="s">
        <v>520</v>
      </c>
      <c r="D117" s="563" t="s">
        <v>533</v>
      </c>
      <c r="E117" s="562" t="s">
        <v>1491</v>
      </c>
      <c r="F117" s="564" t="str">
        <f t="shared" si="7"/>
        <v>2108_Allocation Staff Overtime - Salary</v>
      </c>
      <c r="G117" s="565" t="s">
        <v>525</v>
      </c>
      <c r="H117" s="566" t="s">
        <v>23</v>
      </c>
      <c r="I117" s="562" t="s">
        <v>1529</v>
      </c>
      <c r="J117" s="562"/>
      <c r="K117" s="567">
        <f>IF(SUMIF('Cost Center ok'!A$7:A$39,Template!E117,'Cost Center ok'!$BE$7:$BE$39)&gt;0,SUMIF('Cost Center ok'!A$7:A$39,Template!E117,'Cost Center ok'!$BE$7:$BE$39),0)</f>
        <v>32620945</v>
      </c>
      <c r="L117" s="567">
        <f>IF(SUMIF('Cost Center ok'!A$7:A$39,Template!E117,'Cost Center ok'!$BE$7:$BE$39)&lt;0,-SUMIF('Cost Center ok'!A$7:A$39,Template!E117,'Cost Center ok'!$BE$7:$BE$39),0)</f>
        <v>0</v>
      </c>
      <c r="N117" s="562" t="s">
        <v>1639</v>
      </c>
      <c r="O117" s="562" t="s">
        <v>1529</v>
      </c>
    </row>
    <row r="118" spans="1:15" s="566" customFormat="1" ht="15" customHeight="1">
      <c r="A118" s="560">
        <f t="shared" si="6"/>
        <v>44439</v>
      </c>
      <c r="B118" s="561">
        <v>7511201</v>
      </c>
      <c r="C118" s="562" t="s">
        <v>520</v>
      </c>
      <c r="D118" s="563" t="s">
        <v>534</v>
      </c>
      <c r="E118" s="562" t="s">
        <v>1492</v>
      </c>
      <c r="F118" s="564" t="str">
        <f t="shared" si="7"/>
        <v>2108_Allocation Staff Overtime - Salary</v>
      </c>
      <c r="G118" s="565" t="s">
        <v>525</v>
      </c>
      <c r="H118" s="566" t="s">
        <v>23</v>
      </c>
      <c r="I118" s="562" t="s">
        <v>1529</v>
      </c>
      <c r="J118" s="562"/>
      <c r="K118" s="567">
        <f>IF(SUMIF('Cost Center ok'!A$7:A$39,Template!E118,'Cost Center ok'!$BE$7:$BE$39)&gt;0,SUMIF('Cost Center ok'!A$7:A$39,Template!E118,'Cost Center ok'!$BE$7:$BE$39),0)</f>
        <v>10975797</v>
      </c>
      <c r="L118" s="567">
        <f>IF(SUMIF('Cost Center ok'!A$7:A$39,Template!E118,'Cost Center ok'!$BE$7:$BE$39)&lt;0,-SUMIF('Cost Center ok'!A$7:A$39,Template!E118,'Cost Center ok'!$BE$7:$BE$39),0)</f>
        <v>0</v>
      </c>
      <c r="N118" s="562" t="s">
        <v>1640</v>
      </c>
      <c r="O118" s="562" t="s">
        <v>1529</v>
      </c>
    </row>
    <row r="119" spans="1:15" s="566" customFormat="1" ht="15" customHeight="1">
      <c r="A119" s="560">
        <f t="shared" si="6"/>
        <v>44439</v>
      </c>
      <c r="B119" s="561">
        <v>7511201</v>
      </c>
      <c r="C119" s="562" t="s">
        <v>520</v>
      </c>
      <c r="D119" s="563" t="s">
        <v>535</v>
      </c>
      <c r="E119" s="562" t="s">
        <v>1493</v>
      </c>
      <c r="F119" s="564" t="str">
        <f t="shared" si="7"/>
        <v>2108_Allocation Staff Overtime - Salary</v>
      </c>
      <c r="G119" s="565" t="s">
        <v>525</v>
      </c>
      <c r="H119" s="566" t="s">
        <v>23</v>
      </c>
      <c r="I119" s="562" t="s">
        <v>1529</v>
      </c>
      <c r="J119" s="562"/>
      <c r="K119" s="567">
        <f>IF(SUMIF('Cost Center ok'!A$7:A$39,Template!E119,'Cost Center ok'!$BE$7:$BE$39)&gt;0,SUMIF('Cost Center ok'!A$7:A$39,Template!E119,'Cost Center ok'!$BE$7:$BE$39),0)</f>
        <v>21365514</v>
      </c>
      <c r="L119" s="567">
        <f>IF(SUMIF('Cost Center ok'!A$7:A$39,Template!E119,'Cost Center ok'!$BE$7:$BE$39)&lt;0,-SUMIF('Cost Center ok'!A$7:A$39,Template!E119,'Cost Center ok'!$BE$7:$BE$39),0)</f>
        <v>0</v>
      </c>
      <c r="N119" s="562" t="s">
        <v>1641</v>
      </c>
      <c r="O119" s="562" t="s">
        <v>1529</v>
      </c>
    </row>
    <row r="120" spans="1:15" s="566" customFormat="1" ht="15" customHeight="1">
      <c r="A120" s="560">
        <f t="shared" si="6"/>
        <v>44439</v>
      </c>
      <c r="B120" s="561">
        <v>7511201</v>
      </c>
      <c r="C120" s="562" t="s">
        <v>520</v>
      </c>
      <c r="D120" s="563" t="s">
        <v>536</v>
      </c>
      <c r="E120" s="562" t="s">
        <v>1494</v>
      </c>
      <c r="F120" s="564" t="str">
        <f t="shared" si="7"/>
        <v>2108_Allocation Staff Overtime - Salary</v>
      </c>
      <c r="G120" s="565" t="s">
        <v>525</v>
      </c>
      <c r="H120" s="566" t="s">
        <v>23</v>
      </c>
      <c r="I120" s="562" t="s">
        <v>1529</v>
      </c>
      <c r="J120" s="562"/>
      <c r="K120" s="567">
        <f>IF(SUMIF('Cost Center ok'!A$7:A$39,Template!E120,'Cost Center ok'!$BE$7:$BE$39)&gt;0,SUMIF('Cost Center ok'!A$7:A$39,Template!E120,'Cost Center ok'!$BE$7:$BE$39),0)</f>
        <v>56707625</v>
      </c>
      <c r="L120" s="567">
        <f>IF(SUMIF('Cost Center ok'!A$7:A$39,Template!E120,'Cost Center ok'!$BE$7:$BE$39)&lt;0,-SUMIF('Cost Center ok'!A$7:A$39,Template!E120,'Cost Center ok'!$BE$7:$BE$39),0)</f>
        <v>0</v>
      </c>
      <c r="N120" s="562" t="s">
        <v>1642</v>
      </c>
      <c r="O120" s="562" t="s">
        <v>1529</v>
      </c>
    </row>
    <row r="121" spans="1:15" s="566" customFormat="1" ht="15" customHeight="1">
      <c r="A121" s="560">
        <f t="shared" si="6"/>
        <v>44439</v>
      </c>
      <c r="B121" s="561">
        <v>7511201</v>
      </c>
      <c r="C121" s="562" t="s">
        <v>520</v>
      </c>
      <c r="D121" s="563" t="s">
        <v>537</v>
      </c>
      <c r="E121" s="562" t="s">
        <v>1495</v>
      </c>
      <c r="F121" s="564" t="str">
        <f t="shared" si="7"/>
        <v>2108_Allocation Staff Overtime - Salary</v>
      </c>
      <c r="G121" s="565" t="s">
        <v>525</v>
      </c>
      <c r="H121" s="566" t="s">
        <v>23</v>
      </c>
      <c r="I121" s="562" t="s">
        <v>1529</v>
      </c>
      <c r="J121" s="562"/>
      <c r="K121" s="567">
        <f>IF(SUMIF('Cost Center ok'!A$7:A$39,Template!E121,'Cost Center ok'!$BE$7:$BE$39)&gt;0,SUMIF('Cost Center ok'!A$7:A$39,Template!E121,'Cost Center ok'!$BE$7:$BE$39),0)</f>
        <v>21587709</v>
      </c>
      <c r="L121" s="567">
        <f>IF(SUMIF('Cost Center ok'!A$7:A$39,Template!E121,'Cost Center ok'!$BE$7:$BE$39)&lt;0,-SUMIF('Cost Center ok'!A$7:A$39,Template!E121,'Cost Center ok'!$BE$7:$BE$39),0)</f>
        <v>0</v>
      </c>
      <c r="N121" s="562" t="s">
        <v>1643</v>
      </c>
      <c r="O121" s="562" t="e">
        <v>#N/A</v>
      </c>
    </row>
    <row r="122" spans="1:15" s="566" customFormat="1" ht="15" customHeight="1">
      <c r="A122" s="560">
        <f t="shared" si="6"/>
        <v>44439</v>
      </c>
      <c r="B122" s="561">
        <v>7511201</v>
      </c>
      <c r="C122" s="562" t="s">
        <v>520</v>
      </c>
      <c r="D122" s="563" t="s">
        <v>538</v>
      </c>
      <c r="E122" s="562" t="s">
        <v>1496</v>
      </c>
      <c r="F122" s="564" t="str">
        <f t="shared" si="7"/>
        <v>2108_Allocation Staff Overtime - Salary</v>
      </c>
      <c r="G122" s="565" t="s">
        <v>526</v>
      </c>
      <c r="H122" s="566" t="s">
        <v>24</v>
      </c>
      <c r="I122" s="562" t="s">
        <v>1529</v>
      </c>
      <c r="J122" s="562"/>
      <c r="K122" s="567">
        <f>IF(SUMIF('Cost Center ok'!A$7:A$39,Template!E122,'Cost Center ok'!$BE$7:$BE$39)&gt;0,SUMIF('Cost Center ok'!A$7:A$39,Template!E122,'Cost Center ok'!$BE$7:$BE$39),0)</f>
        <v>8906269</v>
      </c>
      <c r="L122" s="567">
        <f>IF(SUMIF('Cost Center ok'!A$7:A$39,Template!E122,'Cost Center ok'!$BE$7:$BE$39)&lt;0,-SUMIF('Cost Center ok'!A$7:A$39,Template!E122,'Cost Center ok'!$BE$7:$BE$39),0)</f>
        <v>0</v>
      </c>
      <c r="N122" s="562" t="s">
        <v>1644</v>
      </c>
      <c r="O122" s="562" t="s">
        <v>1529</v>
      </c>
    </row>
    <row r="123" spans="1:15" s="566" customFormat="1" ht="15" customHeight="1">
      <c r="A123" s="560">
        <f t="shared" si="6"/>
        <v>44439</v>
      </c>
      <c r="B123" s="561">
        <v>7511201</v>
      </c>
      <c r="C123" s="562" t="s">
        <v>520</v>
      </c>
      <c r="D123" s="563" t="s">
        <v>539</v>
      </c>
      <c r="E123" s="562" t="s">
        <v>1497</v>
      </c>
      <c r="F123" s="564" t="str">
        <f t="shared" si="7"/>
        <v>2108_Allocation Staff Overtime - Salary</v>
      </c>
      <c r="G123" s="565" t="s">
        <v>526</v>
      </c>
      <c r="H123" s="566" t="s">
        <v>24</v>
      </c>
      <c r="I123" s="562" t="s">
        <v>1529</v>
      </c>
      <c r="J123" s="562"/>
      <c r="K123" s="567">
        <f>IF(SUMIF('Cost Center ok'!A$7:A$39,Template!E123,'Cost Center ok'!$BE$7:$BE$39)&gt;0,SUMIF('Cost Center ok'!A$7:A$39,Template!E123,'Cost Center ok'!$BE$7:$BE$39),0)</f>
        <v>15246996</v>
      </c>
      <c r="L123" s="567">
        <f>IF(SUMIF('Cost Center ok'!A$7:A$39,Template!E123,'Cost Center ok'!$BE$7:$BE$39)&lt;0,-SUMIF('Cost Center ok'!A$7:A$39,Template!E123,'Cost Center ok'!$BE$7:$BE$39),0)</f>
        <v>0</v>
      </c>
      <c r="N123" s="562" t="s">
        <v>1645</v>
      </c>
      <c r="O123" s="562" t="s">
        <v>1529</v>
      </c>
    </row>
    <row r="124" spans="1:15" s="566" customFormat="1" ht="15" customHeight="1">
      <c r="A124" s="560">
        <f t="shared" si="6"/>
        <v>44439</v>
      </c>
      <c r="B124" s="561">
        <v>7511201</v>
      </c>
      <c r="C124" s="562" t="s">
        <v>520</v>
      </c>
      <c r="D124" s="563" t="s">
        <v>540</v>
      </c>
      <c r="E124" s="562" t="s">
        <v>1498</v>
      </c>
      <c r="F124" s="564" t="str">
        <f t="shared" si="7"/>
        <v>2108_Allocation Staff Overtime - Salary</v>
      </c>
      <c r="G124" s="565" t="s">
        <v>526</v>
      </c>
      <c r="H124" s="566" t="s">
        <v>24</v>
      </c>
      <c r="I124" s="562" t="s">
        <v>1529</v>
      </c>
      <c r="J124" s="562"/>
      <c r="K124" s="567">
        <f>IF(SUMIF('Cost Center ok'!A$7:A$39,Template!E124,'Cost Center ok'!$BE$7:$BE$39)&gt;0,SUMIF('Cost Center ok'!A$7:A$39,Template!E124,'Cost Center ok'!$BE$7:$BE$39),0)</f>
        <v>6137219</v>
      </c>
      <c r="L124" s="567">
        <f>IF(SUMIF('Cost Center ok'!A$7:A$39,Template!E124,'Cost Center ok'!$BE$7:$BE$39)&lt;0,-SUMIF('Cost Center ok'!A$7:A$39,Template!E124,'Cost Center ok'!$BE$7:$BE$39),0)</f>
        <v>0</v>
      </c>
      <c r="N124" s="562" t="s">
        <v>1646</v>
      </c>
      <c r="O124" s="562" t="s">
        <v>1529</v>
      </c>
    </row>
    <row r="125" spans="1:15" s="566" customFormat="1" ht="15" customHeight="1">
      <c r="A125" s="560">
        <f t="shared" si="6"/>
        <v>44439</v>
      </c>
      <c r="B125" s="561">
        <v>7511201</v>
      </c>
      <c r="C125" s="562" t="s">
        <v>520</v>
      </c>
      <c r="D125" s="563" t="s">
        <v>541</v>
      </c>
      <c r="E125" s="562" t="s">
        <v>1499</v>
      </c>
      <c r="F125" s="564" t="str">
        <f t="shared" si="7"/>
        <v>2108_Allocation Staff Overtime - Salary</v>
      </c>
      <c r="G125" s="565" t="s">
        <v>525</v>
      </c>
      <c r="H125" s="566" t="s">
        <v>23</v>
      </c>
      <c r="I125" s="562" t="s">
        <v>1529</v>
      </c>
      <c r="J125" s="562"/>
      <c r="K125" s="567">
        <f>IF(SUMIF('Cost Center ok'!A$7:A$39,Template!E125,'Cost Center ok'!$BE$7:$BE$39)&gt;0,SUMIF('Cost Center ok'!A$7:A$39,Template!E125,'Cost Center ok'!$BE$7:$BE$39),0)</f>
        <v>0</v>
      </c>
      <c r="L125" s="567">
        <f>IF(SUMIF('Cost Center ok'!A$7:A$39,Template!E125,'Cost Center ok'!$BE$7:$BE$39)&lt;0,-SUMIF('Cost Center ok'!A$7:A$39,Template!E125,'Cost Center ok'!$BE$7:$BE$39),0)</f>
        <v>628100</v>
      </c>
      <c r="N125" s="562" t="s">
        <v>1647</v>
      </c>
      <c r="O125" s="562" t="e">
        <v>#N/A</v>
      </c>
    </row>
    <row r="126" spans="1:15" ht="15" customHeight="1">
      <c r="A126" s="560">
        <f t="shared" si="6"/>
        <v>44439</v>
      </c>
      <c r="B126" s="561">
        <v>7511201</v>
      </c>
      <c r="C126" s="562" t="s">
        <v>520</v>
      </c>
      <c r="D126" s="563" t="s">
        <v>542</v>
      </c>
      <c r="E126" s="562" t="s">
        <v>1500</v>
      </c>
      <c r="F126" s="564" t="str">
        <f t="shared" si="7"/>
        <v>2108_Allocation Staff Overtime - Salary</v>
      </c>
      <c r="G126" s="565" t="s">
        <v>525</v>
      </c>
      <c r="H126" s="566" t="s">
        <v>23</v>
      </c>
      <c r="I126" s="562" t="s">
        <v>1529</v>
      </c>
      <c r="K126" s="567">
        <f>IF(SUMIF('Cost Center ok'!A$7:A$39,Template!E126,'Cost Center ok'!$BE$7:$BE$39)&gt;0,SUMIF('Cost Center ok'!A$7:A$39,Template!E126,'Cost Center ok'!$BE$7:$BE$39),0)</f>
        <v>7347549</v>
      </c>
      <c r="L126" s="567">
        <f>IF(SUMIF('Cost Center ok'!A$7:A$39,Template!E126,'Cost Center ok'!$BE$7:$BE$39)&lt;0,-SUMIF('Cost Center ok'!A$7:A$39,Template!E126,'Cost Center ok'!$BE$7:$BE$39),0)</f>
        <v>0</v>
      </c>
      <c r="N126" s="562" t="s">
        <v>1648</v>
      </c>
      <c r="O126" s="562" t="s">
        <v>1529</v>
      </c>
    </row>
    <row r="127" spans="1:15" ht="15" customHeight="1">
      <c r="A127" s="560">
        <f t="shared" si="6"/>
        <v>44439</v>
      </c>
      <c r="B127" s="561">
        <v>7511201</v>
      </c>
      <c r="C127" s="562" t="s">
        <v>520</v>
      </c>
      <c r="D127" s="563" t="s">
        <v>935</v>
      </c>
      <c r="E127" s="562" t="s">
        <v>1501</v>
      </c>
      <c r="F127" s="564" t="str">
        <f t="shared" si="7"/>
        <v>2108_Allocation Staff Overtime - Salary</v>
      </c>
      <c r="G127" s="565" t="s">
        <v>636</v>
      </c>
      <c r="H127" s="566" t="s">
        <v>1518</v>
      </c>
      <c r="I127" s="562" t="s">
        <v>1529</v>
      </c>
      <c r="K127" s="567">
        <f>IF(SUMIF('Cost Center ok'!A$7:A$39,Template!E127,'Cost Center ok'!$BE$7:$BE$39)&gt;0,SUMIF('Cost Center ok'!A$7:A$39,Template!E127,'Cost Center ok'!$BE$7:$BE$39),0)</f>
        <v>7101033</v>
      </c>
      <c r="L127" s="567">
        <f>IF(SUMIF('Cost Center ok'!A$7:A$39,Template!E127,'Cost Center ok'!$BE$7:$BE$39)&lt;0,-SUMIF('Cost Center ok'!A$7:A$39,Template!E127,'Cost Center ok'!$BE$7:$BE$39),0)</f>
        <v>0</v>
      </c>
      <c r="N127" s="562" t="s">
        <v>1649</v>
      </c>
      <c r="O127" s="562" t="s">
        <v>1529</v>
      </c>
    </row>
    <row r="128" spans="1:15" ht="15" customHeight="1">
      <c r="A128" s="560">
        <f t="shared" si="6"/>
        <v>44439</v>
      </c>
      <c r="B128" s="561">
        <v>7511201</v>
      </c>
      <c r="C128" s="562" t="s">
        <v>520</v>
      </c>
      <c r="D128" s="563" t="s">
        <v>934</v>
      </c>
      <c r="E128" s="562" t="s">
        <v>1502</v>
      </c>
      <c r="F128" s="564" t="str">
        <f t="shared" si="7"/>
        <v>2108_Allocation Staff Overtime - Salary</v>
      </c>
      <c r="G128" s="565" t="s">
        <v>636</v>
      </c>
      <c r="H128" s="566" t="s">
        <v>1518</v>
      </c>
      <c r="I128" s="562" t="s">
        <v>1529</v>
      </c>
      <c r="K128" s="567">
        <f>IF(SUMIF('Cost Center ok'!A$7:A$39,Template!E128,'Cost Center ok'!$BE$7:$BE$39)&gt;0,SUMIF('Cost Center ok'!A$7:A$39,Template!E128,'Cost Center ok'!$BE$7:$BE$39),0)</f>
        <v>32341235</v>
      </c>
      <c r="L128" s="567">
        <f>IF(SUMIF('Cost Center ok'!A$7:A$39,Template!E128,'Cost Center ok'!$BE$7:$BE$39)&lt;0,-SUMIF('Cost Center ok'!A$7:A$39,Template!E128,'Cost Center ok'!$BE$7:$BE$39),0)</f>
        <v>0</v>
      </c>
      <c r="N128" s="562" t="s">
        <v>1650</v>
      </c>
      <c r="O128" s="562" t="s">
        <v>1529</v>
      </c>
    </row>
    <row r="129" spans="1:15" ht="15" customHeight="1">
      <c r="A129" s="560">
        <f t="shared" si="6"/>
        <v>44439</v>
      </c>
      <c r="B129" s="561">
        <v>7511201</v>
      </c>
      <c r="C129" s="562" t="s">
        <v>520</v>
      </c>
      <c r="D129" s="563" t="s">
        <v>543</v>
      </c>
      <c r="E129" s="562" t="s">
        <v>1503</v>
      </c>
      <c r="F129" s="564" t="str">
        <f t="shared" si="7"/>
        <v>2108_Allocation Staff Overtime - Salary</v>
      </c>
      <c r="G129" s="565" t="s">
        <v>636</v>
      </c>
      <c r="H129" s="566" t="s">
        <v>1518</v>
      </c>
      <c r="I129" s="562" t="s">
        <v>1529</v>
      </c>
      <c r="K129" s="567">
        <f>IF(SUMIF('Cost Center ok'!A$7:A$39,Template!E129,'Cost Center ok'!$BE$7:$BE$39)&gt;0,SUMIF('Cost Center ok'!A$7:A$39,Template!E129,'Cost Center ok'!$BE$7:$BE$39),0)</f>
        <v>17676614</v>
      </c>
      <c r="L129" s="567">
        <f>IF(SUMIF('Cost Center ok'!A$7:A$39,Template!E129,'Cost Center ok'!$BE$7:$BE$39)&lt;0,-SUMIF('Cost Center ok'!A$7:A$39,Template!E129,'Cost Center ok'!$BE$7:$BE$39),0)</f>
        <v>0</v>
      </c>
      <c r="N129" s="562" t="s">
        <v>1651</v>
      </c>
      <c r="O129" s="562" t="s">
        <v>1529</v>
      </c>
    </row>
    <row r="130" spans="1:15" ht="15" customHeight="1">
      <c r="A130" s="560">
        <f t="shared" si="6"/>
        <v>44439</v>
      </c>
      <c r="B130" s="561">
        <v>7511201</v>
      </c>
      <c r="C130" s="562" t="s">
        <v>520</v>
      </c>
      <c r="D130" s="563" t="s">
        <v>544</v>
      </c>
      <c r="E130" s="562" t="s">
        <v>1504</v>
      </c>
      <c r="F130" s="564" t="str">
        <f t="shared" si="7"/>
        <v>2108_Allocation Staff Overtime - Salary</v>
      </c>
      <c r="G130" s="565" t="s">
        <v>636</v>
      </c>
      <c r="H130" s="566" t="s">
        <v>1518</v>
      </c>
      <c r="I130" s="562" t="s">
        <v>1529</v>
      </c>
      <c r="K130" s="567">
        <f>IF(SUMIF('Cost Center ok'!A$7:A$39,Template!E130,'Cost Center ok'!$BE$7:$BE$39)&gt;0,SUMIF('Cost Center ok'!A$7:A$39,Template!E130,'Cost Center ok'!$BE$7:$BE$39),0)</f>
        <v>34316499</v>
      </c>
      <c r="L130" s="567">
        <f>IF(SUMIF('Cost Center ok'!A$7:A$39,Template!E130,'Cost Center ok'!$BE$7:$BE$39)&lt;0,-SUMIF('Cost Center ok'!A$7:A$39,Template!E130,'Cost Center ok'!$BE$7:$BE$39),0)</f>
        <v>0</v>
      </c>
      <c r="N130" s="562" t="s">
        <v>1652</v>
      </c>
      <c r="O130" s="562" t="s">
        <v>1529</v>
      </c>
    </row>
    <row r="131" spans="1:15" ht="15" customHeight="1">
      <c r="A131" s="560">
        <f t="shared" si="6"/>
        <v>44439</v>
      </c>
      <c r="B131" s="561">
        <v>7511201</v>
      </c>
      <c r="C131" s="562" t="s">
        <v>520</v>
      </c>
      <c r="D131" s="563" t="s">
        <v>546</v>
      </c>
      <c r="E131" s="562" t="s">
        <v>1505</v>
      </c>
      <c r="F131" s="564" t="str">
        <f t="shared" si="7"/>
        <v>2108_Allocation Staff Overtime - Salary</v>
      </c>
      <c r="G131" s="565" t="s">
        <v>636</v>
      </c>
      <c r="H131" s="566" t="s">
        <v>1518</v>
      </c>
      <c r="I131" s="562" t="s">
        <v>1529</v>
      </c>
      <c r="K131" s="567">
        <f>IF(SUMIF('Cost Center ok'!A$7:A$39,Template!E131,'Cost Center ok'!$BE$7:$BE$39)&gt;0,SUMIF('Cost Center ok'!A$7:A$39,Template!E131,'Cost Center ok'!$BE$7:$BE$39),0)</f>
        <v>235284</v>
      </c>
      <c r="L131" s="567">
        <f>IF(SUMIF('Cost Center ok'!A$7:A$39,Template!E131,'Cost Center ok'!$BE$7:$BE$39)&lt;0,-SUMIF('Cost Center ok'!A$7:A$39,Template!E131,'Cost Center ok'!$BE$7:$BE$39),0)</f>
        <v>0</v>
      </c>
      <c r="N131" s="562" t="s">
        <v>1653</v>
      </c>
      <c r="O131" s="562" t="s">
        <v>1529</v>
      </c>
    </row>
    <row r="132" spans="1:15" ht="15" customHeight="1">
      <c r="A132" s="560">
        <f t="shared" si="6"/>
        <v>44439</v>
      </c>
      <c r="B132" s="561">
        <v>7511201</v>
      </c>
      <c r="C132" s="562" t="s">
        <v>520</v>
      </c>
      <c r="D132" s="563" t="s">
        <v>547</v>
      </c>
      <c r="E132" s="562" t="s">
        <v>1506</v>
      </c>
      <c r="F132" s="564" t="str">
        <f t="shared" si="7"/>
        <v>2108_Allocation Staff Overtime - Salary</v>
      </c>
      <c r="G132" s="565" t="s">
        <v>636</v>
      </c>
      <c r="H132" s="566" t="s">
        <v>1518</v>
      </c>
      <c r="I132" s="562" t="s">
        <v>1529</v>
      </c>
      <c r="K132" s="567">
        <f>IF(SUMIF('Cost Center ok'!A$7:A$39,Template!E132,'Cost Center ok'!$BE$7:$BE$39)&gt;0,SUMIF('Cost Center ok'!A$7:A$39,Template!E132,'Cost Center ok'!$BE$7:$BE$39),0)</f>
        <v>4989013</v>
      </c>
      <c r="L132" s="567">
        <f>IF(SUMIF('Cost Center ok'!A$7:A$39,Template!E132,'Cost Center ok'!$BE$7:$BE$39)&lt;0,-SUMIF('Cost Center ok'!A$7:A$39,Template!E132,'Cost Center ok'!$BE$7:$BE$39),0)</f>
        <v>0</v>
      </c>
      <c r="N132" s="562" t="s">
        <v>1654</v>
      </c>
      <c r="O132" s="562" t="s">
        <v>1529</v>
      </c>
    </row>
    <row r="133" spans="1:15" ht="15" customHeight="1">
      <c r="A133" s="560">
        <f t="shared" si="6"/>
        <v>44439</v>
      </c>
      <c r="B133" s="561">
        <v>7511201</v>
      </c>
      <c r="C133" s="562" t="s">
        <v>520</v>
      </c>
      <c r="D133" s="563" t="s">
        <v>548</v>
      </c>
      <c r="E133" s="562" t="s">
        <v>1507</v>
      </c>
      <c r="F133" s="564" t="str">
        <f t="shared" si="7"/>
        <v>2108_Allocation Staff Overtime - Salary</v>
      </c>
      <c r="G133" s="565" t="s">
        <v>636</v>
      </c>
      <c r="H133" s="566" t="s">
        <v>1518</v>
      </c>
      <c r="I133" s="562" t="s">
        <v>1529</v>
      </c>
      <c r="K133" s="567">
        <f>IF(SUMIF('Cost Center ok'!A$7:A$39,Template!E133,'Cost Center ok'!$BE$7:$BE$39)&gt;0,SUMIF('Cost Center ok'!A$7:A$39,Template!E133,'Cost Center ok'!$BE$7:$BE$39),0)</f>
        <v>22187402</v>
      </c>
      <c r="L133" s="567">
        <f>IF(SUMIF('Cost Center ok'!A$7:A$39,Template!E133,'Cost Center ok'!$BE$7:$BE$39)&lt;0,-SUMIF('Cost Center ok'!A$7:A$39,Template!E133,'Cost Center ok'!$BE$7:$BE$39),0)</f>
        <v>0</v>
      </c>
      <c r="N133" s="562" t="s">
        <v>1655</v>
      </c>
      <c r="O133" s="562" t="s">
        <v>1529</v>
      </c>
    </row>
    <row r="134" spans="1:15" ht="15" customHeight="1">
      <c r="A134" s="560">
        <f t="shared" si="6"/>
        <v>44439</v>
      </c>
      <c r="B134" s="561">
        <v>7511201</v>
      </c>
      <c r="C134" s="562" t="s">
        <v>520</v>
      </c>
      <c r="D134" s="563" t="s">
        <v>549</v>
      </c>
      <c r="E134" s="562" t="s">
        <v>896</v>
      </c>
      <c r="F134" s="564" t="str">
        <f t="shared" si="7"/>
        <v>2108_Allocation Staff Overtime - Salary</v>
      </c>
      <c r="G134" s="565" t="s">
        <v>636</v>
      </c>
      <c r="H134" s="566" t="s">
        <v>1518</v>
      </c>
      <c r="I134" s="562" t="s">
        <v>1529</v>
      </c>
      <c r="K134" s="567">
        <f>IF(SUMIF('Cost Center ok'!A$7:A$39,Template!E134,'Cost Center ok'!$BE$7:$BE$39)&gt;0,SUMIF('Cost Center ok'!A$7:A$39,Template!E134,'Cost Center ok'!$BE$7:$BE$39),0)</f>
        <v>30576460</v>
      </c>
      <c r="L134" s="567">
        <f>IF(SUMIF('Cost Center ok'!A$7:A$39,Template!E134,'Cost Center ok'!$BE$7:$BE$39)&lt;0,-SUMIF('Cost Center ok'!A$7:A$39,Template!E134,'Cost Center ok'!$BE$7:$BE$39),0)</f>
        <v>0</v>
      </c>
      <c r="N134" s="562" t="s">
        <v>1656</v>
      </c>
      <c r="O134" s="562" t="s">
        <v>1529</v>
      </c>
    </row>
    <row r="135" spans="1:15" ht="15" customHeight="1">
      <c r="A135" s="560">
        <f t="shared" si="6"/>
        <v>44439</v>
      </c>
      <c r="B135" s="561">
        <v>7511201</v>
      </c>
      <c r="C135" s="562" t="s">
        <v>520</v>
      </c>
      <c r="D135" s="563" t="s">
        <v>550</v>
      </c>
      <c r="E135" s="562" t="s">
        <v>1508</v>
      </c>
      <c r="F135" s="564" t="str">
        <f t="shared" si="7"/>
        <v>2108_Allocation Staff Overtime - Salary</v>
      </c>
      <c r="G135" s="565" t="s">
        <v>636</v>
      </c>
      <c r="H135" s="566" t="s">
        <v>1518</v>
      </c>
      <c r="I135" s="562" t="s">
        <v>1529</v>
      </c>
      <c r="K135" s="567">
        <f>IF(SUMIF('Cost Center ok'!A$7:A$39,Template!E135,'Cost Center ok'!$BE$7:$BE$39)&gt;0,SUMIF('Cost Center ok'!A$7:A$39,Template!E135,'Cost Center ok'!$BE$7:$BE$39),0)</f>
        <v>0</v>
      </c>
      <c r="L135" s="567">
        <f>IF(SUMIF('Cost Center ok'!A$7:A$39,Template!E135,'Cost Center ok'!$BE$7:$BE$39)&lt;0,-SUMIF('Cost Center ok'!A$7:A$39,Template!E135,'Cost Center ok'!$BE$7:$BE$39),0)</f>
        <v>0</v>
      </c>
      <c r="N135" s="562" t="s">
        <v>1657</v>
      </c>
      <c r="O135" s="562" t="s">
        <v>1529</v>
      </c>
    </row>
    <row r="136" spans="1:15" ht="15" customHeight="1">
      <c r="A136" s="560">
        <f t="shared" si="6"/>
        <v>44439</v>
      </c>
      <c r="B136" s="561">
        <v>7511201</v>
      </c>
      <c r="C136" s="562" t="s">
        <v>520</v>
      </c>
      <c r="D136" s="563" t="s">
        <v>551</v>
      </c>
      <c r="E136" s="562" t="s">
        <v>1509</v>
      </c>
      <c r="F136" s="564" t="str">
        <f t="shared" si="7"/>
        <v>2108_Allocation Staff Overtime - Salary</v>
      </c>
      <c r="G136" s="565" t="s">
        <v>636</v>
      </c>
      <c r="H136" s="566" t="s">
        <v>1518</v>
      </c>
      <c r="I136" s="562" t="s">
        <v>1529</v>
      </c>
      <c r="K136" s="567">
        <f>IF(SUMIF('Cost Center ok'!A$7:A$39,Template!E136,'Cost Center ok'!$BE$7:$BE$39)&gt;0,SUMIF('Cost Center ok'!A$7:A$39,Template!E136,'Cost Center ok'!$BE$7:$BE$39),0)</f>
        <v>0</v>
      </c>
      <c r="L136" s="567">
        <f>IF(SUMIF('Cost Center ok'!A$7:A$39,Template!E136,'Cost Center ok'!$BE$7:$BE$39)&lt;0,-SUMIF('Cost Center ok'!A$7:A$39,Template!E136,'Cost Center ok'!$BE$7:$BE$39),0)</f>
        <v>0</v>
      </c>
      <c r="N136" s="562" t="s">
        <v>1658</v>
      </c>
      <c r="O136" s="562" t="s">
        <v>1529</v>
      </c>
    </row>
    <row r="137" spans="1:15" ht="15" customHeight="1">
      <c r="A137" s="560">
        <f t="shared" si="6"/>
        <v>44439</v>
      </c>
      <c r="B137" s="561">
        <v>7511201</v>
      </c>
      <c r="C137" s="562" t="s">
        <v>520</v>
      </c>
      <c r="D137" s="563" t="s">
        <v>552</v>
      </c>
      <c r="E137" s="562" t="s">
        <v>1510</v>
      </c>
      <c r="F137" s="564" t="str">
        <f t="shared" si="7"/>
        <v>2108_Allocation Staff Overtime - Salary</v>
      </c>
      <c r="G137" s="565" t="s">
        <v>636</v>
      </c>
      <c r="H137" s="566" t="s">
        <v>1518</v>
      </c>
      <c r="I137" s="562" t="s">
        <v>1529</v>
      </c>
      <c r="K137" s="567">
        <f>IF(SUMIF('Cost Center ok'!A$7:A$39,Template!E137,'Cost Center ok'!$BE$7:$BE$39)&gt;0,SUMIF('Cost Center ok'!A$7:A$39,Template!E137,'Cost Center ok'!$BE$7:$BE$39),0)</f>
        <v>8108382</v>
      </c>
      <c r="L137" s="567">
        <f>IF(SUMIF('Cost Center ok'!A$7:A$39,Template!E137,'Cost Center ok'!$BE$7:$BE$39)&lt;0,-SUMIF('Cost Center ok'!A$7:A$39,Template!E137,'Cost Center ok'!$BE$7:$BE$39),0)</f>
        <v>0</v>
      </c>
      <c r="N137" s="562" t="s">
        <v>1659</v>
      </c>
      <c r="O137" s="562" t="s">
        <v>1529</v>
      </c>
    </row>
    <row r="138" spans="1:15" ht="15" customHeight="1">
      <c r="A138" s="560">
        <f t="shared" si="6"/>
        <v>44439</v>
      </c>
      <c r="B138" s="561">
        <v>7511201</v>
      </c>
      <c r="C138" s="562" t="s">
        <v>520</v>
      </c>
      <c r="D138" s="563" t="s">
        <v>553</v>
      </c>
      <c r="E138" s="562" t="s">
        <v>1511</v>
      </c>
      <c r="F138" s="564" t="str">
        <f t="shared" si="7"/>
        <v>2108_Allocation Staff Overtime - Salary</v>
      </c>
      <c r="G138" s="565" t="s">
        <v>636</v>
      </c>
      <c r="H138" s="566" t="s">
        <v>1518</v>
      </c>
      <c r="I138" s="562" t="s">
        <v>1529</v>
      </c>
      <c r="K138" s="567">
        <f>IF(SUMIF('Cost Center ok'!A$7:A$39,Template!E138,'Cost Center ok'!$BE$7:$BE$39)&gt;0,SUMIF('Cost Center ok'!A$7:A$39,Template!E138,'Cost Center ok'!$BE$7:$BE$39),0)</f>
        <v>674428</v>
      </c>
      <c r="L138" s="567">
        <f>IF(SUMIF('Cost Center ok'!A$7:A$39,Template!E138,'Cost Center ok'!$BE$7:$BE$39)&lt;0,-SUMIF('Cost Center ok'!A$7:A$39,Template!E138,'Cost Center ok'!$BE$7:$BE$39),0)</f>
        <v>0</v>
      </c>
      <c r="N138" s="562" t="s">
        <v>1660</v>
      </c>
      <c r="O138" s="562" t="s">
        <v>1529</v>
      </c>
    </row>
    <row r="139" spans="1:15" ht="15" customHeight="1">
      <c r="A139" s="560">
        <f t="shared" si="6"/>
        <v>44439</v>
      </c>
      <c r="B139" s="561">
        <v>7511201</v>
      </c>
      <c r="C139" s="562" t="s">
        <v>520</v>
      </c>
      <c r="D139" s="563" t="s">
        <v>554</v>
      </c>
      <c r="E139" s="562" t="s">
        <v>1512</v>
      </c>
      <c r="F139" s="564" t="str">
        <f t="shared" si="7"/>
        <v>2108_Allocation Staff Overtime - Salary</v>
      </c>
      <c r="G139" s="565" t="s">
        <v>636</v>
      </c>
      <c r="H139" s="566" t="s">
        <v>1518</v>
      </c>
      <c r="I139" s="562" t="s">
        <v>1529</v>
      </c>
      <c r="K139" s="567">
        <f>IF(SUMIF('Cost Center ok'!A$7:A$39,Template!E139,'Cost Center ok'!$BE$7:$BE$39)&gt;0,SUMIF('Cost Center ok'!A$7:A$39,Template!E139,'Cost Center ok'!$BE$7:$BE$39),0)</f>
        <v>1078861</v>
      </c>
      <c r="L139" s="567">
        <f>IF(SUMIF('Cost Center ok'!A$7:A$39,Template!E139,'Cost Center ok'!$BE$7:$BE$39)&lt;0,-SUMIF('Cost Center ok'!A$7:A$39,Template!E139,'Cost Center ok'!$BE$7:$BE$39),0)</f>
        <v>0</v>
      </c>
      <c r="N139" s="562" t="s">
        <v>1661</v>
      </c>
      <c r="O139" s="562" t="s">
        <v>1529</v>
      </c>
    </row>
    <row r="140" spans="1:15" ht="15" customHeight="1">
      <c r="A140" s="560">
        <f t="shared" si="6"/>
        <v>44439</v>
      </c>
      <c r="B140" s="561">
        <v>7511201</v>
      </c>
      <c r="C140" s="562" t="s">
        <v>520</v>
      </c>
      <c r="D140" s="563" t="s">
        <v>555</v>
      </c>
      <c r="E140" s="562" t="s">
        <v>1513</v>
      </c>
      <c r="F140" s="564" t="str">
        <f t="shared" si="7"/>
        <v>2108_Allocation Staff Overtime - Salary</v>
      </c>
      <c r="G140" s="565" t="s">
        <v>636</v>
      </c>
      <c r="H140" s="566" t="s">
        <v>1518</v>
      </c>
      <c r="I140" s="562" t="s">
        <v>1529</v>
      </c>
      <c r="K140" s="567">
        <f>IF(SUMIF('Cost Center ok'!A$7:A$39,Template!E140,'Cost Center ok'!$BE$7:$BE$39)&gt;0,SUMIF('Cost Center ok'!A$7:A$39,Template!E140,'Cost Center ok'!$BE$7:$BE$39),0)</f>
        <v>30556387</v>
      </c>
      <c r="L140" s="567">
        <f>IF(SUMIF('Cost Center ok'!A$7:A$39,Template!E140,'Cost Center ok'!$BE$7:$BE$39)&lt;0,-SUMIF('Cost Center ok'!A$7:A$39,Template!E140,'Cost Center ok'!$BE$7:$BE$39),0)</f>
        <v>0</v>
      </c>
      <c r="N140" s="562" t="s">
        <v>1662</v>
      </c>
      <c r="O140" s="562" t="s">
        <v>1529</v>
      </c>
    </row>
    <row r="141" spans="1:15" ht="15" customHeight="1">
      <c r="A141" s="560">
        <f t="shared" si="6"/>
        <v>44439</v>
      </c>
      <c r="B141" s="561">
        <v>7511201</v>
      </c>
      <c r="C141" s="562" t="s">
        <v>520</v>
      </c>
      <c r="D141" s="563" t="s">
        <v>556</v>
      </c>
      <c r="E141" s="562" t="s">
        <v>1514</v>
      </c>
      <c r="F141" s="564" t="str">
        <f t="shared" si="7"/>
        <v>2108_Allocation Staff Overtime - Salary</v>
      </c>
      <c r="G141" s="565" t="s">
        <v>636</v>
      </c>
      <c r="H141" s="566" t="s">
        <v>1518</v>
      </c>
      <c r="I141" s="562" t="s">
        <v>1529</v>
      </c>
      <c r="K141" s="567">
        <f>IF(SUMIF('Cost Center ok'!A$7:A$39,Template!E141,'Cost Center ok'!$BE$7:$BE$39)&gt;0,SUMIF('Cost Center ok'!A$7:A$39,Template!E141,'Cost Center ok'!$BE$7:$BE$39),0)</f>
        <v>970654</v>
      </c>
      <c r="L141" s="567">
        <f>IF(SUMIF('Cost Center ok'!A$7:A$39,Template!E141,'Cost Center ok'!$BE$7:$BE$39)&lt;0,-SUMIF('Cost Center ok'!A$7:A$39,Template!E141,'Cost Center ok'!$BE$7:$BE$39),0)</f>
        <v>0</v>
      </c>
      <c r="N141" s="562" t="s">
        <v>1663</v>
      </c>
      <c r="O141" s="562" t="s">
        <v>1529</v>
      </c>
    </row>
    <row r="142" spans="1:15" ht="15" customHeight="1">
      <c r="A142" s="560">
        <f t="shared" si="6"/>
        <v>44439</v>
      </c>
      <c r="B142" s="561">
        <v>7511201</v>
      </c>
      <c r="C142" s="562" t="s">
        <v>520</v>
      </c>
      <c r="D142" s="563" t="s">
        <v>557</v>
      </c>
      <c r="E142" s="562" t="s">
        <v>1515</v>
      </c>
      <c r="F142" s="564" t="str">
        <f t="shared" si="7"/>
        <v>2108_Allocation Staff Overtime - Salary</v>
      </c>
      <c r="G142" s="565" t="s">
        <v>636</v>
      </c>
      <c r="H142" s="566" t="s">
        <v>1518</v>
      </c>
      <c r="I142" s="562" t="s">
        <v>1529</v>
      </c>
      <c r="K142" s="567">
        <f>IF(SUMIF('Cost Center ok'!A$7:A$39,Template!E142,'Cost Center ok'!$BE$7:$BE$39)&gt;0,SUMIF('Cost Center ok'!A$7:A$39,Template!E142,'Cost Center ok'!$BE$7:$BE$39),0)</f>
        <v>859352</v>
      </c>
      <c r="L142" s="567">
        <f>IF(SUMIF('Cost Center ok'!A$7:A$39,Template!E142,'Cost Center ok'!$BE$7:$BE$39)&lt;0,-SUMIF('Cost Center ok'!A$7:A$39,Template!E142,'Cost Center ok'!$BE$7:$BE$39),0)</f>
        <v>0</v>
      </c>
      <c r="N142" s="562" t="s">
        <v>1664</v>
      </c>
      <c r="O142" s="562" t="s">
        <v>1529</v>
      </c>
    </row>
    <row r="143" spans="1:15" ht="15" customHeight="1">
      <c r="A143" s="560">
        <f t="shared" si="6"/>
        <v>44439</v>
      </c>
      <c r="B143" s="561">
        <v>7511201</v>
      </c>
      <c r="C143" s="562" t="s">
        <v>520</v>
      </c>
      <c r="D143" s="563" t="s">
        <v>558</v>
      </c>
      <c r="E143" s="562" t="s">
        <v>1516</v>
      </c>
      <c r="F143" s="564" t="str">
        <f t="shared" si="7"/>
        <v>2108_Allocation Staff Overtime - Salary</v>
      </c>
      <c r="G143" s="565" t="s">
        <v>636</v>
      </c>
      <c r="H143" s="566" t="s">
        <v>1518</v>
      </c>
      <c r="I143" s="562" t="s">
        <v>1529</v>
      </c>
      <c r="K143" s="567">
        <f>IF(SUMIF('Cost Center ok'!A$7:A$39,Template!E143,'Cost Center ok'!$BE$7:$BE$39)&gt;0,SUMIF('Cost Center ok'!A$7:A$39,Template!E143,'Cost Center ok'!$BE$7:$BE$39),0)</f>
        <v>8013421</v>
      </c>
      <c r="L143" s="567">
        <f>IF(SUMIF('Cost Center ok'!A$7:A$39,Template!E143,'Cost Center ok'!$BE$7:$BE$39)&lt;0,-SUMIF('Cost Center ok'!A$7:A$39,Template!E143,'Cost Center ok'!$BE$7:$BE$39),0)</f>
        <v>0</v>
      </c>
      <c r="N143" s="562" t="s">
        <v>1665</v>
      </c>
      <c r="O143" s="562" t="s">
        <v>1529</v>
      </c>
    </row>
    <row r="144" spans="1:15" ht="15" customHeight="1">
      <c r="A144" s="560">
        <f t="shared" si="6"/>
        <v>44439</v>
      </c>
      <c r="B144" s="561">
        <v>7511201</v>
      </c>
      <c r="C144" s="562" t="s">
        <v>520</v>
      </c>
      <c r="D144" s="563" t="s">
        <v>559</v>
      </c>
      <c r="E144" s="562" t="s">
        <v>1517</v>
      </c>
      <c r="F144" s="564" t="str">
        <f t="shared" si="7"/>
        <v>2108_Allocation Staff Overtime - Salary</v>
      </c>
      <c r="G144" s="565" t="s">
        <v>636</v>
      </c>
      <c r="H144" s="566" t="s">
        <v>1518</v>
      </c>
      <c r="I144" s="562" t="s">
        <v>1529</v>
      </c>
      <c r="K144" s="567">
        <f>IF(SUMIF('Cost Center ok'!A$7:A$39,Template!E144,'Cost Center ok'!$BE$7:$BE$39)&gt;0,SUMIF('Cost Center ok'!A$7:A$39,Template!E144,'Cost Center ok'!$BE$7:$BE$39),0)</f>
        <v>0</v>
      </c>
      <c r="L144" s="567">
        <f>IF(SUMIF('Cost Center ok'!A$7:A$39,Template!E144,'Cost Center ok'!$BE$7:$BE$39)&lt;0,-SUMIF('Cost Center ok'!A$7:A$39,Template!E144,'Cost Center ok'!$BE$7:$BE$39),0)</f>
        <v>0</v>
      </c>
      <c r="N144" s="562" t="s">
        <v>1666</v>
      </c>
      <c r="O144" s="562" t="s">
        <v>1529</v>
      </c>
    </row>
    <row r="145" spans="1:15" ht="15" customHeight="1">
      <c r="A145" s="560">
        <f t="shared" si="6"/>
        <v>44439</v>
      </c>
      <c r="B145" s="568">
        <v>3195101</v>
      </c>
      <c r="C145" s="562" t="s">
        <v>560</v>
      </c>
      <c r="D145" s="563" t="s">
        <v>556</v>
      </c>
      <c r="E145" s="562" t="s">
        <v>1514</v>
      </c>
      <c r="F145" s="564" t="str">
        <f t="shared" si="7"/>
        <v>2108_Allocation Staff Overtime - Salary</v>
      </c>
      <c r="G145" s="565" t="s">
        <v>636</v>
      </c>
      <c r="H145" s="566" t="s">
        <v>1518</v>
      </c>
      <c r="I145" s="562" t="s">
        <v>1529</v>
      </c>
      <c r="K145" s="567">
        <f>IF('Cost Center ok'!BE41&gt;0,0,'Cost Center ok'!BE41*-1)</f>
        <v>0</v>
      </c>
      <c r="L145" s="567">
        <f>IF('Cost Center ok'!BE41&gt;0,'Cost Center ok'!BE41,0)</f>
        <v>455935958</v>
      </c>
      <c r="N145" s="562" t="s">
        <v>1600</v>
      </c>
      <c r="O145" s="562" t="e">
        <v>#N/A</v>
      </c>
    </row>
    <row r="146" spans="1:15">
      <c r="A146" s="560"/>
      <c r="B146" s="570"/>
      <c r="C146" s="562"/>
      <c r="D146" s="563"/>
      <c r="E146" s="562"/>
      <c r="F146" s="562"/>
      <c r="H146" s="566"/>
      <c r="K146" s="567"/>
      <c r="L146" s="567"/>
      <c r="N146" s="562" t="s">
        <v>1566</v>
      </c>
      <c r="O146" s="562" t="e">
        <v>#N/A</v>
      </c>
    </row>
    <row r="147" spans="1:15" ht="15" customHeight="1">
      <c r="A147" s="560">
        <f t="shared" ref="A147:A183" si="8">+EOMONTH($C$3,0)</f>
        <v>44439</v>
      </c>
      <c r="B147" s="561">
        <v>7521101</v>
      </c>
      <c r="C147" s="562" t="s">
        <v>519</v>
      </c>
      <c r="D147" s="563" t="s">
        <v>527</v>
      </c>
      <c r="E147" s="562" t="s">
        <v>1486</v>
      </c>
      <c r="F147" s="564" t="str">
        <f t="shared" ref="F147:F180" si="9">$C$4&amp;"_Allocation Casual Workers - Salary &amp; BPJS"</f>
        <v>2108_Allocation Casual Workers - Salary &amp; BPJS</v>
      </c>
      <c r="G147" s="565" t="s">
        <v>525</v>
      </c>
      <c r="H147" s="566" t="s">
        <v>23</v>
      </c>
      <c r="I147" s="562" t="s">
        <v>1530</v>
      </c>
      <c r="K147" s="567">
        <f>IFERROR(SUMIF('Cost Center ok'!A$7:A$39,Template!E147,'Cost Center ok'!$N$7:$N$39)+SUMIF('Cost Center ok'!A$7:A$39,Template!E147,'Cost Center ok'!$O$7:$O$39)+SUMIF('Cost Center ok'!A$7:A$39,Template!E147,'Cost Center ok'!$P$7:$P$39)+SUMIF('Cost Center ok'!A$7:A$39,Template!E147,'Cost Center ok'!$Y$7:$Y$39),0)</f>
        <v>11488700</v>
      </c>
      <c r="L147" s="567">
        <v>0</v>
      </c>
      <c r="N147" s="562" t="s">
        <v>1667</v>
      </c>
      <c r="O147" s="562" t="e">
        <v>#N/A</v>
      </c>
    </row>
    <row r="148" spans="1:15" ht="15" customHeight="1">
      <c r="A148" s="560">
        <f t="shared" si="8"/>
        <v>44439</v>
      </c>
      <c r="B148" s="561">
        <v>7521101</v>
      </c>
      <c r="C148" s="562" t="s">
        <v>519</v>
      </c>
      <c r="D148" s="563" t="s">
        <v>528</v>
      </c>
      <c r="E148" s="562" t="s">
        <v>1487</v>
      </c>
      <c r="F148" s="564" t="str">
        <f t="shared" si="9"/>
        <v>2108_Allocation Casual Workers - Salary &amp; BPJS</v>
      </c>
      <c r="G148" s="565" t="s">
        <v>525</v>
      </c>
      <c r="H148" s="566" t="s">
        <v>23</v>
      </c>
      <c r="I148" s="562" t="s">
        <v>1530</v>
      </c>
      <c r="K148" s="567">
        <f>IFERROR(SUMIF('Cost Center ok'!A$7:A$39,Template!E148,'Cost Center ok'!$N$7:$N$39)+SUMIF('Cost Center ok'!A$7:A$39,Template!E148,'Cost Center ok'!$O$7:$O$39)+SUMIF('Cost Center ok'!A$7:A$39,Template!E148,'Cost Center ok'!$P$7:$P$39)+SUMIF('Cost Center ok'!A$7:A$39,Template!E148,'Cost Center ok'!$Y$7:$Y$39),0)</f>
        <v>45789800</v>
      </c>
      <c r="L148" s="567">
        <v>0</v>
      </c>
      <c r="N148" s="562" t="s">
        <v>1668</v>
      </c>
      <c r="O148" s="562" t="s">
        <v>1867</v>
      </c>
    </row>
    <row r="149" spans="1:15" ht="15" customHeight="1">
      <c r="A149" s="560">
        <f t="shared" si="8"/>
        <v>44439</v>
      </c>
      <c r="B149" s="561">
        <v>7521101</v>
      </c>
      <c r="C149" s="562" t="s">
        <v>519</v>
      </c>
      <c r="D149" s="563" t="s">
        <v>529</v>
      </c>
      <c r="E149" s="562" t="s">
        <v>1488</v>
      </c>
      <c r="F149" s="564" t="str">
        <f t="shared" si="9"/>
        <v>2108_Allocation Casual Workers - Salary &amp; BPJS</v>
      </c>
      <c r="G149" s="565" t="s">
        <v>525</v>
      </c>
      <c r="H149" s="566" t="s">
        <v>23</v>
      </c>
      <c r="I149" s="562" t="s">
        <v>1530</v>
      </c>
      <c r="K149" s="567">
        <f>IFERROR(SUMIF('Cost Center ok'!A$7:A$39,Template!E149,'Cost Center ok'!$N$7:$N$39)+SUMIF('Cost Center ok'!A$7:A$39,Template!E149,'Cost Center ok'!$O$7:$O$39)+SUMIF('Cost Center ok'!A$7:A$39,Template!E149,'Cost Center ok'!$P$7:$P$39)+SUMIF('Cost Center ok'!A$7:A$39,Template!E149,'Cost Center ok'!$Y$7:$Y$39),0)</f>
        <v>40190200</v>
      </c>
      <c r="L149" s="567">
        <v>0</v>
      </c>
      <c r="N149" s="562" t="s">
        <v>1669</v>
      </c>
      <c r="O149" s="562" t="s">
        <v>1867</v>
      </c>
    </row>
    <row r="150" spans="1:15" ht="15" customHeight="1">
      <c r="A150" s="560">
        <f t="shared" si="8"/>
        <v>44439</v>
      </c>
      <c r="B150" s="561">
        <v>7521101</v>
      </c>
      <c r="C150" s="562" t="s">
        <v>519</v>
      </c>
      <c r="D150" s="563" t="s">
        <v>530</v>
      </c>
      <c r="E150" s="562" t="s">
        <v>1489</v>
      </c>
      <c r="F150" s="564" t="str">
        <f t="shared" si="9"/>
        <v>2108_Allocation Casual Workers - Salary &amp; BPJS</v>
      </c>
      <c r="G150" s="565" t="s">
        <v>525</v>
      </c>
      <c r="H150" s="566" t="s">
        <v>23</v>
      </c>
      <c r="I150" s="562" t="s">
        <v>1530</v>
      </c>
      <c r="K150" s="567">
        <f>IFERROR(SUMIF('Cost Center ok'!A$7:A$39,Template!E150,'Cost Center ok'!$N$7:$N$39)+SUMIF('Cost Center ok'!A$7:A$39,Template!E150,'Cost Center ok'!$O$7:$O$39)+SUMIF('Cost Center ok'!A$7:A$39,Template!E150,'Cost Center ok'!$P$7:$P$39)+SUMIF('Cost Center ok'!A$7:A$39,Template!E150,'Cost Center ok'!$Y$7:$Y$39),0)</f>
        <v>14481000</v>
      </c>
      <c r="L150" s="567">
        <v>0</v>
      </c>
      <c r="N150" s="562" t="s">
        <v>1670</v>
      </c>
      <c r="O150" s="562" t="s">
        <v>1867</v>
      </c>
    </row>
    <row r="151" spans="1:15" s="566" customFormat="1" ht="15" customHeight="1">
      <c r="A151" s="560">
        <f t="shared" si="8"/>
        <v>44439</v>
      </c>
      <c r="B151" s="561">
        <v>7521101</v>
      </c>
      <c r="C151" s="562" t="s">
        <v>519</v>
      </c>
      <c r="D151" s="563" t="s">
        <v>532</v>
      </c>
      <c r="E151" s="562" t="s">
        <v>1490</v>
      </c>
      <c r="F151" s="564" t="str">
        <f t="shared" si="9"/>
        <v>2108_Allocation Casual Workers - Salary &amp; BPJS</v>
      </c>
      <c r="G151" s="565" t="s">
        <v>525</v>
      </c>
      <c r="H151" s="566" t="s">
        <v>23</v>
      </c>
      <c r="I151" s="562" t="s">
        <v>1530</v>
      </c>
      <c r="J151" s="562"/>
      <c r="K151" s="567">
        <f>IFERROR(SUMIF('Cost Center ok'!A$7:A$39,Template!E151,'Cost Center ok'!$N$7:$N$39)+SUMIF('Cost Center ok'!A$7:A$39,Template!E151,'Cost Center ok'!$O$7:$O$39)+SUMIF('Cost Center ok'!A$7:A$39,Template!E151,'Cost Center ok'!$P$7:$P$39)+SUMIF('Cost Center ok'!A$7:A$39,Template!E151,'Cost Center ok'!$Y$7:$Y$39),0)</f>
        <v>17085300</v>
      </c>
      <c r="L151" s="567">
        <v>0</v>
      </c>
      <c r="N151" s="562" t="s">
        <v>1671</v>
      </c>
      <c r="O151" s="562" t="s">
        <v>1867</v>
      </c>
    </row>
    <row r="152" spans="1:15" s="566" customFormat="1" ht="15" customHeight="1">
      <c r="A152" s="560">
        <f t="shared" si="8"/>
        <v>44439</v>
      </c>
      <c r="B152" s="561">
        <v>7521101</v>
      </c>
      <c r="C152" s="562" t="s">
        <v>519</v>
      </c>
      <c r="D152" s="563" t="s">
        <v>533</v>
      </c>
      <c r="E152" s="562" t="s">
        <v>1491</v>
      </c>
      <c r="F152" s="564" t="str">
        <f t="shared" si="9"/>
        <v>2108_Allocation Casual Workers - Salary &amp; BPJS</v>
      </c>
      <c r="G152" s="565" t="s">
        <v>525</v>
      </c>
      <c r="H152" s="566" t="s">
        <v>23</v>
      </c>
      <c r="I152" s="562" t="s">
        <v>1530</v>
      </c>
      <c r="J152" s="562"/>
      <c r="K152" s="567">
        <f>IFERROR(SUMIF('Cost Center ok'!A$7:A$39,Template!E152,'Cost Center ok'!$N$7:$N$39)+SUMIF('Cost Center ok'!A$7:A$39,Template!E152,'Cost Center ok'!$O$7:$O$39)+SUMIF('Cost Center ok'!A$7:A$39,Template!E152,'Cost Center ok'!$P$7:$P$39)+SUMIF('Cost Center ok'!A$7:A$39,Template!E152,'Cost Center ok'!$Y$7:$Y$39),0)</f>
        <v>253424300</v>
      </c>
      <c r="L152" s="567">
        <v>0</v>
      </c>
      <c r="N152" s="562" t="s">
        <v>1672</v>
      </c>
      <c r="O152" s="562" t="s">
        <v>1867</v>
      </c>
    </row>
    <row r="153" spans="1:15" s="566" customFormat="1" ht="15" customHeight="1">
      <c r="A153" s="560">
        <f t="shared" si="8"/>
        <v>44439</v>
      </c>
      <c r="B153" s="561">
        <v>7521101</v>
      </c>
      <c r="C153" s="562" t="s">
        <v>519</v>
      </c>
      <c r="D153" s="563" t="s">
        <v>534</v>
      </c>
      <c r="E153" s="562" t="s">
        <v>1492</v>
      </c>
      <c r="F153" s="564" t="str">
        <f t="shared" si="9"/>
        <v>2108_Allocation Casual Workers - Salary &amp; BPJS</v>
      </c>
      <c r="G153" s="565" t="s">
        <v>525</v>
      </c>
      <c r="H153" s="566" t="s">
        <v>23</v>
      </c>
      <c r="I153" s="562" t="s">
        <v>1530</v>
      </c>
      <c r="J153" s="562"/>
      <c r="K153" s="567">
        <f>IFERROR(SUMIF('Cost Center ok'!A$7:A$39,Template!E153,'Cost Center ok'!$N$7:$N$39)+SUMIF('Cost Center ok'!A$7:A$39,Template!E153,'Cost Center ok'!$O$7:$O$39)+SUMIF('Cost Center ok'!A$7:A$39,Template!E153,'Cost Center ok'!$P$7:$P$39)+SUMIF('Cost Center ok'!A$7:A$39,Template!E153,'Cost Center ok'!$Y$7:$Y$39),0)</f>
        <v>0</v>
      </c>
      <c r="L153" s="567">
        <v>0</v>
      </c>
      <c r="N153" s="562" t="s">
        <v>1673</v>
      </c>
      <c r="O153" s="562" t="e">
        <v>#N/A</v>
      </c>
    </row>
    <row r="154" spans="1:15" s="566" customFormat="1" ht="15" customHeight="1">
      <c r="A154" s="560">
        <f t="shared" si="8"/>
        <v>44439</v>
      </c>
      <c r="B154" s="561">
        <v>7521101</v>
      </c>
      <c r="C154" s="562" t="s">
        <v>519</v>
      </c>
      <c r="D154" s="563" t="s">
        <v>535</v>
      </c>
      <c r="E154" s="562" t="s">
        <v>1493</v>
      </c>
      <c r="F154" s="564" t="str">
        <f t="shared" si="9"/>
        <v>2108_Allocation Casual Workers - Salary &amp; BPJS</v>
      </c>
      <c r="G154" s="565" t="s">
        <v>525</v>
      </c>
      <c r="H154" s="566" t="s">
        <v>23</v>
      </c>
      <c r="I154" s="562" t="s">
        <v>1530</v>
      </c>
      <c r="J154" s="562"/>
      <c r="K154" s="567">
        <f>IFERROR(SUMIF('Cost Center ok'!A$7:A$39,Template!E154,'Cost Center ok'!$N$7:$N$39)+SUMIF('Cost Center ok'!A$7:A$39,Template!E154,'Cost Center ok'!$O$7:$O$39)+SUMIF('Cost Center ok'!A$7:A$39,Template!E154,'Cost Center ok'!$P$7:$P$39)+SUMIF('Cost Center ok'!A$7:A$39,Template!E154,'Cost Center ok'!$Y$7:$Y$39),0)</f>
        <v>0</v>
      </c>
      <c r="L154" s="567">
        <v>0</v>
      </c>
      <c r="N154" s="562" t="s">
        <v>1674</v>
      </c>
      <c r="O154" s="562" t="s">
        <v>1867</v>
      </c>
    </row>
    <row r="155" spans="1:15" s="566" customFormat="1" ht="15" customHeight="1">
      <c r="A155" s="560">
        <f t="shared" si="8"/>
        <v>44439</v>
      </c>
      <c r="B155" s="561">
        <v>7521101</v>
      </c>
      <c r="C155" s="562" t="s">
        <v>519</v>
      </c>
      <c r="D155" s="563" t="s">
        <v>536</v>
      </c>
      <c r="E155" s="562" t="s">
        <v>1494</v>
      </c>
      <c r="F155" s="564" t="str">
        <f t="shared" si="9"/>
        <v>2108_Allocation Casual Workers - Salary &amp; BPJS</v>
      </c>
      <c r="G155" s="565" t="s">
        <v>525</v>
      </c>
      <c r="H155" s="566" t="s">
        <v>23</v>
      </c>
      <c r="I155" s="562" t="s">
        <v>1530</v>
      </c>
      <c r="J155" s="562"/>
      <c r="K155" s="567">
        <f>IFERROR(SUMIF('Cost Center ok'!A$7:A$39,Template!E155,'Cost Center ok'!$N$7:$N$39)+SUMIF('Cost Center ok'!A$7:A$39,Template!E155,'Cost Center ok'!$O$7:$O$39)+SUMIF('Cost Center ok'!A$7:A$39,Template!E155,'Cost Center ok'!$P$7:$P$39)+SUMIF('Cost Center ok'!A$7:A$39,Template!E155,'Cost Center ok'!$Y$7:$Y$39),0)</f>
        <v>296239155</v>
      </c>
      <c r="L155" s="567">
        <v>0</v>
      </c>
      <c r="N155" s="562" t="s">
        <v>1675</v>
      </c>
      <c r="O155" s="562" t="s">
        <v>1867</v>
      </c>
    </row>
    <row r="156" spans="1:15" s="566" customFormat="1" ht="15" customHeight="1">
      <c r="A156" s="560">
        <f t="shared" si="8"/>
        <v>44439</v>
      </c>
      <c r="B156" s="561">
        <v>7521101</v>
      </c>
      <c r="C156" s="562" t="s">
        <v>519</v>
      </c>
      <c r="D156" s="563" t="s">
        <v>537</v>
      </c>
      <c r="E156" s="562" t="s">
        <v>1495</v>
      </c>
      <c r="F156" s="564" t="str">
        <f t="shared" si="9"/>
        <v>2108_Allocation Casual Workers - Salary &amp; BPJS</v>
      </c>
      <c r="G156" s="565" t="s">
        <v>525</v>
      </c>
      <c r="H156" s="566" t="s">
        <v>23</v>
      </c>
      <c r="I156" s="562" t="s">
        <v>1530</v>
      </c>
      <c r="J156" s="562"/>
      <c r="K156" s="567">
        <f>IFERROR(SUMIF('Cost Center ok'!A$7:A$39,Template!E156,'Cost Center ok'!$N$7:$N$39)+SUMIF('Cost Center ok'!A$7:A$39,Template!E156,'Cost Center ok'!$O$7:$O$39)+SUMIF('Cost Center ok'!A$7:A$39,Template!E156,'Cost Center ok'!$P$7:$P$39)+SUMIF('Cost Center ok'!A$7:A$39,Template!E156,'Cost Center ok'!$Y$7:$Y$39),0)</f>
        <v>28827500</v>
      </c>
      <c r="L156" s="567">
        <v>0</v>
      </c>
      <c r="N156" s="562" t="s">
        <v>1676</v>
      </c>
      <c r="O156" s="562" t="s">
        <v>1867</v>
      </c>
    </row>
    <row r="157" spans="1:15" s="566" customFormat="1" ht="15" customHeight="1">
      <c r="A157" s="560">
        <f t="shared" si="8"/>
        <v>44439</v>
      </c>
      <c r="B157" s="561">
        <v>7521101</v>
      </c>
      <c r="C157" s="562" t="s">
        <v>519</v>
      </c>
      <c r="D157" s="563" t="s">
        <v>538</v>
      </c>
      <c r="E157" s="562" t="s">
        <v>1496</v>
      </c>
      <c r="F157" s="564" t="str">
        <f t="shared" si="9"/>
        <v>2108_Allocation Casual Workers - Salary &amp; BPJS</v>
      </c>
      <c r="G157" s="565" t="s">
        <v>526</v>
      </c>
      <c r="H157" s="566" t="s">
        <v>24</v>
      </c>
      <c r="I157" s="562" t="s">
        <v>1530</v>
      </c>
      <c r="J157" s="562"/>
      <c r="K157" s="567">
        <f>IFERROR(SUMIF('Cost Center ok'!A$7:A$39,Template!E157,'Cost Center ok'!$N$7:$N$39)+SUMIF('Cost Center ok'!A$7:A$39,Template!E157,'Cost Center ok'!$O$7:$O$39)+SUMIF('Cost Center ok'!A$7:A$39,Template!E157,'Cost Center ok'!$P$7:$P$39)+SUMIF('Cost Center ok'!A$7:A$39,Template!E157,'Cost Center ok'!$Y$7:$Y$39),0)</f>
        <v>23107900</v>
      </c>
      <c r="L157" s="567">
        <v>0</v>
      </c>
      <c r="N157" s="562" t="s">
        <v>1677</v>
      </c>
      <c r="O157" s="562" t="s">
        <v>1867</v>
      </c>
    </row>
    <row r="158" spans="1:15" s="566" customFormat="1" ht="15" customHeight="1">
      <c r="A158" s="560">
        <f t="shared" si="8"/>
        <v>44439</v>
      </c>
      <c r="B158" s="561">
        <v>7521101</v>
      </c>
      <c r="C158" s="562" t="s">
        <v>519</v>
      </c>
      <c r="D158" s="563" t="s">
        <v>539</v>
      </c>
      <c r="E158" s="562" t="s">
        <v>1497</v>
      </c>
      <c r="F158" s="564" t="str">
        <f t="shared" si="9"/>
        <v>2108_Allocation Casual Workers - Salary &amp; BPJS</v>
      </c>
      <c r="G158" s="565" t="s">
        <v>526</v>
      </c>
      <c r="H158" s="566" t="s">
        <v>24</v>
      </c>
      <c r="I158" s="562" t="s">
        <v>1530</v>
      </c>
      <c r="J158" s="562"/>
      <c r="K158" s="567">
        <f>IFERROR(SUMIF('Cost Center ok'!A$7:A$39,Template!E158,'Cost Center ok'!$N$7:$N$39)+SUMIF('Cost Center ok'!A$7:A$39,Template!E158,'Cost Center ok'!$O$7:$O$39)+SUMIF('Cost Center ok'!A$7:A$39,Template!E158,'Cost Center ok'!$P$7:$P$39)+SUMIF('Cost Center ok'!A$7:A$39,Template!E158,'Cost Center ok'!$Y$7:$Y$39),0)</f>
        <v>98019700</v>
      </c>
      <c r="L158" s="567">
        <v>0</v>
      </c>
      <c r="N158" s="562" t="s">
        <v>1678</v>
      </c>
      <c r="O158" s="562" t="s">
        <v>1867</v>
      </c>
    </row>
    <row r="159" spans="1:15" s="566" customFormat="1" ht="15" customHeight="1">
      <c r="A159" s="560">
        <f t="shared" si="8"/>
        <v>44439</v>
      </c>
      <c r="B159" s="561">
        <v>7521101</v>
      </c>
      <c r="C159" s="562" t="s">
        <v>519</v>
      </c>
      <c r="D159" s="563" t="s">
        <v>540</v>
      </c>
      <c r="E159" s="562" t="s">
        <v>1498</v>
      </c>
      <c r="F159" s="564" t="str">
        <f t="shared" si="9"/>
        <v>2108_Allocation Casual Workers - Salary &amp; BPJS</v>
      </c>
      <c r="G159" s="565" t="s">
        <v>526</v>
      </c>
      <c r="H159" s="566" t="s">
        <v>24</v>
      </c>
      <c r="I159" s="562" t="s">
        <v>1530</v>
      </c>
      <c r="J159" s="562"/>
      <c r="K159" s="567">
        <f>IFERROR(SUMIF('Cost Center ok'!A$7:A$39,Template!E159,'Cost Center ok'!$N$7:$N$39)+SUMIF('Cost Center ok'!A$7:A$39,Template!E159,'Cost Center ok'!$O$7:$O$39)+SUMIF('Cost Center ok'!A$7:A$39,Template!E159,'Cost Center ok'!$P$7:$P$39)+SUMIF('Cost Center ok'!A$7:A$39,Template!E159,'Cost Center ok'!$Y$7:$Y$39),0)</f>
        <v>11610200</v>
      </c>
      <c r="L159" s="567">
        <v>0</v>
      </c>
      <c r="N159" s="562" t="s">
        <v>1679</v>
      </c>
      <c r="O159" s="562" t="s">
        <v>1867</v>
      </c>
    </row>
    <row r="160" spans="1:15" s="566" customFormat="1" ht="15" customHeight="1">
      <c r="A160" s="560">
        <f t="shared" si="8"/>
        <v>44439</v>
      </c>
      <c r="B160" s="561">
        <v>7521101</v>
      </c>
      <c r="C160" s="562" t="s">
        <v>519</v>
      </c>
      <c r="D160" s="563" t="s">
        <v>541</v>
      </c>
      <c r="E160" s="562" t="s">
        <v>1499</v>
      </c>
      <c r="F160" s="564" t="str">
        <f t="shared" si="9"/>
        <v>2108_Allocation Casual Workers - Salary &amp; BPJS</v>
      </c>
      <c r="G160" s="565" t="s">
        <v>525</v>
      </c>
      <c r="H160" s="566" t="s">
        <v>23</v>
      </c>
      <c r="I160" s="562" t="s">
        <v>1530</v>
      </c>
      <c r="J160" s="562"/>
      <c r="K160" s="567">
        <f>IFERROR(SUMIF('Cost Center ok'!A$7:A$39,Template!E160,'Cost Center ok'!$N$7:$N$39)+SUMIF('Cost Center ok'!A$7:A$39,Template!E160,'Cost Center ok'!$O$7:$O$39)+SUMIF('Cost Center ok'!A$7:A$39,Template!E160,'Cost Center ok'!$P$7:$P$39)+SUMIF('Cost Center ok'!A$7:A$39,Template!E160,'Cost Center ok'!$Y$7:$Y$39),0)</f>
        <v>0</v>
      </c>
      <c r="L160" s="567">
        <v>0</v>
      </c>
      <c r="N160" s="562" t="s">
        <v>1680</v>
      </c>
      <c r="O160" s="562" t="e">
        <v>#N/A</v>
      </c>
    </row>
    <row r="161" spans="1:15" s="566" customFormat="1" ht="15" customHeight="1">
      <c r="A161" s="560">
        <f t="shared" si="8"/>
        <v>44439</v>
      </c>
      <c r="B161" s="561">
        <v>7521101</v>
      </c>
      <c r="C161" s="562" t="s">
        <v>519</v>
      </c>
      <c r="D161" s="563" t="s">
        <v>542</v>
      </c>
      <c r="E161" s="562" t="s">
        <v>1500</v>
      </c>
      <c r="F161" s="564" t="str">
        <f t="shared" si="9"/>
        <v>2108_Allocation Casual Workers - Salary &amp; BPJS</v>
      </c>
      <c r="G161" s="565" t="s">
        <v>525</v>
      </c>
      <c r="H161" s="566" t="s">
        <v>23</v>
      </c>
      <c r="I161" s="562" t="s">
        <v>1530</v>
      </c>
      <c r="J161" s="562"/>
      <c r="K161" s="567">
        <f>IFERROR(SUMIF('Cost Center ok'!A$7:A$39,Template!E161,'Cost Center ok'!$N$7:$N$39)+SUMIF('Cost Center ok'!A$7:A$39,Template!E161,'Cost Center ok'!$O$7:$O$39)+SUMIF('Cost Center ok'!A$7:A$39,Template!E161,'Cost Center ok'!$P$7:$P$39)+SUMIF('Cost Center ok'!A$7:A$39,Template!E161,'Cost Center ok'!$Y$7:$Y$39),0)</f>
        <v>0</v>
      </c>
      <c r="L161" s="567">
        <v>0</v>
      </c>
      <c r="N161" s="562" t="s">
        <v>1681</v>
      </c>
      <c r="O161" s="562" t="e">
        <v>#N/A</v>
      </c>
    </row>
    <row r="162" spans="1:15" s="566" customFormat="1" ht="15" customHeight="1">
      <c r="A162" s="560">
        <f t="shared" si="8"/>
        <v>44439</v>
      </c>
      <c r="B162" s="561">
        <v>7521101</v>
      </c>
      <c r="C162" s="562" t="s">
        <v>519</v>
      </c>
      <c r="D162" s="563" t="s">
        <v>935</v>
      </c>
      <c r="E162" s="562" t="s">
        <v>1501</v>
      </c>
      <c r="F162" s="564" t="str">
        <f t="shared" si="9"/>
        <v>2108_Allocation Casual Workers - Salary &amp; BPJS</v>
      </c>
      <c r="G162" s="565" t="s">
        <v>636</v>
      </c>
      <c r="H162" s="566" t="s">
        <v>1518</v>
      </c>
      <c r="I162" s="562" t="s">
        <v>1530</v>
      </c>
      <c r="J162" s="562"/>
      <c r="K162" s="567">
        <f>IFERROR(SUMIF('Cost Center ok'!A$7:A$39,Template!E162,'Cost Center ok'!$N$7:$N$39)+SUMIF('Cost Center ok'!A$7:A$39,Template!E162,'Cost Center ok'!$O$7:$O$39)+SUMIF('Cost Center ok'!A$7:A$39,Template!E162,'Cost Center ok'!$P$7:$P$39)+SUMIF('Cost Center ok'!A$7:A$39,Template!E162,'Cost Center ok'!$Y$7:$Y$39),0)</f>
        <v>0</v>
      </c>
      <c r="L162" s="567">
        <v>0</v>
      </c>
      <c r="N162" s="562" t="s">
        <v>1682</v>
      </c>
      <c r="O162" s="562" t="e">
        <v>#N/A</v>
      </c>
    </row>
    <row r="163" spans="1:15" ht="15" customHeight="1">
      <c r="A163" s="560">
        <f t="shared" si="8"/>
        <v>44439</v>
      </c>
      <c r="B163" s="561">
        <v>7521101</v>
      </c>
      <c r="C163" s="562" t="s">
        <v>519</v>
      </c>
      <c r="D163" s="563" t="s">
        <v>934</v>
      </c>
      <c r="E163" s="562" t="s">
        <v>1502</v>
      </c>
      <c r="F163" s="564" t="str">
        <f t="shared" si="9"/>
        <v>2108_Allocation Casual Workers - Salary &amp; BPJS</v>
      </c>
      <c r="G163" s="565" t="s">
        <v>636</v>
      </c>
      <c r="H163" s="566" t="s">
        <v>1518</v>
      </c>
      <c r="I163" s="562" t="s">
        <v>1530</v>
      </c>
      <c r="K163" s="567">
        <f>IFERROR(SUMIF('Cost Center ok'!A$7:A$39,Template!E163,'Cost Center ok'!$N$7:$N$39)+SUMIF('Cost Center ok'!A$7:A$39,Template!E163,'Cost Center ok'!$O$7:$O$39)+SUMIF('Cost Center ok'!A$7:A$39,Template!E163,'Cost Center ok'!$P$7:$P$39)+SUMIF('Cost Center ok'!A$7:A$39,Template!E163,'Cost Center ok'!$Y$7:$Y$39),0)</f>
        <v>11470700</v>
      </c>
      <c r="L163" s="567">
        <v>0</v>
      </c>
      <c r="N163" s="562" t="s">
        <v>1683</v>
      </c>
      <c r="O163" s="562" t="s">
        <v>1867</v>
      </c>
    </row>
    <row r="164" spans="1:15" ht="15" customHeight="1">
      <c r="A164" s="560">
        <f t="shared" si="8"/>
        <v>44439</v>
      </c>
      <c r="B164" s="561">
        <v>7521101</v>
      </c>
      <c r="C164" s="562" t="s">
        <v>519</v>
      </c>
      <c r="D164" s="563" t="s">
        <v>543</v>
      </c>
      <c r="E164" s="562" t="s">
        <v>1503</v>
      </c>
      <c r="F164" s="564" t="str">
        <f t="shared" si="9"/>
        <v>2108_Allocation Casual Workers - Salary &amp; BPJS</v>
      </c>
      <c r="G164" s="565" t="s">
        <v>636</v>
      </c>
      <c r="H164" s="566" t="s">
        <v>1518</v>
      </c>
      <c r="I164" s="562" t="s">
        <v>1530</v>
      </c>
      <c r="K164" s="567">
        <f>IFERROR(SUMIF('Cost Center ok'!A$7:A$39,Template!E164,'Cost Center ok'!$N$7:$N$39)+SUMIF('Cost Center ok'!A$7:A$39,Template!E164,'Cost Center ok'!$O$7:$O$39)+SUMIF('Cost Center ok'!A$7:A$39,Template!E164,'Cost Center ok'!$P$7:$P$39)+SUMIF('Cost Center ok'!A$7:A$39,Template!E164,'Cost Center ok'!$Y$7:$Y$39),0)</f>
        <v>0</v>
      </c>
      <c r="L164" s="567">
        <v>0</v>
      </c>
      <c r="N164" s="562" t="s">
        <v>1684</v>
      </c>
      <c r="O164" s="562" t="e">
        <v>#N/A</v>
      </c>
    </row>
    <row r="165" spans="1:15" ht="15" customHeight="1">
      <c r="A165" s="560">
        <f t="shared" si="8"/>
        <v>44439</v>
      </c>
      <c r="B165" s="561">
        <v>7521101</v>
      </c>
      <c r="C165" s="562" t="s">
        <v>519</v>
      </c>
      <c r="D165" s="563" t="s">
        <v>544</v>
      </c>
      <c r="E165" s="562" t="s">
        <v>1504</v>
      </c>
      <c r="F165" s="564" t="str">
        <f t="shared" si="9"/>
        <v>2108_Allocation Casual Workers - Salary &amp; BPJS</v>
      </c>
      <c r="G165" s="565" t="s">
        <v>636</v>
      </c>
      <c r="H165" s="566" t="s">
        <v>1518</v>
      </c>
      <c r="I165" s="562" t="s">
        <v>1530</v>
      </c>
      <c r="K165" s="567">
        <f>IFERROR(SUMIF('Cost Center ok'!A$7:A$39,Template!E165,'Cost Center ok'!$N$7:$N$39)+SUMIF('Cost Center ok'!A$7:A$39,Template!E165,'Cost Center ok'!$O$7:$O$39)+SUMIF('Cost Center ok'!A$7:A$39,Template!E165,'Cost Center ok'!$P$7:$P$39)+SUMIF('Cost Center ok'!A$7:A$39,Template!E165,'Cost Center ok'!$Y$7:$Y$39),0)</f>
        <v>0</v>
      </c>
      <c r="L165" s="567">
        <v>0</v>
      </c>
      <c r="N165" s="562" t="s">
        <v>1685</v>
      </c>
      <c r="O165" s="562" t="e">
        <v>#N/A</v>
      </c>
    </row>
    <row r="166" spans="1:15" ht="15" customHeight="1">
      <c r="A166" s="560">
        <f t="shared" si="8"/>
        <v>44439</v>
      </c>
      <c r="B166" s="561">
        <v>7521101</v>
      </c>
      <c r="C166" s="562" t="s">
        <v>519</v>
      </c>
      <c r="D166" s="563" t="s">
        <v>546</v>
      </c>
      <c r="E166" s="562" t="s">
        <v>1505</v>
      </c>
      <c r="F166" s="564" t="str">
        <f t="shared" si="9"/>
        <v>2108_Allocation Casual Workers - Salary &amp; BPJS</v>
      </c>
      <c r="G166" s="565" t="s">
        <v>636</v>
      </c>
      <c r="H166" s="566" t="s">
        <v>1518</v>
      </c>
      <c r="I166" s="562" t="s">
        <v>1530</v>
      </c>
      <c r="K166" s="567">
        <f>IFERROR(SUMIF('Cost Center ok'!A$7:A$39,Template!E166,'Cost Center ok'!$N$7:$N$39)+SUMIF('Cost Center ok'!A$7:A$39,Template!E166,'Cost Center ok'!$O$7:$O$39)+SUMIF('Cost Center ok'!A$7:A$39,Template!E166,'Cost Center ok'!$P$7:$P$39)+SUMIF('Cost Center ok'!A$7:A$39,Template!E166,'Cost Center ok'!$Y$7:$Y$39),0)</f>
        <v>0</v>
      </c>
      <c r="L166" s="567">
        <v>0</v>
      </c>
      <c r="N166" s="562" t="s">
        <v>1686</v>
      </c>
      <c r="O166" s="562" t="s">
        <v>1867</v>
      </c>
    </row>
    <row r="167" spans="1:15" ht="15" customHeight="1">
      <c r="A167" s="560">
        <f t="shared" si="8"/>
        <v>44439</v>
      </c>
      <c r="B167" s="561">
        <v>7521101</v>
      </c>
      <c r="C167" s="562" t="s">
        <v>519</v>
      </c>
      <c r="D167" s="563" t="s">
        <v>547</v>
      </c>
      <c r="E167" s="562" t="s">
        <v>1506</v>
      </c>
      <c r="F167" s="564" t="str">
        <f t="shared" si="9"/>
        <v>2108_Allocation Casual Workers - Salary &amp; BPJS</v>
      </c>
      <c r="G167" s="565" t="s">
        <v>636</v>
      </c>
      <c r="H167" s="566" t="s">
        <v>1518</v>
      </c>
      <c r="I167" s="562" t="s">
        <v>1530</v>
      </c>
      <c r="K167" s="567">
        <f>IFERROR(SUMIF('Cost Center ok'!A$7:A$39,Template!E167,'Cost Center ok'!$N$7:$N$39)+SUMIF('Cost Center ok'!A$7:A$39,Template!E167,'Cost Center ok'!$O$7:$O$39)+SUMIF('Cost Center ok'!A$7:A$39,Template!E167,'Cost Center ok'!$P$7:$P$39)+SUMIF('Cost Center ok'!A$7:A$39,Template!E167,'Cost Center ok'!$Y$7:$Y$39),0)</f>
        <v>0</v>
      </c>
      <c r="L167" s="567">
        <v>0</v>
      </c>
      <c r="N167" s="562" t="s">
        <v>1687</v>
      </c>
      <c r="O167" s="562" t="e">
        <v>#N/A</v>
      </c>
    </row>
    <row r="168" spans="1:15" ht="15" customHeight="1">
      <c r="A168" s="560">
        <f t="shared" si="8"/>
        <v>44439</v>
      </c>
      <c r="B168" s="561">
        <v>7521101</v>
      </c>
      <c r="C168" s="562" t="s">
        <v>519</v>
      </c>
      <c r="D168" s="563" t="s">
        <v>548</v>
      </c>
      <c r="E168" s="562" t="s">
        <v>1507</v>
      </c>
      <c r="F168" s="564" t="str">
        <f t="shared" si="9"/>
        <v>2108_Allocation Casual Workers - Salary &amp; BPJS</v>
      </c>
      <c r="G168" s="565" t="s">
        <v>636</v>
      </c>
      <c r="H168" s="566" t="s">
        <v>1518</v>
      </c>
      <c r="I168" s="562" t="s">
        <v>1530</v>
      </c>
      <c r="K168" s="567">
        <f>IFERROR(SUMIF('Cost Center ok'!A$7:A$39,Template!E168,'Cost Center ok'!$N$7:$N$39)+SUMIF('Cost Center ok'!A$7:A$39,Template!E168,'Cost Center ok'!$O$7:$O$39)+SUMIF('Cost Center ok'!A$7:A$39,Template!E168,'Cost Center ok'!$P$7:$P$39)+SUMIF('Cost Center ok'!A$7:A$39,Template!E168,'Cost Center ok'!$Y$7:$Y$39),0)</f>
        <v>5583600</v>
      </c>
      <c r="L168" s="567">
        <v>0</v>
      </c>
      <c r="N168" s="562" t="s">
        <v>1688</v>
      </c>
      <c r="O168" s="562" t="s">
        <v>1867</v>
      </c>
    </row>
    <row r="169" spans="1:15" ht="15" customHeight="1">
      <c r="A169" s="560">
        <f t="shared" si="8"/>
        <v>44439</v>
      </c>
      <c r="B169" s="561">
        <v>7521101</v>
      </c>
      <c r="C169" s="562" t="s">
        <v>519</v>
      </c>
      <c r="D169" s="563" t="s">
        <v>549</v>
      </c>
      <c r="E169" s="562" t="s">
        <v>896</v>
      </c>
      <c r="F169" s="564" t="str">
        <f t="shared" si="9"/>
        <v>2108_Allocation Casual Workers - Salary &amp; BPJS</v>
      </c>
      <c r="G169" s="565" t="s">
        <v>636</v>
      </c>
      <c r="H169" s="566" t="s">
        <v>1518</v>
      </c>
      <c r="I169" s="562" t="s">
        <v>1530</v>
      </c>
      <c r="K169" s="567">
        <f>IFERROR(SUMIF('Cost Center ok'!A$7:A$39,Template!E169,'Cost Center ok'!$N$7:$N$39)+SUMIF('Cost Center ok'!A$7:A$39,Template!E169,'Cost Center ok'!$O$7:$O$39)+SUMIF('Cost Center ok'!A$7:A$39,Template!E169,'Cost Center ok'!$P$7:$P$39)+SUMIF('Cost Center ok'!A$7:A$39,Template!E169,'Cost Center ok'!$Y$7:$Y$39),0)</f>
        <v>22054055</v>
      </c>
      <c r="L169" s="567">
        <v>0</v>
      </c>
      <c r="N169" s="562" t="s">
        <v>1689</v>
      </c>
      <c r="O169" s="562" t="s">
        <v>1867</v>
      </c>
    </row>
    <row r="170" spans="1:15" ht="15" customHeight="1">
      <c r="A170" s="560">
        <f t="shared" si="8"/>
        <v>44439</v>
      </c>
      <c r="B170" s="561">
        <v>7521101</v>
      </c>
      <c r="C170" s="562" t="s">
        <v>519</v>
      </c>
      <c r="D170" s="563" t="s">
        <v>550</v>
      </c>
      <c r="E170" s="562" t="s">
        <v>1508</v>
      </c>
      <c r="F170" s="564" t="str">
        <f t="shared" si="9"/>
        <v>2108_Allocation Casual Workers - Salary &amp; BPJS</v>
      </c>
      <c r="G170" s="565" t="s">
        <v>636</v>
      </c>
      <c r="H170" s="566" t="s">
        <v>1518</v>
      </c>
      <c r="I170" s="562" t="s">
        <v>1530</v>
      </c>
      <c r="K170" s="567">
        <f>IFERROR(SUMIF('Cost Center ok'!A$7:A$39,Template!E170,'Cost Center ok'!$N$7:$N$39)+SUMIF('Cost Center ok'!A$7:A$39,Template!E170,'Cost Center ok'!$O$7:$O$39)+SUMIF('Cost Center ok'!A$7:A$39,Template!E170,'Cost Center ok'!$P$7:$P$39)+SUMIF('Cost Center ok'!A$7:A$39,Template!E170,'Cost Center ok'!$Y$7:$Y$39),0)</f>
        <v>0</v>
      </c>
      <c r="L170" s="567">
        <v>0</v>
      </c>
      <c r="N170" s="562" t="s">
        <v>1690</v>
      </c>
      <c r="O170" s="562" t="e">
        <v>#N/A</v>
      </c>
    </row>
    <row r="171" spans="1:15" ht="15" customHeight="1">
      <c r="A171" s="560">
        <f t="shared" si="8"/>
        <v>44439</v>
      </c>
      <c r="B171" s="561">
        <v>7521101</v>
      </c>
      <c r="C171" s="562" t="s">
        <v>519</v>
      </c>
      <c r="D171" s="563" t="s">
        <v>551</v>
      </c>
      <c r="E171" s="562" t="s">
        <v>1509</v>
      </c>
      <c r="F171" s="564" t="str">
        <f t="shared" si="9"/>
        <v>2108_Allocation Casual Workers - Salary &amp; BPJS</v>
      </c>
      <c r="G171" s="565" t="s">
        <v>636</v>
      </c>
      <c r="H171" s="566" t="s">
        <v>1518</v>
      </c>
      <c r="I171" s="562" t="s">
        <v>1530</v>
      </c>
      <c r="K171" s="567">
        <f>IFERROR(SUMIF('Cost Center ok'!A$7:A$39,Template!E171,'Cost Center ok'!$N$7:$N$39)+SUMIF('Cost Center ok'!A$7:A$39,Template!E171,'Cost Center ok'!$O$7:$O$39)+SUMIF('Cost Center ok'!A$7:A$39,Template!E171,'Cost Center ok'!$P$7:$P$39)+SUMIF('Cost Center ok'!A$7:A$39,Template!E171,'Cost Center ok'!$Y$7:$Y$39),0)</f>
        <v>0</v>
      </c>
      <c r="L171" s="567">
        <v>0</v>
      </c>
      <c r="N171" s="562" t="s">
        <v>1691</v>
      </c>
      <c r="O171" s="562" t="e">
        <v>#N/A</v>
      </c>
    </row>
    <row r="172" spans="1:15" ht="15" customHeight="1">
      <c r="A172" s="560">
        <f t="shared" si="8"/>
        <v>44439</v>
      </c>
      <c r="B172" s="561">
        <v>7521101</v>
      </c>
      <c r="C172" s="562" t="s">
        <v>519</v>
      </c>
      <c r="D172" s="563" t="s">
        <v>552</v>
      </c>
      <c r="E172" s="562" t="s">
        <v>1510</v>
      </c>
      <c r="F172" s="564" t="str">
        <f t="shared" si="9"/>
        <v>2108_Allocation Casual Workers - Salary &amp; BPJS</v>
      </c>
      <c r="G172" s="565" t="s">
        <v>636</v>
      </c>
      <c r="H172" s="566" t="s">
        <v>1518</v>
      </c>
      <c r="I172" s="562" t="s">
        <v>1530</v>
      </c>
      <c r="K172" s="567">
        <f>IFERROR(SUMIF('Cost Center ok'!A$7:A$39,Template!E172,'Cost Center ok'!$N$7:$N$39)+SUMIF('Cost Center ok'!A$7:A$39,Template!E172,'Cost Center ok'!$O$7:$O$39)+SUMIF('Cost Center ok'!A$7:A$39,Template!E172,'Cost Center ok'!$P$7:$P$39)+SUMIF('Cost Center ok'!A$7:A$39,Template!E172,'Cost Center ok'!$Y$7:$Y$39),0)</f>
        <v>0</v>
      </c>
      <c r="L172" s="567">
        <v>0</v>
      </c>
      <c r="N172" s="562" t="s">
        <v>1692</v>
      </c>
      <c r="O172" s="562" t="e">
        <v>#N/A</v>
      </c>
    </row>
    <row r="173" spans="1:15" ht="15" customHeight="1">
      <c r="A173" s="560">
        <f t="shared" si="8"/>
        <v>44439</v>
      </c>
      <c r="B173" s="561">
        <v>7521101</v>
      </c>
      <c r="C173" s="562" t="s">
        <v>519</v>
      </c>
      <c r="D173" s="563" t="s">
        <v>553</v>
      </c>
      <c r="E173" s="562" t="s">
        <v>1511</v>
      </c>
      <c r="F173" s="564" t="str">
        <f t="shared" si="9"/>
        <v>2108_Allocation Casual Workers - Salary &amp; BPJS</v>
      </c>
      <c r="G173" s="565" t="s">
        <v>636</v>
      </c>
      <c r="H173" s="566" t="s">
        <v>1518</v>
      </c>
      <c r="I173" s="562" t="s">
        <v>1530</v>
      </c>
      <c r="K173" s="567">
        <f>IFERROR(SUMIF('Cost Center ok'!A$7:A$39,Template!E173,'Cost Center ok'!$N$7:$N$39)+SUMIF('Cost Center ok'!A$7:A$39,Template!E173,'Cost Center ok'!$O$7:$O$39)+SUMIF('Cost Center ok'!A$7:A$39,Template!E173,'Cost Center ok'!$P$7:$P$39)+SUMIF('Cost Center ok'!A$7:A$39,Template!E173,'Cost Center ok'!$Y$7:$Y$39),0)</f>
        <v>0</v>
      </c>
      <c r="L173" s="567">
        <v>0</v>
      </c>
      <c r="N173" s="562" t="s">
        <v>1693</v>
      </c>
      <c r="O173" s="562" t="e">
        <v>#N/A</v>
      </c>
    </row>
    <row r="174" spans="1:15" ht="15" customHeight="1">
      <c r="A174" s="560">
        <f t="shared" si="8"/>
        <v>44439</v>
      </c>
      <c r="B174" s="561">
        <v>7521101</v>
      </c>
      <c r="C174" s="562" t="s">
        <v>519</v>
      </c>
      <c r="D174" s="563" t="s">
        <v>554</v>
      </c>
      <c r="E174" s="562" t="s">
        <v>1512</v>
      </c>
      <c r="F174" s="564" t="str">
        <f t="shared" si="9"/>
        <v>2108_Allocation Casual Workers - Salary &amp; BPJS</v>
      </c>
      <c r="G174" s="565" t="s">
        <v>636</v>
      </c>
      <c r="H174" s="566" t="s">
        <v>1518</v>
      </c>
      <c r="I174" s="562" t="s">
        <v>1530</v>
      </c>
      <c r="K174" s="567">
        <f>IFERROR(SUMIF('Cost Center ok'!A$7:A$39,Template!E174,'Cost Center ok'!$N$7:$N$39)+SUMIF('Cost Center ok'!A$7:A$39,Template!E174,'Cost Center ok'!$O$7:$O$39)+SUMIF('Cost Center ok'!A$7:A$39,Template!E174,'Cost Center ok'!$P$7:$P$39)+SUMIF('Cost Center ok'!A$7:A$39,Template!E174,'Cost Center ok'!$Y$7:$Y$39),0)</f>
        <v>0</v>
      </c>
      <c r="L174" s="567">
        <v>0</v>
      </c>
      <c r="N174" s="562" t="s">
        <v>1694</v>
      </c>
      <c r="O174" s="562" t="e">
        <v>#N/A</v>
      </c>
    </row>
    <row r="175" spans="1:15" ht="15" customHeight="1">
      <c r="A175" s="560">
        <f t="shared" si="8"/>
        <v>44439</v>
      </c>
      <c r="B175" s="561">
        <v>7521101</v>
      </c>
      <c r="C175" s="562" t="s">
        <v>519</v>
      </c>
      <c r="D175" s="563" t="s">
        <v>555</v>
      </c>
      <c r="E175" s="562" t="s">
        <v>1513</v>
      </c>
      <c r="F175" s="564" t="str">
        <f t="shared" si="9"/>
        <v>2108_Allocation Casual Workers - Salary &amp; BPJS</v>
      </c>
      <c r="G175" s="565" t="s">
        <v>636</v>
      </c>
      <c r="H175" s="566" t="s">
        <v>1518</v>
      </c>
      <c r="I175" s="562" t="s">
        <v>1530</v>
      </c>
      <c r="K175" s="567">
        <f>IFERROR(SUMIF('Cost Center ok'!A$7:A$39,Template!E175,'Cost Center ok'!$N$7:$N$39)+SUMIF('Cost Center ok'!A$7:A$39,Template!E175,'Cost Center ok'!$O$7:$O$39)+SUMIF('Cost Center ok'!A$7:A$39,Template!E175,'Cost Center ok'!$P$7:$P$39)+SUMIF('Cost Center ok'!A$7:A$39,Template!E175,'Cost Center ok'!$Y$7:$Y$39),0)</f>
        <v>0</v>
      </c>
      <c r="L175" s="567">
        <v>0</v>
      </c>
      <c r="N175" s="562" t="s">
        <v>1695</v>
      </c>
      <c r="O175" s="562" t="e">
        <v>#N/A</v>
      </c>
    </row>
    <row r="176" spans="1:15" ht="15" customHeight="1">
      <c r="A176" s="560">
        <f t="shared" si="8"/>
        <v>44439</v>
      </c>
      <c r="B176" s="561">
        <v>7521101</v>
      </c>
      <c r="C176" s="562" t="s">
        <v>519</v>
      </c>
      <c r="D176" s="563" t="s">
        <v>556</v>
      </c>
      <c r="E176" s="562" t="s">
        <v>1514</v>
      </c>
      <c r="F176" s="564" t="str">
        <f t="shared" si="9"/>
        <v>2108_Allocation Casual Workers - Salary &amp; BPJS</v>
      </c>
      <c r="G176" s="565" t="s">
        <v>636</v>
      </c>
      <c r="H176" s="566" t="s">
        <v>1518</v>
      </c>
      <c r="I176" s="562" t="s">
        <v>1530</v>
      </c>
      <c r="K176" s="567">
        <f>IFERROR(SUMIF('Cost Center ok'!A$7:A$39,Template!E176,'Cost Center ok'!$N$7:$N$39)+SUMIF('Cost Center ok'!A$7:A$39,Template!E176,'Cost Center ok'!$O$7:$O$39)+SUMIF('Cost Center ok'!A$7:A$39,Template!E176,'Cost Center ok'!$P$7:$P$39)+SUMIF('Cost Center ok'!A$7:A$39,Template!E176,'Cost Center ok'!$Y$7:$Y$39),0)</f>
        <v>0</v>
      </c>
      <c r="L176" s="567">
        <v>0</v>
      </c>
      <c r="N176" s="562" t="s">
        <v>1696</v>
      </c>
      <c r="O176" s="562" t="e">
        <v>#N/A</v>
      </c>
    </row>
    <row r="177" spans="1:15" ht="15" customHeight="1">
      <c r="A177" s="560">
        <f t="shared" si="8"/>
        <v>44439</v>
      </c>
      <c r="B177" s="561">
        <v>7521101</v>
      </c>
      <c r="C177" s="562" t="s">
        <v>519</v>
      </c>
      <c r="D177" s="563" t="s">
        <v>557</v>
      </c>
      <c r="E177" s="562" t="s">
        <v>1515</v>
      </c>
      <c r="F177" s="564" t="str">
        <f t="shared" si="9"/>
        <v>2108_Allocation Casual Workers - Salary &amp; BPJS</v>
      </c>
      <c r="G177" s="565" t="s">
        <v>636</v>
      </c>
      <c r="H177" s="566" t="s">
        <v>1518</v>
      </c>
      <c r="I177" s="562" t="s">
        <v>1530</v>
      </c>
      <c r="K177" s="567">
        <f>IFERROR(SUMIF('Cost Center ok'!A$7:A$39,Template!E177,'Cost Center ok'!$N$7:$N$39)+SUMIF('Cost Center ok'!A$7:A$39,Template!E177,'Cost Center ok'!$O$7:$O$39)+SUMIF('Cost Center ok'!A$7:A$39,Template!E177,'Cost Center ok'!$P$7:$P$39)+SUMIF('Cost Center ok'!A$7:A$39,Template!E177,'Cost Center ok'!$Y$7:$Y$39),0)</f>
        <v>0</v>
      </c>
      <c r="L177" s="567">
        <v>0</v>
      </c>
      <c r="N177" s="562" t="s">
        <v>1697</v>
      </c>
      <c r="O177" s="562" t="e">
        <v>#N/A</v>
      </c>
    </row>
    <row r="178" spans="1:15" ht="15" customHeight="1">
      <c r="A178" s="560">
        <f t="shared" si="8"/>
        <v>44439</v>
      </c>
      <c r="B178" s="561">
        <v>7521101</v>
      </c>
      <c r="C178" s="562" t="s">
        <v>519</v>
      </c>
      <c r="D178" s="563" t="s">
        <v>558</v>
      </c>
      <c r="E178" s="562" t="s">
        <v>1516</v>
      </c>
      <c r="F178" s="564" t="str">
        <f t="shared" si="9"/>
        <v>2108_Allocation Casual Workers - Salary &amp; BPJS</v>
      </c>
      <c r="G178" s="565" t="s">
        <v>636</v>
      </c>
      <c r="H178" s="566" t="s">
        <v>1518</v>
      </c>
      <c r="I178" s="562" t="s">
        <v>1530</v>
      </c>
      <c r="K178" s="567">
        <f>IFERROR(SUMIF('Cost Center ok'!A$7:A$39,Template!E178,'Cost Center ok'!$N$7:$N$39)+SUMIF('Cost Center ok'!A$7:A$39,Template!E178,'Cost Center ok'!$O$7:$O$39)+SUMIF('Cost Center ok'!A$7:A$39,Template!E178,'Cost Center ok'!$P$7:$P$39)+SUMIF('Cost Center ok'!A$7:A$39,Template!E178,'Cost Center ok'!$Y$7:$Y$39),0)</f>
        <v>0</v>
      </c>
      <c r="L178" s="567">
        <v>0</v>
      </c>
      <c r="N178" s="562" t="s">
        <v>1698</v>
      </c>
      <c r="O178" s="562" t="e">
        <v>#N/A</v>
      </c>
    </row>
    <row r="179" spans="1:15" ht="15" customHeight="1">
      <c r="A179" s="560">
        <f t="shared" si="8"/>
        <v>44439</v>
      </c>
      <c r="B179" s="561">
        <v>7521101</v>
      </c>
      <c r="C179" s="562" t="s">
        <v>519</v>
      </c>
      <c r="D179" s="563" t="s">
        <v>559</v>
      </c>
      <c r="E179" s="562" t="s">
        <v>1517</v>
      </c>
      <c r="F179" s="564" t="str">
        <f t="shared" si="9"/>
        <v>2108_Allocation Casual Workers - Salary &amp; BPJS</v>
      </c>
      <c r="G179" s="565" t="s">
        <v>636</v>
      </c>
      <c r="H179" s="566" t="s">
        <v>1518</v>
      </c>
      <c r="I179" s="562" t="s">
        <v>1530</v>
      </c>
      <c r="K179" s="567">
        <f>IFERROR(SUMIF('Cost Center ok'!A$7:A$39,Template!E179,'Cost Center ok'!$N$7:$N$39)+SUMIF('Cost Center ok'!A$7:A$39,Template!E179,'Cost Center ok'!$O$7:$O$39)+SUMIF('Cost Center ok'!A$7:A$39,Template!E179,'Cost Center ok'!$P$7:$P$39)+SUMIF('Cost Center ok'!A$7:A$39,Template!E179,'Cost Center ok'!$Y$7:$Y$39),0)</f>
        <v>0</v>
      </c>
      <c r="L179" s="567">
        <v>0</v>
      </c>
      <c r="N179" s="562" t="s">
        <v>1699</v>
      </c>
      <c r="O179" s="562" t="e">
        <v>#N/A</v>
      </c>
    </row>
    <row r="180" spans="1:15" ht="15" customHeight="1">
      <c r="A180" s="560">
        <f t="shared" si="8"/>
        <v>44439</v>
      </c>
      <c r="B180" s="568">
        <v>3195101</v>
      </c>
      <c r="C180" s="562" t="s">
        <v>560</v>
      </c>
      <c r="D180" s="563" t="s">
        <v>556</v>
      </c>
      <c r="E180" s="562" t="s">
        <v>1514</v>
      </c>
      <c r="F180" s="564" t="str">
        <f t="shared" si="9"/>
        <v>2108_Allocation Casual Workers - Salary &amp; BPJS</v>
      </c>
      <c r="G180" s="565" t="s">
        <v>636</v>
      </c>
      <c r="H180" s="566" t="s">
        <v>1518</v>
      </c>
      <c r="I180" s="562" t="s">
        <v>1530</v>
      </c>
      <c r="K180" s="567">
        <v>0</v>
      </c>
      <c r="L180" s="567">
        <f>+'Cost Center ok'!N41+'Cost Center ok'!O41+'Cost Center ok'!P41+'Cost Center ok'!Y41+'Cost Center ok'!Z41+'Cost Center ok'!AA41+'Cost Center ok'!AB41</f>
        <v>846044459</v>
      </c>
      <c r="N180" s="562" t="s">
        <v>1600</v>
      </c>
      <c r="O180" s="562" t="e">
        <v>#N/A</v>
      </c>
    </row>
    <row r="181" spans="1:15" ht="15" customHeight="1">
      <c r="A181" s="560">
        <f t="shared" si="8"/>
        <v>44439</v>
      </c>
      <c r="B181" s="561">
        <v>1849101</v>
      </c>
      <c r="C181" s="562" t="s">
        <v>561</v>
      </c>
      <c r="D181" s="563" t="s">
        <v>556</v>
      </c>
      <c r="E181" s="562" t="s">
        <v>1514</v>
      </c>
      <c r="F181" s="564" t="str">
        <f>$C$4&amp;"_Allocation Casual Workers - BPJS Kesehatan 1%"</f>
        <v>2108_Allocation Casual Workers - BPJS Kesehatan 1%</v>
      </c>
      <c r="G181" s="565" t="s">
        <v>636</v>
      </c>
      <c r="H181" s="566" t="s">
        <v>1518</v>
      </c>
      <c r="I181" s="562" t="s">
        <v>1530</v>
      </c>
      <c r="K181" s="567">
        <v>0</v>
      </c>
      <c r="L181" s="567">
        <f>-'Cost Center ok'!AB41</f>
        <v>8427699</v>
      </c>
      <c r="N181" s="562" t="s">
        <v>1700</v>
      </c>
      <c r="O181" s="562" t="e">
        <v>#N/A</v>
      </c>
    </row>
    <row r="182" spans="1:15" ht="15" customHeight="1">
      <c r="A182" s="560">
        <f t="shared" si="8"/>
        <v>44439</v>
      </c>
      <c r="B182" s="568">
        <v>3195101</v>
      </c>
      <c r="C182" s="562" t="s">
        <v>560</v>
      </c>
      <c r="D182" s="563" t="s">
        <v>556</v>
      </c>
      <c r="E182" s="562" t="s">
        <v>1514</v>
      </c>
      <c r="F182" s="564" t="str">
        <f>$C$4&amp;"_Allocation Casual Workers - BPJS Jamsostek 2%"</f>
        <v>2108_Allocation Casual Workers - BPJS Jamsostek 2%</v>
      </c>
      <c r="G182" s="565" t="s">
        <v>636</v>
      </c>
      <c r="H182" s="566" t="s">
        <v>1518</v>
      </c>
      <c r="I182" s="562" t="s">
        <v>1530</v>
      </c>
      <c r="K182" s="567">
        <v>0</v>
      </c>
      <c r="L182" s="567">
        <f>-'Cost Center ok'!Z41</f>
        <v>16599968</v>
      </c>
      <c r="N182" s="562" t="s">
        <v>1600</v>
      </c>
      <c r="O182" s="562" t="e">
        <v>#N/A</v>
      </c>
    </row>
    <row r="183" spans="1:15" ht="15" customHeight="1">
      <c r="A183" s="560">
        <f t="shared" si="8"/>
        <v>44439</v>
      </c>
      <c r="B183" s="568">
        <v>3195101</v>
      </c>
      <c r="C183" s="562" t="s">
        <v>560</v>
      </c>
      <c r="D183" s="563" t="s">
        <v>556</v>
      </c>
      <c r="E183" s="562" t="s">
        <v>1514</v>
      </c>
      <c r="F183" s="564" t="str">
        <f>$C$4&amp;"_Allocation Casual Workers - BPJS Dana Pensiun 1%"</f>
        <v>2108_Allocation Casual Workers - BPJS Dana Pensiun 1%</v>
      </c>
      <c r="G183" s="565" t="s">
        <v>636</v>
      </c>
      <c r="H183" s="566" t="s">
        <v>1518</v>
      </c>
      <c r="I183" s="562" t="s">
        <v>1530</v>
      </c>
      <c r="K183" s="567">
        <v>0</v>
      </c>
      <c r="L183" s="567">
        <f>-'Cost Center ok'!AA41</f>
        <v>8299984</v>
      </c>
      <c r="N183" s="562" t="s">
        <v>1600</v>
      </c>
      <c r="O183" s="562" t="e">
        <v>#N/A</v>
      </c>
    </row>
    <row r="184" spans="1:15">
      <c r="A184" s="560"/>
      <c r="B184" s="570"/>
      <c r="C184" s="562"/>
      <c r="D184" s="563"/>
      <c r="E184" s="562"/>
      <c r="F184" s="562"/>
      <c r="H184" s="566"/>
      <c r="K184" s="567"/>
      <c r="L184" s="567"/>
      <c r="N184" s="562" t="s">
        <v>1566</v>
      </c>
      <c r="O184" s="562" t="e">
        <v>#N/A</v>
      </c>
    </row>
    <row r="185" spans="1:15" ht="15" customHeight="1">
      <c r="A185" s="560">
        <f t="shared" ref="A185:A218" si="10">+EOMONTH($C$3,0)</f>
        <v>44439</v>
      </c>
      <c r="B185" s="561">
        <v>7521102</v>
      </c>
      <c r="C185" s="562" t="s">
        <v>563</v>
      </c>
      <c r="D185" s="563" t="s">
        <v>527</v>
      </c>
      <c r="E185" s="562" t="s">
        <v>1486</v>
      </c>
      <c r="F185" s="564" t="str">
        <f t="shared" ref="F185:F218" si="11">$C$4&amp;"_Alocation Casual Overtime - Salary"</f>
        <v>2108_Alocation Casual Overtime - Salary</v>
      </c>
      <c r="G185" s="565" t="s">
        <v>525</v>
      </c>
      <c r="H185" s="566" t="s">
        <v>23</v>
      </c>
      <c r="I185" s="562" t="s">
        <v>1531</v>
      </c>
      <c r="K185" s="567">
        <f>IF(SUMIF('Cost Center ok'!A$7:A$39,Template!E185,'Cost Center ok'!$BF$7:$BF$39)&gt;0,SUMIF('Cost Center ok'!A$7:A$39,Template!E185,'Cost Center ok'!$BF$7:$BF$39),0)</f>
        <v>1542114</v>
      </c>
      <c r="L185" s="567">
        <f>IF(SUMIF('Cost Center ok'!A$7:A$39,Template!E185,'Cost Center ok'!$BF$7:$BF$39)&lt;0,-SUMIF('Cost Center ok'!A$7:A$39,Template!E185,'Cost Center ok'!$BF$7:$BF$39),0)</f>
        <v>0</v>
      </c>
      <c r="N185" s="562" t="s">
        <v>1701</v>
      </c>
      <c r="O185" s="562" t="e">
        <v>#N/A</v>
      </c>
    </row>
    <row r="186" spans="1:15" ht="15" customHeight="1">
      <c r="A186" s="560">
        <f t="shared" si="10"/>
        <v>44439</v>
      </c>
      <c r="B186" s="561">
        <v>7521102</v>
      </c>
      <c r="C186" s="562" t="s">
        <v>563</v>
      </c>
      <c r="D186" s="563" t="s">
        <v>528</v>
      </c>
      <c r="E186" s="562" t="s">
        <v>1487</v>
      </c>
      <c r="F186" s="564" t="str">
        <f t="shared" si="11"/>
        <v>2108_Alocation Casual Overtime - Salary</v>
      </c>
      <c r="G186" s="565" t="s">
        <v>525</v>
      </c>
      <c r="H186" s="566" t="s">
        <v>23</v>
      </c>
      <c r="I186" s="562" t="s">
        <v>1531</v>
      </c>
      <c r="K186" s="567">
        <f>IF(SUMIF('Cost Center ok'!A$7:A$39,Template!E186,'Cost Center ok'!$BF$7:$BF$39)&gt;0,SUMIF('Cost Center ok'!A$7:A$39,Template!E186,'Cost Center ok'!$BF$7:$BF$39),0)</f>
        <v>6511114</v>
      </c>
      <c r="L186" s="567">
        <f>IF(SUMIF('Cost Center ok'!A$7:A$39,Template!E186,'Cost Center ok'!$BF$7:$BF$39)&lt;0,-SUMIF('Cost Center ok'!A$7:A$39,Template!E186,'Cost Center ok'!$BF$7:$BF$39),0)</f>
        <v>0</v>
      </c>
      <c r="N186" s="562" t="s">
        <v>1702</v>
      </c>
      <c r="O186" s="562" t="e">
        <v>#N/A</v>
      </c>
    </row>
    <row r="187" spans="1:15" ht="15" customHeight="1">
      <c r="A187" s="560">
        <f t="shared" si="10"/>
        <v>44439</v>
      </c>
      <c r="B187" s="561">
        <v>7521102</v>
      </c>
      <c r="C187" s="562" t="s">
        <v>563</v>
      </c>
      <c r="D187" s="563" t="s">
        <v>529</v>
      </c>
      <c r="E187" s="562" t="s">
        <v>1488</v>
      </c>
      <c r="F187" s="564" t="str">
        <f t="shared" si="11"/>
        <v>2108_Alocation Casual Overtime - Salary</v>
      </c>
      <c r="G187" s="565" t="s">
        <v>525</v>
      </c>
      <c r="H187" s="566" t="s">
        <v>23</v>
      </c>
      <c r="I187" s="562" t="s">
        <v>1531</v>
      </c>
      <c r="K187" s="567">
        <f>IF(SUMIF('Cost Center ok'!A$7:A$39,Template!E187,'Cost Center ok'!$BF$7:$BF$39)&gt;0,SUMIF('Cost Center ok'!A$7:A$39,Template!E187,'Cost Center ok'!$BF$7:$BF$39),0)</f>
        <v>6277477</v>
      </c>
      <c r="L187" s="567">
        <f>IF(SUMIF('Cost Center ok'!A$7:A$39,Template!E187,'Cost Center ok'!$BF$7:$BF$39)&lt;0,-SUMIF('Cost Center ok'!A$7:A$39,Template!E187,'Cost Center ok'!$BF$7:$BF$39),0)</f>
        <v>0</v>
      </c>
      <c r="N187" s="562" t="s">
        <v>1703</v>
      </c>
      <c r="O187" s="562" t="s">
        <v>1531</v>
      </c>
    </row>
    <row r="188" spans="1:15" ht="15" customHeight="1">
      <c r="A188" s="560">
        <f t="shared" si="10"/>
        <v>44439</v>
      </c>
      <c r="B188" s="561">
        <v>7521102</v>
      </c>
      <c r="C188" s="562" t="s">
        <v>563</v>
      </c>
      <c r="D188" s="563" t="s">
        <v>530</v>
      </c>
      <c r="E188" s="562" t="s">
        <v>1489</v>
      </c>
      <c r="F188" s="564" t="str">
        <f t="shared" si="11"/>
        <v>2108_Alocation Casual Overtime - Salary</v>
      </c>
      <c r="G188" s="565" t="s">
        <v>525</v>
      </c>
      <c r="H188" s="566" t="s">
        <v>23</v>
      </c>
      <c r="I188" s="562" t="s">
        <v>1531</v>
      </c>
      <c r="K188" s="567">
        <f>IF(SUMIF('Cost Center ok'!A$7:A$39,Template!E188,'Cost Center ok'!$BF$7:$BF$39)&gt;0,SUMIF('Cost Center ok'!A$7:A$39,Template!E188,'Cost Center ok'!$BF$7:$BF$39),0)</f>
        <v>2928388</v>
      </c>
      <c r="L188" s="567">
        <f>IF(SUMIF('Cost Center ok'!A$7:A$39,Template!E188,'Cost Center ok'!$BF$7:$BF$39)&lt;0,-SUMIF('Cost Center ok'!A$7:A$39,Template!E188,'Cost Center ok'!$BF$7:$BF$39),0)</f>
        <v>0</v>
      </c>
      <c r="N188" s="562" t="s">
        <v>1704</v>
      </c>
      <c r="O188" s="562" t="e">
        <v>#N/A</v>
      </c>
    </row>
    <row r="189" spans="1:15" s="566" customFormat="1" ht="15" customHeight="1">
      <c r="A189" s="560">
        <f t="shared" si="10"/>
        <v>44439</v>
      </c>
      <c r="B189" s="561">
        <v>7521102</v>
      </c>
      <c r="C189" s="562" t="s">
        <v>563</v>
      </c>
      <c r="D189" s="563" t="s">
        <v>532</v>
      </c>
      <c r="E189" s="562" t="s">
        <v>1490</v>
      </c>
      <c r="F189" s="564" t="str">
        <f t="shared" si="11"/>
        <v>2108_Alocation Casual Overtime - Salary</v>
      </c>
      <c r="G189" s="565" t="s">
        <v>525</v>
      </c>
      <c r="H189" s="566" t="s">
        <v>23</v>
      </c>
      <c r="I189" s="562" t="s">
        <v>1531</v>
      </c>
      <c r="J189" s="562"/>
      <c r="K189" s="567">
        <f>IF(SUMIF('Cost Center ok'!A$7:A$39,Template!E189,'Cost Center ok'!$BF$7:$BF$39)&gt;0,SUMIF('Cost Center ok'!A$7:A$39,Template!E189,'Cost Center ok'!$BF$7:$BF$39),0)</f>
        <v>4501725</v>
      </c>
      <c r="L189" s="567">
        <f>IF(SUMIF('Cost Center ok'!A$7:A$39,Template!E189,'Cost Center ok'!$BF$7:$BF$39)&lt;0,-SUMIF('Cost Center ok'!A$7:A$39,Template!E189,'Cost Center ok'!$BF$7:$BF$39),0)</f>
        <v>0</v>
      </c>
      <c r="N189" s="562" t="s">
        <v>1705</v>
      </c>
      <c r="O189" s="562" t="s">
        <v>1531</v>
      </c>
    </row>
    <row r="190" spans="1:15" s="566" customFormat="1" ht="15" customHeight="1">
      <c r="A190" s="560">
        <f t="shared" si="10"/>
        <v>44439</v>
      </c>
      <c r="B190" s="561">
        <v>7521102</v>
      </c>
      <c r="C190" s="562" t="s">
        <v>563</v>
      </c>
      <c r="D190" s="563" t="s">
        <v>533</v>
      </c>
      <c r="E190" s="562" t="s">
        <v>1491</v>
      </c>
      <c r="F190" s="564" t="str">
        <f t="shared" si="11"/>
        <v>2108_Alocation Casual Overtime - Salary</v>
      </c>
      <c r="G190" s="565" t="s">
        <v>525</v>
      </c>
      <c r="H190" s="566" t="s">
        <v>23</v>
      </c>
      <c r="I190" s="562" t="s">
        <v>1531</v>
      </c>
      <c r="J190" s="562"/>
      <c r="K190" s="567">
        <f>IF(SUMIF('Cost Center ok'!A$7:A$39,Template!E190,'Cost Center ok'!$BF$7:$BF$39)&gt;0,SUMIF('Cost Center ok'!A$7:A$39,Template!E190,'Cost Center ok'!$BF$7:$BF$39),0)</f>
        <v>49440777</v>
      </c>
      <c r="L190" s="567">
        <f>IF(SUMIF('Cost Center ok'!A$7:A$39,Template!E190,'Cost Center ok'!$BF$7:$BF$39)&lt;0,-SUMIF('Cost Center ok'!A$7:A$39,Template!E190,'Cost Center ok'!$BF$7:$BF$39),0)</f>
        <v>0</v>
      </c>
      <c r="N190" s="562" t="s">
        <v>1706</v>
      </c>
      <c r="O190" s="562" t="s">
        <v>1531</v>
      </c>
    </row>
    <row r="191" spans="1:15" s="566" customFormat="1" ht="15" customHeight="1">
      <c r="A191" s="560">
        <f t="shared" si="10"/>
        <v>44439</v>
      </c>
      <c r="B191" s="561">
        <v>7521102</v>
      </c>
      <c r="C191" s="562" t="s">
        <v>563</v>
      </c>
      <c r="D191" s="563" t="s">
        <v>534</v>
      </c>
      <c r="E191" s="562" t="s">
        <v>1492</v>
      </c>
      <c r="F191" s="564" t="str">
        <f t="shared" si="11"/>
        <v>2108_Alocation Casual Overtime - Salary</v>
      </c>
      <c r="G191" s="565" t="s">
        <v>525</v>
      </c>
      <c r="H191" s="566" t="s">
        <v>23</v>
      </c>
      <c r="I191" s="562" t="s">
        <v>1531</v>
      </c>
      <c r="J191" s="562"/>
      <c r="K191" s="567">
        <f>IF(SUMIF('Cost Center ok'!A$7:A$39,Template!E191,'Cost Center ok'!$BF$7:$BF$39)&gt;0,SUMIF('Cost Center ok'!A$7:A$39,Template!E191,'Cost Center ok'!$BF$7:$BF$39),0)</f>
        <v>0</v>
      </c>
      <c r="L191" s="567">
        <f>IF(SUMIF('Cost Center ok'!A$7:A$39,Template!E191,'Cost Center ok'!$BF$7:$BF$39)&lt;0,-SUMIF('Cost Center ok'!A$7:A$39,Template!E191,'Cost Center ok'!$BF$7:$BF$39),0)</f>
        <v>0</v>
      </c>
      <c r="N191" s="562" t="s">
        <v>1707</v>
      </c>
      <c r="O191" s="562" t="e">
        <v>#N/A</v>
      </c>
    </row>
    <row r="192" spans="1:15" s="566" customFormat="1" ht="15" customHeight="1">
      <c r="A192" s="560">
        <f t="shared" si="10"/>
        <v>44439</v>
      </c>
      <c r="B192" s="561">
        <v>7521102</v>
      </c>
      <c r="C192" s="562" t="s">
        <v>563</v>
      </c>
      <c r="D192" s="563" t="s">
        <v>535</v>
      </c>
      <c r="E192" s="562" t="s">
        <v>1493</v>
      </c>
      <c r="F192" s="564" t="str">
        <f t="shared" si="11"/>
        <v>2108_Alocation Casual Overtime - Salary</v>
      </c>
      <c r="G192" s="565" t="s">
        <v>525</v>
      </c>
      <c r="H192" s="566" t="s">
        <v>23</v>
      </c>
      <c r="I192" s="562" t="s">
        <v>1531</v>
      </c>
      <c r="J192" s="562"/>
      <c r="K192" s="567">
        <f>IF(SUMIF('Cost Center ok'!A$7:A$39,Template!E192,'Cost Center ok'!$BF$7:$BF$39)&gt;0,SUMIF('Cost Center ok'!A$7:A$39,Template!E192,'Cost Center ok'!$BF$7:$BF$39),0)</f>
        <v>0</v>
      </c>
      <c r="L192" s="567">
        <f>IF(SUMIF('Cost Center ok'!A$7:A$39,Template!E192,'Cost Center ok'!$BF$7:$BF$39)&lt;0,-SUMIF('Cost Center ok'!A$7:A$39,Template!E192,'Cost Center ok'!$BF$7:$BF$39),0)</f>
        <v>0</v>
      </c>
      <c r="N192" s="562" t="s">
        <v>1708</v>
      </c>
      <c r="O192" s="562" t="s">
        <v>1531</v>
      </c>
    </row>
    <row r="193" spans="1:15" s="566" customFormat="1" ht="15" customHeight="1">
      <c r="A193" s="560">
        <f t="shared" si="10"/>
        <v>44439</v>
      </c>
      <c r="B193" s="561">
        <v>7521102</v>
      </c>
      <c r="C193" s="562" t="s">
        <v>563</v>
      </c>
      <c r="D193" s="563" t="s">
        <v>536</v>
      </c>
      <c r="E193" s="562" t="s">
        <v>1494</v>
      </c>
      <c r="F193" s="564" t="str">
        <f t="shared" si="11"/>
        <v>2108_Alocation Casual Overtime - Salary</v>
      </c>
      <c r="G193" s="565" t="s">
        <v>525</v>
      </c>
      <c r="H193" s="566" t="s">
        <v>23</v>
      </c>
      <c r="I193" s="562" t="s">
        <v>1531</v>
      </c>
      <c r="J193" s="562"/>
      <c r="K193" s="567">
        <f>IF(SUMIF('Cost Center ok'!A$7:A$39,Template!E193,'Cost Center ok'!$BF$7:$BF$39)&gt;0,SUMIF('Cost Center ok'!A$7:A$39,Template!E193,'Cost Center ok'!$BF$7:$BF$39),0)</f>
        <v>81295089</v>
      </c>
      <c r="L193" s="567">
        <f>IF(SUMIF('Cost Center ok'!A$7:A$39,Template!E193,'Cost Center ok'!$BF$7:$BF$39)&lt;0,-SUMIF('Cost Center ok'!A$7:A$39,Template!E193,'Cost Center ok'!$BF$7:$BF$39),0)</f>
        <v>0</v>
      </c>
      <c r="N193" s="562" t="s">
        <v>1709</v>
      </c>
      <c r="O193" s="562" t="s">
        <v>1531</v>
      </c>
    </row>
    <row r="194" spans="1:15" s="566" customFormat="1" ht="15" customHeight="1">
      <c r="A194" s="560">
        <f t="shared" si="10"/>
        <v>44439</v>
      </c>
      <c r="B194" s="561">
        <v>7521102</v>
      </c>
      <c r="C194" s="562" t="s">
        <v>563</v>
      </c>
      <c r="D194" s="563" t="s">
        <v>537</v>
      </c>
      <c r="E194" s="562" t="s">
        <v>1495</v>
      </c>
      <c r="F194" s="564" t="str">
        <f t="shared" si="11"/>
        <v>2108_Alocation Casual Overtime - Salary</v>
      </c>
      <c r="G194" s="565" t="s">
        <v>525</v>
      </c>
      <c r="H194" s="566" t="s">
        <v>23</v>
      </c>
      <c r="I194" s="562" t="s">
        <v>1531</v>
      </c>
      <c r="J194" s="562"/>
      <c r="K194" s="567">
        <f>IF(SUMIF('Cost Center ok'!A$7:A$39,Template!E194,'Cost Center ok'!$BF$7:$BF$39)&gt;0,SUMIF('Cost Center ok'!A$7:A$39,Template!E194,'Cost Center ok'!$BF$7:$BF$39),0)</f>
        <v>10763633</v>
      </c>
      <c r="L194" s="567">
        <f>IF(SUMIF('Cost Center ok'!A$7:A$39,Template!E194,'Cost Center ok'!$BF$7:$BF$39)&lt;0,-SUMIF('Cost Center ok'!A$7:A$39,Template!E194,'Cost Center ok'!$BF$7:$BF$39),0)</f>
        <v>0</v>
      </c>
      <c r="N194" s="562" t="s">
        <v>1710</v>
      </c>
      <c r="O194" s="562" t="s">
        <v>1531</v>
      </c>
    </row>
    <row r="195" spans="1:15" s="566" customFormat="1" ht="15" customHeight="1">
      <c r="A195" s="560">
        <f t="shared" si="10"/>
        <v>44439</v>
      </c>
      <c r="B195" s="561">
        <v>7521102</v>
      </c>
      <c r="C195" s="562" t="s">
        <v>563</v>
      </c>
      <c r="D195" s="563" t="s">
        <v>538</v>
      </c>
      <c r="E195" s="562" t="s">
        <v>1496</v>
      </c>
      <c r="F195" s="564" t="str">
        <f t="shared" si="11"/>
        <v>2108_Alocation Casual Overtime - Salary</v>
      </c>
      <c r="G195" s="565" t="s">
        <v>526</v>
      </c>
      <c r="H195" s="566" t="s">
        <v>24</v>
      </c>
      <c r="I195" s="562" t="s">
        <v>1531</v>
      </c>
      <c r="J195" s="562"/>
      <c r="K195" s="567">
        <f>IF(SUMIF('Cost Center ok'!A$7:A$39,Template!E195,'Cost Center ok'!$BF$7:$BF$39)&gt;0,SUMIF('Cost Center ok'!A$7:A$39,Template!E195,'Cost Center ok'!$BF$7:$BF$39),0)</f>
        <v>5498493</v>
      </c>
      <c r="L195" s="567">
        <f>IF(SUMIF('Cost Center ok'!A$7:A$39,Template!E195,'Cost Center ok'!$BF$7:$BF$39)&lt;0,-SUMIF('Cost Center ok'!A$7:A$39,Template!E195,'Cost Center ok'!$BF$7:$BF$39),0)</f>
        <v>0</v>
      </c>
      <c r="N195" s="562" t="s">
        <v>1711</v>
      </c>
      <c r="O195" s="562" t="s">
        <v>1531</v>
      </c>
    </row>
    <row r="196" spans="1:15" s="566" customFormat="1" ht="15" customHeight="1">
      <c r="A196" s="560">
        <f t="shared" si="10"/>
        <v>44439</v>
      </c>
      <c r="B196" s="561">
        <v>7521102</v>
      </c>
      <c r="C196" s="562" t="s">
        <v>563</v>
      </c>
      <c r="D196" s="563" t="s">
        <v>539</v>
      </c>
      <c r="E196" s="562" t="s">
        <v>1497</v>
      </c>
      <c r="F196" s="564" t="str">
        <f t="shared" si="11"/>
        <v>2108_Alocation Casual Overtime - Salary</v>
      </c>
      <c r="G196" s="565" t="s">
        <v>526</v>
      </c>
      <c r="H196" s="566" t="s">
        <v>24</v>
      </c>
      <c r="I196" s="562" t="s">
        <v>1531</v>
      </c>
      <c r="J196" s="562"/>
      <c r="K196" s="567">
        <f>IF(SUMIF('Cost Center ok'!A$7:A$39,Template!E196,'Cost Center ok'!$BF$7:$BF$39)&gt;0,SUMIF('Cost Center ok'!A$7:A$39,Template!E196,'Cost Center ok'!$BF$7:$BF$39),0)</f>
        <v>22477070</v>
      </c>
      <c r="L196" s="567">
        <f>IF(SUMIF('Cost Center ok'!A$7:A$39,Template!E196,'Cost Center ok'!$BF$7:$BF$39)&lt;0,-SUMIF('Cost Center ok'!A$7:A$39,Template!E196,'Cost Center ok'!$BF$7:$BF$39),0)</f>
        <v>0</v>
      </c>
      <c r="N196" s="562" t="s">
        <v>1712</v>
      </c>
      <c r="O196" s="562" t="s">
        <v>1531</v>
      </c>
    </row>
    <row r="197" spans="1:15" s="566" customFormat="1" ht="15" customHeight="1">
      <c r="A197" s="560">
        <f t="shared" si="10"/>
        <v>44439</v>
      </c>
      <c r="B197" s="561">
        <v>7521102</v>
      </c>
      <c r="C197" s="562" t="s">
        <v>563</v>
      </c>
      <c r="D197" s="563" t="s">
        <v>540</v>
      </c>
      <c r="E197" s="562" t="s">
        <v>1498</v>
      </c>
      <c r="F197" s="564" t="str">
        <f t="shared" si="11"/>
        <v>2108_Alocation Casual Overtime - Salary</v>
      </c>
      <c r="G197" s="565" t="s">
        <v>526</v>
      </c>
      <c r="H197" s="566" t="s">
        <v>24</v>
      </c>
      <c r="I197" s="562" t="s">
        <v>1531</v>
      </c>
      <c r="J197" s="562"/>
      <c r="K197" s="567">
        <f>IF(SUMIF('Cost Center ok'!A$7:A$39,Template!E197,'Cost Center ok'!$BF$7:$BF$39)&gt;0,SUMIF('Cost Center ok'!A$7:A$39,Template!E197,'Cost Center ok'!$BF$7:$BF$39),0)</f>
        <v>2975115</v>
      </c>
      <c r="L197" s="567">
        <f>IF(SUMIF('Cost Center ok'!A$7:A$39,Template!E197,'Cost Center ok'!$BF$7:$BF$39)&lt;0,-SUMIF('Cost Center ok'!A$7:A$39,Template!E197,'Cost Center ok'!$BF$7:$BF$39),0)</f>
        <v>0</v>
      </c>
      <c r="N197" s="562" t="s">
        <v>1713</v>
      </c>
      <c r="O197" s="562" t="s">
        <v>1531</v>
      </c>
    </row>
    <row r="198" spans="1:15" s="566" customFormat="1" ht="15" customHeight="1">
      <c r="A198" s="560">
        <f t="shared" si="10"/>
        <v>44439</v>
      </c>
      <c r="B198" s="561">
        <v>7521102</v>
      </c>
      <c r="C198" s="562" t="s">
        <v>563</v>
      </c>
      <c r="D198" s="563" t="s">
        <v>541</v>
      </c>
      <c r="E198" s="562" t="s">
        <v>1499</v>
      </c>
      <c r="F198" s="564" t="str">
        <f t="shared" si="11"/>
        <v>2108_Alocation Casual Overtime - Salary</v>
      </c>
      <c r="G198" s="565" t="s">
        <v>525</v>
      </c>
      <c r="H198" s="566" t="s">
        <v>23</v>
      </c>
      <c r="I198" s="562" t="s">
        <v>1531</v>
      </c>
      <c r="J198" s="562"/>
      <c r="K198" s="567">
        <f>IF(SUMIF('Cost Center ok'!A$7:A$39,Template!E198,'Cost Center ok'!$BF$7:$BF$39)&gt;0,SUMIF('Cost Center ok'!A$7:A$39,Template!E198,'Cost Center ok'!$BF$7:$BF$39),0)</f>
        <v>0</v>
      </c>
      <c r="L198" s="567">
        <f>IF(SUMIF('Cost Center ok'!A$7:A$39,Template!E198,'Cost Center ok'!$BF$7:$BF$39)&lt;0,-SUMIF('Cost Center ok'!A$7:A$39,Template!E198,'Cost Center ok'!$BF$7:$BF$39),0)</f>
        <v>0</v>
      </c>
      <c r="N198" s="562" t="s">
        <v>1714</v>
      </c>
      <c r="O198" s="562" t="e">
        <v>#N/A</v>
      </c>
    </row>
    <row r="199" spans="1:15" s="566" customFormat="1" ht="15" customHeight="1">
      <c r="A199" s="560">
        <f t="shared" si="10"/>
        <v>44439</v>
      </c>
      <c r="B199" s="561">
        <v>7521102</v>
      </c>
      <c r="C199" s="562" t="s">
        <v>563</v>
      </c>
      <c r="D199" s="563" t="s">
        <v>542</v>
      </c>
      <c r="E199" s="562" t="s">
        <v>1500</v>
      </c>
      <c r="F199" s="564" t="str">
        <f t="shared" si="11"/>
        <v>2108_Alocation Casual Overtime - Salary</v>
      </c>
      <c r="G199" s="565" t="s">
        <v>525</v>
      </c>
      <c r="H199" s="566" t="s">
        <v>23</v>
      </c>
      <c r="I199" s="562" t="s">
        <v>1531</v>
      </c>
      <c r="J199" s="562"/>
      <c r="K199" s="567">
        <f>IF(SUMIF('Cost Center ok'!A$7:A$39,Template!E199,'Cost Center ok'!$BF$7:$BF$39)&gt;0,SUMIF('Cost Center ok'!A$7:A$39,Template!E199,'Cost Center ok'!$BF$7:$BF$39),0)</f>
        <v>0</v>
      </c>
      <c r="L199" s="567">
        <f>IF(SUMIF('Cost Center ok'!A$7:A$39,Template!E199,'Cost Center ok'!$BF$7:$BF$39)&lt;0,-SUMIF('Cost Center ok'!A$7:A$39,Template!E199,'Cost Center ok'!$BF$7:$BF$39),0)</f>
        <v>0</v>
      </c>
      <c r="N199" s="562" t="s">
        <v>1715</v>
      </c>
      <c r="O199" s="562" t="e">
        <v>#N/A</v>
      </c>
    </row>
    <row r="200" spans="1:15" s="566" customFormat="1" ht="15" customHeight="1">
      <c r="A200" s="560">
        <f t="shared" si="10"/>
        <v>44439</v>
      </c>
      <c r="B200" s="561">
        <v>7521102</v>
      </c>
      <c r="C200" s="562" t="s">
        <v>563</v>
      </c>
      <c r="D200" s="563" t="s">
        <v>935</v>
      </c>
      <c r="E200" s="562" t="s">
        <v>1501</v>
      </c>
      <c r="F200" s="564" t="str">
        <f t="shared" si="11"/>
        <v>2108_Alocation Casual Overtime - Salary</v>
      </c>
      <c r="G200" s="565" t="s">
        <v>636</v>
      </c>
      <c r="H200" s="566" t="s">
        <v>1518</v>
      </c>
      <c r="I200" s="562" t="s">
        <v>1531</v>
      </c>
      <c r="J200" s="562"/>
      <c r="K200" s="567">
        <f>IF(SUMIF('Cost Center ok'!A$7:A$39,Template!E200,'Cost Center ok'!$BF$7:$BF$39)&gt;0,SUMIF('Cost Center ok'!A$7:A$39,Template!E200,'Cost Center ok'!$BF$7:$BF$39),0)</f>
        <v>0</v>
      </c>
      <c r="L200" s="567">
        <f>IF(SUMIF('Cost Center ok'!A$7:A$39,Template!E200,'Cost Center ok'!$BF$7:$BF$39)&lt;0,-SUMIF('Cost Center ok'!A$7:A$39,Template!E200,'Cost Center ok'!$BF$7:$BF$39),0)</f>
        <v>0</v>
      </c>
      <c r="N200" s="562" t="s">
        <v>1716</v>
      </c>
      <c r="O200" s="562" t="e">
        <v>#N/A</v>
      </c>
    </row>
    <row r="201" spans="1:15" ht="15" customHeight="1">
      <c r="A201" s="560">
        <f t="shared" si="10"/>
        <v>44439</v>
      </c>
      <c r="B201" s="561">
        <v>7521102</v>
      </c>
      <c r="C201" s="562" t="s">
        <v>563</v>
      </c>
      <c r="D201" s="563" t="s">
        <v>934</v>
      </c>
      <c r="E201" s="562" t="s">
        <v>1502</v>
      </c>
      <c r="F201" s="564" t="str">
        <f t="shared" si="11"/>
        <v>2108_Alocation Casual Overtime - Salary</v>
      </c>
      <c r="G201" s="565" t="s">
        <v>636</v>
      </c>
      <c r="H201" s="566" t="s">
        <v>1518</v>
      </c>
      <c r="I201" s="562" t="s">
        <v>1531</v>
      </c>
      <c r="K201" s="567">
        <f>IF(SUMIF('Cost Center ok'!A$7:A$39,Template!E201,'Cost Center ok'!$BF$7:$BF$39)&gt;0,SUMIF('Cost Center ok'!A$7:A$39,Template!E201,'Cost Center ok'!$BF$7:$BF$39),0)</f>
        <v>2461118</v>
      </c>
      <c r="L201" s="567">
        <f>IF(SUMIF('Cost Center ok'!A$7:A$39,Template!E201,'Cost Center ok'!$BF$7:$BF$39)&lt;0,-SUMIF('Cost Center ok'!A$7:A$39,Template!E201,'Cost Center ok'!$BF$7:$BF$39),0)</f>
        <v>0</v>
      </c>
      <c r="N201" s="562" t="s">
        <v>1717</v>
      </c>
      <c r="O201" s="562" t="s">
        <v>1531</v>
      </c>
    </row>
    <row r="202" spans="1:15" ht="15" customHeight="1">
      <c r="A202" s="560">
        <f t="shared" si="10"/>
        <v>44439</v>
      </c>
      <c r="B202" s="561">
        <v>7521102</v>
      </c>
      <c r="C202" s="562" t="s">
        <v>563</v>
      </c>
      <c r="D202" s="563" t="s">
        <v>543</v>
      </c>
      <c r="E202" s="562" t="s">
        <v>1503</v>
      </c>
      <c r="F202" s="564" t="str">
        <f t="shared" si="11"/>
        <v>2108_Alocation Casual Overtime - Salary</v>
      </c>
      <c r="G202" s="565" t="s">
        <v>636</v>
      </c>
      <c r="H202" s="566" t="s">
        <v>1518</v>
      </c>
      <c r="I202" s="562" t="s">
        <v>1531</v>
      </c>
      <c r="K202" s="567">
        <f>IF(SUMIF('Cost Center ok'!A$7:A$39,Template!E202,'Cost Center ok'!$BF$7:$BF$39)&gt;0,SUMIF('Cost Center ok'!A$7:A$39,Template!E202,'Cost Center ok'!$BF$7:$BF$39),0)</f>
        <v>0</v>
      </c>
      <c r="L202" s="567">
        <f>IF(SUMIF('Cost Center ok'!A$7:A$39,Template!E202,'Cost Center ok'!$BF$7:$BF$39)&lt;0,-SUMIF('Cost Center ok'!A$7:A$39,Template!E202,'Cost Center ok'!$BF$7:$BF$39),0)</f>
        <v>0</v>
      </c>
      <c r="N202" s="562" t="s">
        <v>1718</v>
      </c>
      <c r="O202" s="562" t="e">
        <v>#N/A</v>
      </c>
    </row>
    <row r="203" spans="1:15" ht="15" customHeight="1">
      <c r="A203" s="560">
        <f t="shared" si="10"/>
        <v>44439</v>
      </c>
      <c r="B203" s="561">
        <v>7521102</v>
      </c>
      <c r="C203" s="562" t="s">
        <v>563</v>
      </c>
      <c r="D203" s="563" t="s">
        <v>544</v>
      </c>
      <c r="E203" s="562" t="s">
        <v>1504</v>
      </c>
      <c r="F203" s="564" t="str">
        <f t="shared" si="11"/>
        <v>2108_Alocation Casual Overtime - Salary</v>
      </c>
      <c r="G203" s="565" t="s">
        <v>636</v>
      </c>
      <c r="H203" s="566" t="s">
        <v>1518</v>
      </c>
      <c r="I203" s="562" t="s">
        <v>1531</v>
      </c>
      <c r="K203" s="567">
        <f>IF(SUMIF('Cost Center ok'!A$7:A$39,Template!E203,'Cost Center ok'!$BF$7:$BF$39)&gt;0,SUMIF('Cost Center ok'!A$7:A$39,Template!E203,'Cost Center ok'!$BF$7:$BF$39),0)</f>
        <v>0</v>
      </c>
      <c r="L203" s="567">
        <f>IF(SUMIF('Cost Center ok'!A$7:A$39,Template!E203,'Cost Center ok'!$BF$7:$BF$39)&lt;0,-SUMIF('Cost Center ok'!A$7:A$39,Template!E203,'Cost Center ok'!$BF$7:$BF$39),0)</f>
        <v>0</v>
      </c>
      <c r="N203" s="562" t="s">
        <v>1719</v>
      </c>
      <c r="O203" s="562" t="e">
        <v>#N/A</v>
      </c>
    </row>
    <row r="204" spans="1:15" ht="15" customHeight="1">
      <c r="A204" s="560">
        <f t="shared" si="10"/>
        <v>44439</v>
      </c>
      <c r="B204" s="561">
        <v>7521102</v>
      </c>
      <c r="C204" s="562" t="s">
        <v>563</v>
      </c>
      <c r="D204" s="563" t="s">
        <v>546</v>
      </c>
      <c r="E204" s="562" t="s">
        <v>1505</v>
      </c>
      <c r="F204" s="564" t="str">
        <f t="shared" si="11"/>
        <v>2108_Alocation Casual Overtime - Salary</v>
      </c>
      <c r="G204" s="565" t="s">
        <v>636</v>
      </c>
      <c r="H204" s="566" t="s">
        <v>1518</v>
      </c>
      <c r="I204" s="562" t="s">
        <v>1531</v>
      </c>
      <c r="K204" s="567">
        <f>IF(SUMIF('Cost Center ok'!A$7:A$39,Template!E204,'Cost Center ok'!$BF$7:$BF$39)&gt;0,SUMIF('Cost Center ok'!A$7:A$39,Template!E204,'Cost Center ok'!$BF$7:$BF$39),0)</f>
        <v>0</v>
      </c>
      <c r="L204" s="567">
        <f>IF(SUMIF('Cost Center ok'!A$7:A$39,Template!E204,'Cost Center ok'!$BF$7:$BF$39)&lt;0,-SUMIF('Cost Center ok'!A$7:A$39,Template!E204,'Cost Center ok'!$BF$7:$BF$39),0)</f>
        <v>0</v>
      </c>
      <c r="N204" s="562" t="s">
        <v>1720</v>
      </c>
      <c r="O204" s="562" t="e">
        <v>#N/A</v>
      </c>
    </row>
    <row r="205" spans="1:15" ht="15" customHeight="1">
      <c r="A205" s="560">
        <f t="shared" si="10"/>
        <v>44439</v>
      </c>
      <c r="B205" s="561">
        <v>7521102</v>
      </c>
      <c r="C205" s="562" t="s">
        <v>563</v>
      </c>
      <c r="D205" s="563" t="s">
        <v>547</v>
      </c>
      <c r="E205" s="562" t="s">
        <v>1506</v>
      </c>
      <c r="F205" s="564" t="str">
        <f t="shared" si="11"/>
        <v>2108_Alocation Casual Overtime - Salary</v>
      </c>
      <c r="G205" s="565" t="s">
        <v>636</v>
      </c>
      <c r="H205" s="566" t="s">
        <v>1518</v>
      </c>
      <c r="I205" s="562" t="s">
        <v>1531</v>
      </c>
      <c r="K205" s="567">
        <f>IF(SUMIF('Cost Center ok'!A$7:A$39,Template!E205,'Cost Center ok'!$BF$7:$BF$39)&gt;0,SUMIF('Cost Center ok'!A$7:A$39,Template!E205,'Cost Center ok'!$BF$7:$BF$39),0)</f>
        <v>0</v>
      </c>
      <c r="L205" s="567">
        <f>IF(SUMIF('Cost Center ok'!A$7:A$39,Template!E205,'Cost Center ok'!$BF$7:$BF$39)&lt;0,-SUMIF('Cost Center ok'!A$7:A$39,Template!E205,'Cost Center ok'!$BF$7:$BF$39),0)</f>
        <v>0</v>
      </c>
      <c r="N205" s="562" t="s">
        <v>1721</v>
      </c>
      <c r="O205" s="562" t="e">
        <v>#N/A</v>
      </c>
    </row>
    <row r="206" spans="1:15" ht="15" customHeight="1">
      <c r="A206" s="560">
        <f t="shared" si="10"/>
        <v>44439</v>
      </c>
      <c r="B206" s="561">
        <v>7521102</v>
      </c>
      <c r="C206" s="562" t="s">
        <v>563</v>
      </c>
      <c r="D206" s="563" t="s">
        <v>548</v>
      </c>
      <c r="E206" s="562" t="s">
        <v>1507</v>
      </c>
      <c r="F206" s="564" t="str">
        <f t="shared" si="11"/>
        <v>2108_Alocation Casual Overtime - Salary</v>
      </c>
      <c r="G206" s="565" t="s">
        <v>636</v>
      </c>
      <c r="H206" s="566" t="s">
        <v>1518</v>
      </c>
      <c r="I206" s="562" t="s">
        <v>1531</v>
      </c>
      <c r="K206" s="567">
        <f>IF(SUMIF('Cost Center ok'!A$7:A$39,Template!E206,'Cost Center ok'!$BF$7:$BF$39)&gt;0,SUMIF('Cost Center ok'!A$7:A$39,Template!E206,'Cost Center ok'!$BF$7:$BF$39),0)</f>
        <v>1168248</v>
      </c>
      <c r="L206" s="567">
        <f>IF(SUMIF('Cost Center ok'!A$7:A$39,Template!E206,'Cost Center ok'!$BF$7:$BF$39)&lt;0,-SUMIF('Cost Center ok'!A$7:A$39,Template!E206,'Cost Center ok'!$BF$7:$BF$39),0)</f>
        <v>0</v>
      </c>
      <c r="N206" s="562" t="s">
        <v>1722</v>
      </c>
      <c r="O206" s="562" t="s">
        <v>1531</v>
      </c>
    </row>
    <row r="207" spans="1:15" ht="15" customHeight="1">
      <c r="A207" s="560">
        <f t="shared" si="10"/>
        <v>44439</v>
      </c>
      <c r="B207" s="561">
        <v>7521102</v>
      </c>
      <c r="C207" s="562" t="s">
        <v>563</v>
      </c>
      <c r="D207" s="563" t="s">
        <v>549</v>
      </c>
      <c r="E207" s="562" t="s">
        <v>896</v>
      </c>
      <c r="F207" s="564" t="str">
        <f t="shared" si="11"/>
        <v>2108_Alocation Casual Overtime - Salary</v>
      </c>
      <c r="G207" s="565" t="s">
        <v>636</v>
      </c>
      <c r="H207" s="566" t="s">
        <v>1518</v>
      </c>
      <c r="I207" s="562" t="s">
        <v>1531</v>
      </c>
      <c r="K207" s="567">
        <f>IF(SUMIF('Cost Center ok'!A$7:A$39,Template!E207,'Cost Center ok'!$BF$7:$BF$39)&gt;0,SUMIF('Cost Center ok'!A$7:A$39,Template!E207,'Cost Center ok'!$BF$7:$BF$39),0)</f>
        <v>9603125</v>
      </c>
      <c r="L207" s="567">
        <f>IF(SUMIF('Cost Center ok'!A$7:A$39,Template!E207,'Cost Center ok'!$BF$7:$BF$39)&lt;0,-SUMIF('Cost Center ok'!A$7:A$39,Template!E207,'Cost Center ok'!$BF$7:$BF$39),0)</f>
        <v>0</v>
      </c>
      <c r="N207" s="562" t="s">
        <v>1723</v>
      </c>
      <c r="O207" s="562" t="s">
        <v>1531</v>
      </c>
    </row>
    <row r="208" spans="1:15" ht="15" customHeight="1">
      <c r="A208" s="560">
        <f t="shared" si="10"/>
        <v>44439</v>
      </c>
      <c r="B208" s="561">
        <v>7521102</v>
      </c>
      <c r="C208" s="562" t="s">
        <v>563</v>
      </c>
      <c r="D208" s="563" t="s">
        <v>550</v>
      </c>
      <c r="E208" s="562" t="s">
        <v>1508</v>
      </c>
      <c r="F208" s="564" t="str">
        <f t="shared" si="11"/>
        <v>2108_Alocation Casual Overtime - Salary</v>
      </c>
      <c r="G208" s="565" t="s">
        <v>636</v>
      </c>
      <c r="H208" s="566" t="s">
        <v>1518</v>
      </c>
      <c r="I208" s="562" t="s">
        <v>1531</v>
      </c>
      <c r="K208" s="567">
        <f>IF(SUMIF('Cost Center ok'!A$7:A$39,Template!E208,'Cost Center ok'!$BF$7:$BF$39)&gt;0,SUMIF('Cost Center ok'!A$7:A$39,Template!E208,'Cost Center ok'!$BF$7:$BF$39),0)</f>
        <v>0</v>
      </c>
      <c r="L208" s="567">
        <f>IF(SUMIF('Cost Center ok'!A$7:A$39,Template!E208,'Cost Center ok'!$BF$7:$BF$39)&lt;0,-SUMIF('Cost Center ok'!A$7:A$39,Template!E208,'Cost Center ok'!$BF$7:$BF$39),0)</f>
        <v>0</v>
      </c>
      <c r="N208" s="562" t="s">
        <v>1724</v>
      </c>
      <c r="O208" s="562" t="e">
        <v>#N/A</v>
      </c>
    </row>
    <row r="209" spans="1:15" ht="15" customHeight="1">
      <c r="A209" s="560">
        <f t="shared" si="10"/>
        <v>44439</v>
      </c>
      <c r="B209" s="561">
        <v>7521102</v>
      </c>
      <c r="C209" s="562" t="s">
        <v>563</v>
      </c>
      <c r="D209" s="563" t="s">
        <v>551</v>
      </c>
      <c r="E209" s="562" t="s">
        <v>1509</v>
      </c>
      <c r="F209" s="564" t="str">
        <f t="shared" si="11"/>
        <v>2108_Alocation Casual Overtime - Salary</v>
      </c>
      <c r="G209" s="565" t="s">
        <v>636</v>
      </c>
      <c r="H209" s="566" t="s">
        <v>1518</v>
      </c>
      <c r="I209" s="562" t="s">
        <v>1531</v>
      </c>
      <c r="K209" s="567">
        <f>IF(SUMIF('Cost Center ok'!A$7:A$39,Template!E209,'Cost Center ok'!$BF$7:$BF$39)&gt;0,SUMIF('Cost Center ok'!A$7:A$39,Template!E209,'Cost Center ok'!$BF$7:$BF$39),0)</f>
        <v>0</v>
      </c>
      <c r="L209" s="567">
        <f>IF(SUMIF('Cost Center ok'!A$7:A$39,Template!E209,'Cost Center ok'!$BF$7:$BF$39)&lt;0,-SUMIF('Cost Center ok'!A$7:A$39,Template!E209,'Cost Center ok'!$BF$7:$BF$39),0)</f>
        <v>0</v>
      </c>
      <c r="N209" s="562" t="s">
        <v>1725</v>
      </c>
      <c r="O209" s="562" t="e">
        <v>#N/A</v>
      </c>
    </row>
    <row r="210" spans="1:15" ht="15" customHeight="1">
      <c r="A210" s="560">
        <f t="shared" si="10"/>
        <v>44439</v>
      </c>
      <c r="B210" s="561">
        <v>7521102</v>
      </c>
      <c r="C210" s="562" t="s">
        <v>563</v>
      </c>
      <c r="D210" s="563" t="s">
        <v>552</v>
      </c>
      <c r="E210" s="562" t="s">
        <v>1510</v>
      </c>
      <c r="F210" s="564" t="str">
        <f t="shared" si="11"/>
        <v>2108_Alocation Casual Overtime - Salary</v>
      </c>
      <c r="G210" s="565" t="s">
        <v>636</v>
      </c>
      <c r="H210" s="566" t="s">
        <v>1518</v>
      </c>
      <c r="I210" s="562" t="s">
        <v>1531</v>
      </c>
      <c r="K210" s="567">
        <f>IF(SUMIF('Cost Center ok'!A$7:A$39,Template!E210,'Cost Center ok'!$BF$7:$BF$39)&gt;0,SUMIF('Cost Center ok'!A$7:A$39,Template!E210,'Cost Center ok'!$BF$7:$BF$39),0)</f>
        <v>0</v>
      </c>
      <c r="L210" s="567">
        <f>IF(SUMIF('Cost Center ok'!A$7:A$39,Template!E210,'Cost Center ok'!$BF$7:$BF$39)&lt;0,-SUMIF('Cost Center ok'!A$7:A$39,Template!E210,'Cost Center ok'!$BF$7:$BF$39),0)</f>
        <v>0</v>
      </c>
      <c r="N210" s="562" t="s">
        <v>1726</v>
      </c>
      <c r="O210" s="562" t="e">
        <v>#N/A</v>
      </c>
    </row>
    <row r="211" spans="1:15" ht="15" customHeight="1">
      <c r="A211" s="560">
        <f t="shared" si="10"/>
        <v>44439</v>
      </c>
      <c r="B211" s="561">
        <v>7521102</v>
      </c>
      <c r="C211" s="562" t="s">
        <v>563</v>
      </c>
      <c r="D211" s="563" t="s">
        <v>553</v>
      </c>
      <c r="E211" s="562" t="s">
        <v>1511</v>
      </c>
      <c r="F211" s="564" t="str">
        <f t="shared" si="11"/>
        <v>2108_Alocation Casual Overtime - Salary</v>
      </c>
      <c r="G211" s="565" t="s">
        <v>636</v>
      </c>
      <c r="H211" s="566" t="s">
        <v>1518</v>
      </c>
      <c r="I211" s="562" t="s">
        <v>1531</v>
      </c>
      <c r="K211" s="567">
        <f>IF(SUMIF('Cost Center ok'!A$7:A$39,Template!E211,'Cost Center ok'!$BF$7:$BF$39)&gt;0,SUMIF('Cost Center ok'!A$7:A$39,Template!E211,'Cost Center ok'!$BF$7:$BF$39),0)</f>
        <v>0</v>
      </c>
      <c r="L211" s="567">
        <f>IF(SUMIF('Cost Center ok'!A$7:A$39,Template!E211,'Cost Center ok'!$BF$7:$BF$39)&lt;0,-SUMIF('Cost Center ok'!A$7:A$39,Template!E211,'Cost Center ok'!$BF$7:$BF$39),0)</f>
        <v>0</v>
      </c>
      <c r="N211" s="562" t="s">
        <v>1727</v>
      </c>
      <c r="O211" s="562" t="e">
        <v>#N/A</v>
      </c>
    </row>
    <row r="212" spans="1:15" ht="15" customHeight="1">
      <c r="A212" s="560">
        <f t="shared" si="10"/>
        <v>44439</v>
      </c>
      <c r="B212" s="561">
        <v>7521102</v>
      </c>
      <c r="C212" s="562" t="s">
        <v>563</v>
      </c>
      <c r="D212" s="563" t="s">
        <v>554</v>
      </c>
      <c r="E212" s="562" t="s">
        <v>1512</v>
      </c>
      <c r="F212" s="564" t="str">
        <f t="shared" si="11"/>
        <v>2108_Alocation Casual Overtime - Salary</v>
      </c>
      <c r="G212" s="565" t="s">
        <v>636</v>
      </c>
      <c r="H212" s="566" t="s">
        <v>1518</v>
      </c>
      <c r="I212" s="562" t="s">
        <v>1531</v>
      </c>
      <c r="K212" s="567">
        <f>IF(SUMIF('Cost Center ok'!A$7:A$39,Template!E212,'Cost Center ok'!$BF$7:$BF$39)&gt;0,SUMIF('Cost Center ok'!A$7:A$39,Template!E212,'Cost Center ok'!$BF$7:$BF$39),0)</f>
        <v>0</v>
      </c>
      <c r="L212" s="567">
        <f>IF(SUMIF('Cost Center ok'!A$7:A$39,Template!E212,'Cost Center ok'!$BF$7:$BF$39)&lt;0,-SUMIF('Cost Center ok'!A$7:A$39,Template!E212,'Cost Center ok'!$BF$7:$BF$39),0)</f>
        <v>0</v>
      </c>
      <c r="N212" s="562" t="s">
        <v>1728</v>
      </c>
      <c r="O212" s="562" t="e">
        <v>#N/A</v>
      </c>
    </row>
    <row r="213" spans="1:15" ht="15" customHeight="1">
      <c r="A213" s="560">
        <f t="shared" si="10"/>
        <v>44439</v>
      </c>
      <c r="B213" s="561">
        <v>7521102</v>
      </c>
      <c r="C213" s="562" t="s">
        <v>563</v>
      </c>
      <c r="D213" s="563" t="s">
        <v>555</v>
      </c>
      <c r="E213" s="562" t="s">
        <v>1513</v>
      </c>
      <c r="F213" s="564" t="str">
        <f t="shared" si="11"/>
        <v>2108_Alocation Casual Overtime - Salary</v>
      </c>
      <c r="G213" s="565" t="s">
        <v>636</v>
      </c>
      <c r="H213" s="566" t="s">
        <v>1518</v>
      </c>
      <c r="I213" s="562" t="s">
        <v>1531</v>
      </c>
      <c r="K213" s="567">
        <f>IF(SUMIF('Cost Center ok'!A$7:A$39,Template!E213,'Cost Center ok'!$BF$7:$BF$39)&gt;0,SUMIF('Cost Center ok'!A$7:A$39,Template!E213,'Cost Center ok'!$BF$7:$BF$39),0)</f>
        <v>0</v>
      </c>
      <c r="L213" s="567">
        <f>IF(SUMIF('Cost Center ok'!A$7:A$39,Template!E213,'Cost Center ok'!$BF$7:$BF$39)&lt;0,-SUMIF('Cost Center ok'!A$7:A$39,Template!E213,'Cost Center ok'!$BF$7:$BF$39),0)</f>
        <v>0</v>
      </c>
      <c r="N213" s="562" t="s">
        <v>1729</v>
      </c>
      <c r="O213" s="562" t="e">
        <v>#N/A</v>
      </c>
    </row>
    <row r="214" spans="1:15" ht="15" customHeight="1">
      <c r="A214" s="560">
        <f t="shared" si="10"/>
        <v>44439</v>
      </c>
      <c r="B214" s="561">
        <v>7521102</v>
      </c>
      <c r="C214" s="562" t="s">
        <v>563</v>
      </c>
      <c r="D214" s="563" t="s">
        <v>556</v>
      </c>
      <c r="E214" s="562" t="s">
        <v>1514</v>
      </c>
      <c r="F214" s="564" t="str">
        <f t="shared" si="11"/>
        <v>2108_Alocation Casual Overtime - Salary</v>
      </c>
      <c r="G214" s="565" t="s">
        <v>636</v>
      </c>
      <c r="H214" s="566" t="s">
        <v>1518</v>
      </c>
      <c r="I214" s="562" t="s">
        <v>1531</v>
      </c>
      <c r="K214" s="567">
        <f>IF(SUMIF('Cost Center ok'!A$7:A$39,Template!E214,'Cost Center ok'!$BF$7:$BF$39)&gt;0,SUMIF('Cost Center ok'!A$7:A$39,Template!E214,'Cost Center ok'!$BF$7:$BF$39),0)</f>
        <v>0</v>
      </c>
      <c r="L214" s="567">
        <f>IF(SUMIF('Cost Center ok'!A$7:A$39,Template!E214,'Cost Center ok'!$BF$7:$BF$39)&lt;0,-SUMIF('Cost Center ok'!A$7:A$39,Template!E214,'Cost Center ok'!$BF$7:$BF$39),0)</f>
        <v>0</v>
      </c>
      <c r="N214" s="562" t="s">
        <v>1730</v>
      </c>
      <c r="O214" s="562" t="e">
        <v>#N/A</v>
      </c>
    </row>
    <row r="215" spans="1:15" ht="15" customHeight="1">
      <c r="A215" s="560">
        <f t="shared" si="10"/>
        <v>44439</v>
      </c>
      <c r="B215" s="561">
        <v>7521102</v>
      </c>
      <c r="C215" s="562" t="s">
        <v>563</v>
      </c>
      <c r="D215" s="563" t="s">
        <v>557</v>
      </c>
      <c r="E215" s="562" t="s">
        <v>1515</v>
      </c>
      <c r="F215" s="564" t="str">
        <f t="shared" si="11"/>
        <v>2108_Alocation Casual Overtime - Salary</v>
      </c>
      <c r="G215" s="565" t="s">
        <v>636</v>
      </c>
      <c r="H215" s="566" t="s">
        <v>1518</v>
      </c>
      <c r="I215" s="562" t="s">
        <v>1531</v>
      </c>
      <c r="K215" s="567">
        <f>IF(SUMIF('Cost Center ok'!A$7:A$39,Template!E215,'Cost Center ok'!$BF$7:$BF$39)&gt;0,SUMIF('Cost Center ok'!A$7:A$39,Template!E215,'Cost Center ok'!$BF$7:$BF$39),0)</f>
        <v>0</v>
      </c>
      <c r="L215" s="567">
        <f>IF(SUMIF('Cost Center ok'!A$7:A$39,Template!E215,'Cost Center ok'!$BF$7:$BF$39)&lt;0,-SUMIF('Cost Center ok'!A$7:A$39,Template!E215,'Cost Center ok'!$BF$7:$BF$39),0)</f>
        <v>0</v>
      </c>
      <c r="N215" s="562" t="s">
        <v>1731</v>
      </c>
      <c r="O215" s="562" t="e">
        <v>#N/A</v>
      </c>
    </row>
    <row r="216" spans="1:15" ht="15" customHeight="1">
      <c r="A216" s="560">
        <f t="shared" si="10"/>
        <v>44439</v>
      </c>
      <c r="B216" s="561">
        <v>7521102</v>
      </c>
      <c r="C216" s="562" t="s">
        <v>563</v>
      </c>
      <c r="D216" s="563" t="s">
        <v>558</v>
      </c>
      <c r="E216" s="562" t="s">
        <v>1516</v>
      </c>
      <c r="F216" s="564" t="str">
        <f t="shared" si="11"/>
        <v>2108_Alocation Casual Overtime - Salary</v>
      </c>
      <c r="G216" s="565" t="s">
        <v>636</v>
      </c>
      <c r="H216" s="566" t="s">
        <v>1518</v>
      </c>
      <c r="I216" s="562" t="s">
        <v>1531</v>
      </c>
      <c r="K216" s="567">
        <f>IF(SUMIF('Cost Center ok'!A$7:A$39,Template!E216,'Cost Center ok'!$BF$7:$BF$39)&gt;0,SUMIF('Cost Center ok'!A$7:A$39,Template!E216,'Cost Center ok'!$BF$7:$BF$39),0)</f>
        <v>0</v>
      </c>
      <c r="L216" s="567">
        <f>IF(SUMIF('Cost Center ok'!A$7:A$39,Template!E216,'Cost Center ok'!$BF$7:$BF$39)&lt;0,-SUMIF('Cost Center ok'!A$7:A$39,Template!E216,'Cost Center ok'!$BF$7:$BF$39),0)</f>
        <v>0</v>
      </c>
      <c r="N216" s="562" t="s">
        <v>1732</v>
      </c>
      <c r="O216" s="562" t="e">
        <v>#N/A</v>
      </c>
    </row>
    <row r="217" spans="1:15" ht="15" customHeight="1">
      <c r="A217" s="560">
        <f t="shared" si="10"/>
        <v>44439</v>
      </c>
      <c r="B217" s="561">
        <v>7521102</v>
      </c>
      <c r="C217" s="562" t="s">
        <v>563</v>
      </c>
      <c r="D217" s="563" t="s">
        <v>559</v>
      </c>
      <c r="E217" s="562" t="s">
        <v>1517</v>
      </c>
      <c r="F217" s="564" t="str">
        <f t="shared" si="11"/>
        <v>2108_Alocation Casual Overtime - Salary</v>
      </c>
      <c r="G217" s="565" t="s">
        <v>636</v>
      </c>
      <c r="H217" s="566" t="s">
        <v>1518</v>
      </c>
      <c r="I217" s="562" t="s">
        <v>1531</v>
      </c>
      <c r="K217" s="567">
        <f>IF(SUMIF('Cost Center ok'!A$7:A$39,Template!E217,'Cost Center ok'!$BF$7:$BF$39)&gt;0,SUMIF('Cost Center ok'!A$7:A$39,Template!E217,'Cost Center ok'!$BF$7:$BF$39),0)</f>
        <v>0</v>
      </c>
      <c r="L217" s="567">
        <f>IF(SUMIF('Cost Center ok'!A$7:A$39,Template!E217,'Cost Center ok'!$BF$7:$BF$39)&lt;0,-SUMIF('Cost Center ok'!A$7:A$39,Template!E217,'Cost Center ok'!$BF$7:$BF$39),0)</f>
        <v>0</v>
      </c>
      <c r="N217" s="562" t="s">
        <v>1733</v>
      </c>
      <c r="O217" s="562" t="e">
        <v>#N/A</v>
      </c>
    </row>
    <row r="218" spans="1:15" ht="15" customHeight="1">
      <c r="A218" s="560">
        <f t="shared" si="10"/>
        <v>44439</v>
      </c>
      <c r="B218" s="568">
        <v>3195101</v>
      </c>
      <c r="C218" s="562" t="s">
        <v>560</v>
      </c>
      <c r="D218" s="563" t="s">
        <v>556</v>
      </c>
      <c r="E218" s="562" t="s">
        <v>1514</v>
      </c>
      <c r="F218" s="564" t="str">
        <f t="shared" si="11"/>
        <v>2108_Alocation Casual Overtime - Salary</v>
      </c>
      <c r="G218" s="565" t="s">
        <v>636</v>
      </c>
      <c r="H218" s="566" t="s">
        <v>1518</v>
      </c>
      <c r="I218" s="562" t="s">
        <v>1531</v>
      </c>
      <c r="K218" s="567">
        <f>IF('Cost Center ok'!BF41&gt;0,0,'Cost Center ok'!BF41*-1)</f>
        <v>0</v>
      </c>
      <c r="L218" s="567">
        <f>IF('Cost Center ok'!BF41&gt;0,'Cost Center ok'!BF41,0)</f>
        <v>207443486</v>
      </c>
      <c r="N218" s="562" t="s">
        <v>1600</v>
      </c>
      <c r="O218" s="562" t="e">
        <v>#N/A</v>
      </c>
    </row>
    <row r="219" spans="1:15">
      <c r="C219" s="562"/>
      <c r="E219" s="562"/>
      <c r="H219" s="566"/>
      <c r="K219" s="567"/>
      <c r="L219" s="567"/>
      <c r="N219" s="562" t="s">
        <v>1566</v>
      </c>
      <c r="O219" s="562" t="e">
        <v>#N/A</v>
      </c>
    </row>
    <row r="220" spans="1:15" ht="15" customHeight="1">
      <c r="A220" s="560">
        <f t="shared" ref="A220:A253" si="12">+EOMONTH($C$3,0)</f>
        <v>44439</v>
      </c>
      <c r="B220" s="568">
        <v>7511103</v>
      </c>
      <c r="C220" s="562" t="s">
        <v>517</v>
      </c>
      <c r="D220" s="563" t="s">
        <v>527</v>
      </c>
      <c r="E220" s="562" t="s">
        <v>1486</v>
      </c>
      <c r="F220" s="564" t="str">
        <f t="shared" ref="F220:F253" si="13">$C$4&amp;"_Allocation BPJS Kesehatan (1 %)"</f>
        <v>2108_Allocation BPJS Kesehatan (1 %)</v>
      </c>
      <c r="G220" s="565" t="s">
        <v>525</v>
      </c>
      <c r="H220" s="566" t="s">
        <v>23</v>
      </c>
      <c r="I220" s="562" t="s">
        <v>1526</v>
      </c>
      <c r="K220" s="567">
        <f>-IFERROR(SUMIF('Cost Center ok'!A$7:A$39,Template!E220,'Cost Center ok'!$X$7:$X$39),0)</f>
        <v>516420</v>
      </c>
      <c r="L220" s="567">
        <v>0</v>
      </c>
      <c r="N220" s="562" t="s">
        <v>1567</v>
      </c>
      <c r="O220" s="562" t="s">
        <v>1526</v>
      </c>
    </row>
    <row r="221" spans="1:15" ht="15" customHeight="1">
      <c r="A221" s="560">
        <f t="shared" si="12"/>
        <v>44439</v>
      </c>
      <c r="B221" s="568">
        <v>7511103</v>
      </c>
      <c r="C221" s="562" t="s">
        <v>517</v>
      </c>
      <c r="D221" s="563" t="s">
        <v>528</v>
      </c>
      <c r="E221" s="562" t="s">
        <v>1487</v>
      </c>
      <c r="F221" s="564" t="str">
        <f t="shared" si="13"/>
        <v>2108_Allocation BPJS Kesehatan (1 %)</v>
      </c>
      <c r="G221" s="565" t="s">
        <v>525</v>
      </c>
      <c r="H221" s="566" t="s">
        <v>23</v>
      </c>
      <c r="I221" s="562" t="s">
        <v>1526</v>
      </c>
      <c r="K221" s="567">
        <f>-IFERROR(SUMIF('Cost Center ok'!A$7:A$39,Template!E221,'Cost Center ok'!$X$7:$X$39),0)</f>
        <v>1296690</v>
      </c>
      <c r="L221" s="567">
        <v>0</v>
      </c>
      <c r="N221" s="562" t="s">
        <v>1568</v>
      </c>
      <c r="O221" s="562" t="s">
        <v>1526</v>
      </c>
    </row>
    <row r="222" spans="1:15" ht="15" customHeight="1">
      <c r="A222" s="560">
        <f t="shared" si="12"/>
        <v>44439</v>
      </c>
      <c r="B222" s="568">
        <v>7511103</v>
      </c>
      <c r="C222" s="562" t="s">
        <v>517</v>
      </c>
      <c r="D222" s="563" t="s">
        <v>529</v>
      </c>
      <c r="E222" s="562" t="s">
        <v>1488</v>
      </c>
      <c r="F222" s="564" t="str">
        <f t="shared" si="13"/>
        <v>2108_Allocation BPJS Kesehatan (1 %)</v>
      </c>
      <c r="G222" s="565" t="s">
        <v>525</v>
      </c>
      <c r="H222" s="566" t="s">
        <v>23</v>
      </c>
      <c r="I222" s="562" t="s">
        <v>1526</v>
      </c>
      <c r="K222" s="567">
        <f>-IFERROR(SUMIF('Cost Center ok'!A$7:A$39,Template!E222,'Cost Center ok'!$X$7:$X$39),0)</f>
        <v>638390</v>
      </c>
      <c r="L222" s="567">
        <v>0</v>
      </c>
      <c r="N222" s="562" t="s">
        <v>1569</v>
      </c>
      <c r="O222" s="562" t="s">
        <v>1526</v>
      </c>
    </row>
    <row r="223" spans="1:15" ht="15" customHeight="1">
      <c r="A223" s="560">
        <f t="shared" si="12"/>
        <v>44439</v>
      </c>
      <c r="B223" s="568">
        <v>7511103</v>
      </c>
      <c r="C223" s="562" t="s">
        <v>517</v>
      </c>
      <c r="D223" s="563" t="s">
        <v>530</v>
      </c>
      <c r="E223" s="562" t="s">
        <v>1489</v>
      </c>
      <c r="F223" s="564" t="str">
        <f t="shared" si="13"/>
        <v>2108_Allocation BPJS Kesehatan (1 %)</v>
      </c>
      <c r="G223" s="565" t="s">
        <v>525</v>
      </c>
      <c r="H223" s="566" t="s">
        <v>23</v>
      </c>
      <c r="I223" s="562" t="s">
        <v>1526</v>
      </c>
      <c r="K223" s="567">
        <f>-IFERROR(SUMIF('Cost Center ok'!A$7:A$39,Template!E223,'Cost Center ok'!$X$7:$X$39),0)</f>
        <v>921030</v>
      </c>
      <c r="L223" s="567">
        <v>0</v>
      </c>
      <c r="N223" s="562" t="s">
        <v>1570</v>
      </c>
      <c r="O223" s="562" t="s">
        <v>1526</v>
      </c>
    </row>
    <row r="224" spans="1:15" s="566" customFormat="1" ht="15" customHeight="1">
      <c r="A224" s="560">
        <f t="shared" si="12"/>
        <v>44439</v>
      </c>
      <c r="B224" s="568">
        <v>7511103</v>
      </c>
      <c r="C224" s="562" t="s">
        <v>517</v>
      </c>
      <c r="D224" s="563" t="s">
        <v>532</v>
      </c>
      <c r="E224" s="562" t="s">
        <v>1490</v>
      </c>
      <c r="F224" s="564" t="str">
        <f t="shared" si="13"/>
        <v>2108_Allocation BPJS Kesehatan (1 %)</v>
      </c>
      <c r="G224" s="565" t="s">
        <v>525</v>
      </c>
      <c r="H224" s="566" t="s">
        <v>23</v>
      </c>
      <c r="I224" s="562" t="s">
        <v>1526</v>
      </c>
      <c r="J224" s="562"/>
      <c r="K224" s="567">
        <f>-IFERROR(SUMIF('Cost Center ok'!A$7:A$39,Template!E224,'Cost Center ok'!$X$7:$X$39),0)</f>
        <v>474870</v>
      </c>
      <c r="L224" s="567">
        <v>0</v>
      </c>
      <c r="N224" s="562" t="s">
        <v>1571</v>
      </c>
      <c r="O224" s="562" t="s">
        <v>1526</v>
      </c>
    </row>
    <row r="225" spans="1:15" s="566" customFormat="1" ht="15" customHeight="1">
      <c r="A225" s="560">
        <f t="shared" si="12"/>
        <v>44439</v>
      </c>
      <c r="B225" s="568">
        <v>7511103</v>
      </c>
      <c r="C225" s="562" t="s">
        <v>517</v>
      </c>
      <c r="D225" s="563" t="s">
        <v>533</v>
      </c>
      <c r="E225" s="562" t="s">
        <v>1491</v>
      </c>
      <c r="F225" s="564" t="str">
        <f t="shared" si="13"/>
        <v>2108_Allocation BPJS Kesehatan (1 %)</v>
      </c>
      <c r="G225" s="565" t="s">
        <v>525</v>
      </c>
      <c r="H225" s="566" t="s">
        <v>23</v>
      </c>
      <c r="I225" s="562" t="s">
        <v>1526</v>
      </c>
      <c r="J225" s="562"/>
      <c r="K225" s="567">
        <f>-IFERROR(SUMIF('Cost Center ok'!A$7:A$39,Template!E225,'Cost Center ok'!$X$7:$X$39),0)</f>
        <v>1397160</v>
      </c>
      <c r="L225" s="567">
        <v>0</v>
      </c>
      <c r="N225" s="562" t="s">
        <v>1572</v>
      </c>
      <c r="O225" s="562" t="s">
        <v>1526</v>
      </c>
    </row>
    <row r="226" spans="1:15" s="566" customFormat="1" ht="15" customHeight="1">
      <c r="A226" s="560">
        <f t="shared" si="12"/>
        <v>44439</v>
      </c>
      <c r="B226" s="568">
        <v>7511103</v>
      </c>
      <c r="C226" s="562" t="s">
        <v>517</v>
      </c>
      <c r="D226" s="563" t="s">
        <v>534</v>
      </c>
      <c r="E226" s="562" t="s">
        <v>1492</v>
      </c>
      <c r="F226" s="564" t="str">
        <f t="shared" si="13"/>
        <v>2108_Allocation BPJS Kesehatan (1 %)</v>
      </c>
      <c r="G226" s="565" t="s">
        <v>525</v>
      </c>
      <c r="H226" s="566" t="s">
        <v>23</v>
      </c>
      <c r="I226" s="562" t="s">
        <v>1526</v>
      </c>
      <c r="J226" s="562"/>
      <c r="K226" s="567">
        <f>-IFERROR(SUMIF('Cost Center ok'!A$7:A$39,Template!E226,'Cost Center ok'!$X$7:$X$39),0)</f>
        <v>381040</v>
      </c>
      <c r="L226" s="567">
        <v>0</v>
      </c>
      <c r="N226" s="562" t="s">
        <v>1573</v>
      </c>
      <c r="O226" s="562" t="s">
        <v>1526</v>
      </c>
    </row>
    <row r="227" spans="1:15" s="566" customFormat="1" ht="15" customHeight="1">
      <c r="A227" s="560">
        <f t="shared" si="12"/>
        <v>44439</v>
      </c>
      <c r="B227" s="568">
        <v>7511103</v>
      </c>
      <c r="C227" s="562" t="s">
        <v>517</v>
      </c>
      <c r="D227" s="563" t="s">
        <v>535</v>
      </c>
      <c r="E227" s="562" t="s">
        <v>1493</v>
      </c>
      <c r="F227" s="564" t="str">
        <f t="shared" si="13"/>
        <v>2108_Allocation BPJS Kesehatan (1 %)</v>
      </c>
      <c r="G227" s="565" t="s">
        <v>525</v>
      </c>
      <c r="H227" s="566" t="s">
        <v>23</v>
      </c>
      <c r="I227" s="562" t="s">
        <v>1526</v>
      </c>
      <c r="J227" s="562"/>
      <c r="K227" s="567">
        <f>-IFERROR(SUMIF('Cost Center ok'!A$7:A$39,Template!E227,'Cost Center ok'!$X$7:$X$39),0)</f>
        <v>907110</v>
      </c>
      <c r="L227" s="567">
        <v>0</v>
      </c>
      <c r="N227" s="562" t="s">
        <v>1574</v>
      </c>
      <c r="O227" s="562" t="s">
        <v>1526</v>
      </c>
    </row>
    <row r="228" spans="1:15" s="566" customFormat="1" ht="15" customHeight="1">
      <c r="A228" s="560">
        <f t="shared" si="12"/>
        <v>44439</v>
      </c>
      <c r="B228" s="568">
        <v>7511103</v>
      </c>
      <c r="C228" s="562" t="s">
        <v>517</v>
      </c>
      <c r="D228" s="563" t="s">
        <v>536</v>
      </c>
      <c r="E228" s="562" t="s">
        <v>1494</v>
      </c>
      <c r="F228" s="564" t="str">
        <f t="shared" si="13"/>
        <v>2108_Allocation BPJS Kesehatan (1 %)</v>
      </c>
      <c r="G228" s="565" t="s">
        <v>525</v>
      </c>
      <c r="H228" s="566" t="s">
        <v>23</v>
      </c>
      <c r="I228" s="562" t="s">
        <v>1526</v>
      </c>
      <c r="J228" s="562"/>
      <c r="K228" s="567">
        <f>-IFERROR(SUMIF('Cost Center ok'!A$7:A$39,Template!E228,'Cost Center ok'!$X$7:$X$39),0)</f>
        <v>2606720</v>
      </c>
      <c r="L228" s="567">
        <v>0</v>
      </c>
      <c r="N228" s="562" t="s">
        <v>1575</v>
      </c>
      <c r="O228" s="562" t="s">
        <v>1526</v>
      </c>
    </row>
    <row r="229" spans="1:15" s="566" customFormat="1" ht="15" customHeight="1">
      <c r="A229" s="560">
        <f t="shared" si="12"/>
        <v>44439</v>
      </c>
      <c r="B229" s="568">
        <v>7511103</v>
      </c>
      <c r="C229" s="562" t="s">
        <v>517</v>
      </c>
      <c r="D229" s="563" t="s">
        <v>537</v>
      </c>
      <c r="E229" s="562" t="s">
        <v>1495</v>
      </c>
      <c r="F229" s="564" t="str">
        <f t="shared" si="13"/>
        <v>2108_Allocation BPJS Kesehatan (1 %)</v>
      </c>
      <c r="G229" s="565" t="s">
        <v>525</v>
      </c>
      <c r="H229" s="566" t="s">
        <v>23</v>
      </c>
      <c r="I229" s="562" t="s">
        <v>1526</v>
      </c>
      <c r="J229" s="562"/>
      <c r="K229" s="567">
        <f>-IFERROR(SUMIF('Cost Center ok'!A$7:A$39,Template!E229,'Cost Center ok'!$X$7:$X$39),0)</f>
        <v>921850</v>
      </c>
      <c r="L229" s="567">
        <v>0</v>
      </c>
      <c r="N229" s="562" t="s">
        <v>1576</v>
      </c>
      <c r="O229" s="562" t="e">
        <v>#N/A</v>
      </c>
    </row>
    <row r="230" spans="1:15" s="566" customFormat="1" ht="15" customHeight="1">
      <c r="A230" s="560">
        <f t="shared" si="12"/>
        <v>44439</v>
      </c>
      <c r="B230" s="568">
        <v>7511103</v>
      </c>
      <c r="C230" s="562" t="s">
        <v>517</v>
      </c>
      <c r="D230" s="563" t="s">
        <v>538</v>
      </c>
      <c r="E230" s="562" t="s">
        <v>1496</v>
      </c>
      <c r="F230" s="564" t="str">
        <f t="shared" si="13"/>
        <v>2108_Allocation BPJS Kesehatan (1 %)</v>
      </c>
      <c r="G230" s="565" t="s">
        <v>526</v>
      </c>
      <c r="H230" s="566" t="s">
        <v>24</v>
      </c>
      <c r="I230" s="562" t="s">
        <v>1526</v>
      </c>
      <c r="J230" s="562"/>
      <c r="K230" s="567">
        <f>-IFERROR(SUMIF('Cost Center ok'!A$7:A$39,Template!E230,'Cost Center ok'!$X$7:$X$39),0)</f>
        <v>347390</v>
      </c>
      <c r="L230" s="567">
        <v>0</v>
      </c>
      <c r="N230" s="562" t="s">
        <v>1577</v>
      </c>
      <c r="O230" s="562" t="s">
        <v>1526</v>
      </c>
    </row>
    <row r="231" spans="1:15" s="566" customFormat="1" ht="15" customHeight="1">
      <c r="A231" s="560">
        <f t="shared" si="12"/>
        <v>44439</v>
      </c>
      <c r="B231" s="568">
        <v>7511103</v>
      </c>
      <c r="C231" s="562" t="s">
        <v>517</v>
      </c>
      <c r="D231" s="563" t="s">
        <v>539</v>
      </c>
      <c r="E231" s="562" t="s">
        <v>1497</v>
      </c>
      <c r="F231" s="564" t="str">
        <f t="shared" si="13"/>
        <v>2108_Allocation BPJS Kesehatan (1 %)</v>
      </c>
      <c r="G231" s="565" t="s">
        <v>526</v>
      </c>
      <c r="H231" s="566" t="s">
        <v>24</v>
      </c>
      <c r="I231" s="562" t="s">
        <v>1526</v>
      </c>
      <c r="J231" s="562"/>
      <c r="K231" s="567">
        <f>-IFERROR(SUMIF('Cost Center ok'!A$7:A$39,Template!E231,'Cost Center ok'!$X$7:$X$39),0)</f>
        <v>780690</v>
      </c>
      <c r="L231" s="567">
        <v>0</v>
      </c>
      <c r="N231" s="562" t="s">
        <v>1578</v>
      </c>
      <c r="O231" s="562" t="s">
        <v>1526</v>
      </c>
    </row>
    <row r="232" spans="1:15" s="566" customFormat="1" ht="15" customHeight="1">
      <c r="A232" s="560">
        <f t="shared" si="12"/>
        <v>44439</v>
      </c>
      <c r="B232" s="568">
        <v>7511103</v>
      </c>
      <c r="C232" s="562" t="s">
        <v>517</v>
      </c>
      <c r="D232" s="563" t="s">
        <v>540</v>
      </c>
      <c r="E232" s="562" t="s">
        <v>1498</v>
      </c>
      <c r="F232" s="564" t="str">
        <f t="shared" si="13"/>
        <v>2108_Allocation BPJS Kesehatan (1 %)</v>
      </c>
      <c r="G232" s="565" t="s">
        <v>526</v>
      </c>
      <c r="H232" s="566" t="s">
        <v>24</v>
      </c>
      <c r="I232" s="562" t="s">
        <v>1526</v>
      </c>
      <c r="J232" s="562"/>
      <c r="K232" s="567">
        <f>-IFERROR(SUMIF('Cost Center ok'!A$7:A$39,Template!E232,'Cost Center ok'!$X$7:$X$39),0)</f>
        <v>507320</v>
      </c>
      <c r="L232" s="567">
        <v>0</v>
      </c>
      <c r="N232" s="562" t="s">
        <v>1579</v>
      </c>
      <c r="O232" s="562" t="s">
        <v>1526</v>
      </c>
    </row>
    <row r="233" spans="1:15" s="566" customFormat="1" ht="15" customHeight="1">
      <c r="A233" s="560">
        <f t="shared" si="12"/>
        <v>44439</v>
      </c>
      <c r="B233" s="568">
        <v>7511103</v>
      </c>
      <c r="C233" s="562" t="s">
        <v>517</v>
      </c>
      <c r="D233" s="563" t="s">
        <v>541</v>
      </c>
      <c r="E233" s="562" t="s">
        <v>1499</v>
      </c>
      <c r="F233" s="564" t="str">
        <f t="shared" si="13"/>
        <v>2108_Allocation BPJS Kesehatan (1 %)</v>
      </c>
      <c r="G233" s="565" t="s">
        <v>525</v>
      </c>
      <c r="H233" s="566" t="s">
        <v>23</v>
      </c>
      <c r="I233" s="562" t="s">
        <v>1526</v>
      </c>
      <c r="J233" s="562"/>
      <c r="K233" s="567">
        <f>-IFERROR(SUMIF('Cost Center ok'!A$7:A$39,Template!E233,'Cost Center ok'!$X$7:$X$39),0)</f>
        <v>960000</v>
      </c>
      <c r="L233" s="567">
        <v>0</v>
      </c>
      <c r="N233" s="562" t="s">
        <v>1580</v>
      </c>
      <c r="O233" s="562" t="s">
        <v>1526</v>
      </c>
    </row>
    <row r="234" spans="1:15" ht="15" customHeight="1">
      <c r="A234" s="560">
        <f t="shared" si="12"/>
        <v>44439</v>
      </c>
      <c r="B234" s="568">
        <v>7511103</v>
      </c>
      <c r="C234" s="562" t="s">
        <v>517</v>
      </c>
      <c r="D234" s="563" t="s">
        <v>542</v>
      </c>
      <c r="E234" s="562" t="s">
        <v>1500</v>
      </c>
      <c r="F234" s="564" t="str">
        <f t="shared" si="13"/>
        <v>2108_Allocation BPJS Kesehatan (1 %)</v>
      </c>
      <c r="G234" s="565" t="s">
        <v>525</v>
      </c>
      <c r="H234" s="566" t="s">
        <v>23</v>
      </c>
      <c r="I234" s="562" t="s">
        <v>1526</v>
      </c>
      <c r="K234" s="567">
        <f>-IFERROR(SUMIF('Cost Center ok'!A$7:A$39,Template!E234,'Cost Center ok'!$X$7:$X$39),0)</f>
        <v>490720</v>
      </c>
      <c r="L234" s="567">
        <v>0</v>
      </c>
      <c r="N234" s="562" t="s">
        <v>1581</v>
      </c>
      <c r="O234" s="562" t="s">
        <v>1526</v>
      </c>
    </row>
    <row r="235" spans="1:15" ht="15" customHeight="1">
      <c r="A235" s="560">
        <f t="shared" si="12"/>
        <v>44439</v>
      </c>
      <c r="B235" s="568">
        <v>7511103</v>
      </c>
      <c r="C235" s="562" t="s">
        <v>517</v>
      </c>
      <c r="D235" s="563" t="s">
        <v>935</v>
      </c>
      <c r="E235" s="562" t="s">
        <v>1501</v>
      </c>
      <c r="F235" s="564" t="str">
        <f t="shared" si="13"/>
        <v>2108_Allocation BPJS Kesehatan (1 %)</v>
      </c>
      <c r="G235" s="565" t="s">
        <v>636</v>
      </c>
      <c r="H235" s="566" t="s">
        <v>1518</v>
      </c>
      <c r="I235" s="562" t="s">
        <v>1526</v>
      </c>
      <c r="K235" s="567">
        <f>-IFERROR(SUMIF('Cost Center ok'!A$7:A$39,Template!E235,'Cost Center ok'!$X$7:$X$39),0)</f>
        <v>753000</v>
      </c>
      <c r="L235" s="567">
        <v>0</v>
      </c>
      <c r="N235" s="562" t="s">
        <v>1582</v>
      </c>
      <c r="O235" s="562" t="s">
        <v>1526</v>
      </c>
    </row>
    <row r="236" spans="1:15" ht="15" customHeight="1">
      <c r="A236" s="560">
        <f t="shared" si="12"/>
        <v>44439</v>
      </c>
      <c r="B236" s="568">
        <v>7511103</v>
      </c>
      <c r="C236" s="562" t="s">
        <v>517</v>
      </c>
      <c r="D236" s="563" t="s">
        <v>934</v>
      </c>
      <c r="E236" s="562" t="s">
        <v>1502</v>
      </c>
      <c r="F236" s="564" t="str">
        <f t="shared" si="13"/>
        <v>2108_Allocation BPJS Kesehatan (1 %)</v>
      </c>
      <c r="G236" s="565" t="s">
        <v>636</v>
      </c>
      <c r="H236" s="566" t="s">
        <v>1518</v>
      </c>
      <c r="I236" s="562" t="s">
        <v>1526</v>
      </c>
      <c r="K236" s="567">
        <f>-IFERROR(SUMIF('Cost Center ok'!A$7:A$39,Template!E236,'Cost Center ok'!$X$7:$X$39),0)</f>
        <v>1514620</v>
      </c>
      <c r="L236" s="567">
        <v>0</v>
      </c>
      <c r="N236" s="562" t="s">
        <v>1583</v>
      </c>
      <c r="O236" s="562" t="s">
        <v>1526</v>
      </c>
    </row>
    <row r="237" spans="1:15" ht="15" customHeight="1">
      <c r="A237" s="560">
        <f t="shared" si="12"/>
        <v>44439</v>
      </c>
      <c r="B237" s="568">
        <v>7511103</v>
      </c>
      <c r="C237" s="562" t="s">
        <v>517</v>
      </c>
      <c r="D237" s="563" t="s">
        <v>543</v>
      </c>
      <c r="E237" s="562" t="s">
        <v>1503</v>
      </c>
      <c r="F237" s="564" t="str">
        <f t="shared" si="13"/>
        <v>2108_Allocation BPJS Kesehatan (1 %)</v>
      </c>
      <c r="G237" s="565" t="s">
        <v>636</v>
      </c>
      <c r="H237" s="566" t="s">
        <v>1518</v>
      </c>
      <c r="I237" s="562" t="s">
        <v>1526</v>
      </c>
      <c r="K237" s="567">
        <f>-IFERROR(SUMIF('Cost Center ok'!A$7:A$39,Template!E237,'Cost Center ok'!$X$7:$X$39),0)</f>
        <v>973506</v>
      </c>
      <c r="L237" s="567">
        <v>0</v>
      </c>
      <c r="N237" s="562" t="s">
        <v>1584</v>
      </c>
      <c r="O237" s="562" t="s">
        <v>1526</v>
      </c>
    </row>
    <row r="238" spans="1:15" ht="15" customHeight="1">
      <c r="A238" s="560">
        <f t="shared" si="12"/>
        <v>44439</v>
      </c>
      <c r="B238" s="568">
        <v>7511103</v>
      </c>
      <c r="C238" s="562" t="s">
        <v>517</v>
      </c>
      <c r="D238" s="563" t="s">
        <v>544</v>
      </c>
      <c r="E238" s="562" t="s">
        <v>1504</v>
      </c>
      <c r="F238" s="564" t="str">
        <f t="shared" si="13"/>
        <v>2108_Allocation BPJS Kesehatan (1 %)</v>
      </c>
      <c r="G238" s="565" t="s">
        <v>636</v>
      </c>
      <c r="H238" s="566" t="s">
        <v>1518</v>
      </c>
      <c r="I238" s="562" t="s">
        <v>1526</v>
      </c>
      <c r="K238" s="567">
        <f>-IFERROR(SUMIF('Cost Center ok'!A$7:A$39,Template!E238,'Cost Center ok'!$X$7:$X$39),0)</f>
        <v>1003720</v>
      </c>
      <c r="L238" s="567">
        <v>0</v>
      </c>
      <c r="N238" s="562" t="s">
        <v>1585</v>
      </c>
      <c r="O238" s="562" t="s">
        <v>1526</v>
      </c>
    </row>
    <row r="239" spans="1:15" ht="15" customHeight="1">
      <c r="A239" s="560">
        <f t="shared" si="12"/>
        <v>44439</v>
      </c>
      <c r="B239" s="568">
        <v>7511103</v>
      </c>
      <c r="C239" s="562" t="s">
        <v>517</v>
      </c>
      <c r="D239" s="563" t="s">
        <v>546</v>
      </c>
      <c r="E239" s="562" t="s">
        <v>1505</v>
      </c>
      <c r="F239" s="564" t="str">
        <f t="shared" si="13"/>
        <v>2108_Allocation BPJS Kesehatan (1 %)</v>
      </c>
      <c r="G239" s="565" t="s">
        <v>636</v>
      </c>
      <c r="H239" s="566" t="s">
        <v>1518</v>
      </c>
      <c r="I239" s="562" t="s">
        <v>1526</v>
      </c>
      <c r="K239" s="567">
        <f>-IFERROR(SUMIF('Cost Center ok'!A$7:A$39,Template!E239,'Cost Center ok'!$X$7:$X$39),0)</f>
        <v>859250</v>
      </c>
      <c r="L239" s="567">
        <v>0</v>
      </c>
      <c r="N239" s="562" t="s">
        <v>1586</v>
      </c>
      <c r="O239" s="562" t="s">
        <v>1526</v>
      </c>
    </row>
    <row r="240" spans="1:15" ht="15" customHeight="1">
      <c r="A240" s="560">
        <f t="shared" si="12"/>
        <v>44439</v>
      </c>
      <c r="B240" s="568">
        <v>7511103</v>
      </c>
      <c r="C240" s="562" t="s">
        <v>517</v>
      </c>
      <c r="D240" s="563" t="s">
        <v>547</v>
      </c>
      <c r="E240" s="562" t="s">
        <v>1506</v>
      </c>
      <c r="F240" s="564" t="str">
        <f t="shared" si="13"/>
        <v>2108_Allocation BPJS Kesehatan (1 %)</v>
      </c>
      <c r="G240" s="565" t="s">
        <v>636</v>
      </c>
      <c r="H240" s="566" t="s">
        <v>1518</v>
      </c>
      <c r="I240" s="562" t="s">
        <v>1526</v>
      </c>
      <c r="K240" s="567">
        <f>-IFERROR(SUMIF('Cost Center ok'!A$7:A$39,Template!E240,'Cost Center ok'!$X$7:$X$39),0)</f>
        <v>175760</v>
      </c>
      <c r="L240" s="567">
        <v>0</v>
      </c>
      <c r="N240" s="562" t="s">
        <v>1587</v>
      </c>
      <c r="O240" s="562" t="s">
        <v>1526</v>
      </c>
    </row>
    <row r="241" spans="1:15" ht="15" customHeight="1">
      <c r="A241" s="560">
        <f t="shared" si="12"/>
        <v>44439</v>
      </c>
      <c r="B241" s="568">
        <v>7511103</v>
      </c>
      <c r="C241" s="562" t="s">
        <v>517</v>
      </c>
      <c r="D241" s="563" t="s">
        <v>548</v>
      </c>
      <c r="E241" s="562" t="s">
        <v>1507</v>
      </c>
      <c r="F241" s="564" t="str">
        <f t="shared" si="13"/>
        <v>2108_Allocation BPJS Kesehatan (1 %)</v>
      </c>
      <c r="G241" s="565" t="s">
        <v>636</v>
      </c>
      <c r="H241" s="566" t="s">
        <v>1518</v>
      </c>
      <c r="I241" s="562" t="s">
        <v>1526</v>
      </c>
      <c r="K241" s="567">
        <f>-IFERROR(SUMIF('Cost Center ok'!A$7:A$39,Template!E241,'Cost Center ok'!$X$7:$X$39),0)</f>
        <v>461480</v>
      </c>
      <c r="L241" s="567">
        <v>0</v>
      </c>
      <c r="N241" s="562" t="s">
        <v>1588</v>
      </c>
      <c r="O241" s="562" t="s">
        <v>1526</v>
      </c>
    </row>
    <row r="242" spans="1:15" ht="15" customHeight="1">
      <c r="A242" s="560">
        <f t="shared" si="12"/>
        <v>44439</v>
      </c>
      <c r="B242" s="568">
        <v>7511103</v>
      </c>
      <c r="C242" s="562" t="s">
        <v>517</v>
      </c>
      <c r="D242" s="563" t="s">
        <v>549</v>
      </c>
      <c r="E242" s="562" t="s">
        <v>896</v>
      </c>
      <c r="F242" s="564" t="str">
        <f t="shared" si="13"/>
        <v>2108_Allocation BPJS Kesehatan (1 %)</v>
      </c>
      <c r="G242" s="565" t="s">
        <v>636</v>
      </c>
      <c r="H242" s="566" t="s">
        <v>1518</v>
      </c>
      <c r="I242" s="562" t="s">
        <v>1526</v>
      </c>
      <c r="K242" s="567">
        <f>-IFERROR(SUMIF('Cost Center ok'!A$7:A$39,Template!E242,'Cost Center ok'!$X$7:$X$39),0)</f>
        <v>1202290</v>
      </c>
      <c r="L242" s="567">
        <v>0</v>
      </c>
      <c r="N242" s="562" t="s">
        <v>1589</v>
      </c>
      <c r="O242" s="562" t="s">
        <v>1526</v>
      </c>
    </row>
    <row r="243" spans="1:15" ht="15" customHeight="1">
      <c r="A243" s="560">
        <f t="shared" si="12"/>
        <v>44439</v>
      </c>
      <c r="B243" s="568">
        <v>7511103</v>
      </c>
      <c r="C243" s="562" t="s">
        <v>517</v>
      </c>
      <c r="D243" s="563" t="s">
        <v>550</v>
      </c>
      <c r="E243" s="562" t="s">
        <v>1508</v>
      </c>
      <c r="F243" s="564" t="str">
        <f t="shared" si="13"/>
        <v>2108_Allocation BPJS Kesehatan (1 %)</v>
      </c>
      <c r="G243" s="565" t="s">
        <v>636</v>
      </c>
      <c r="H243" s="566" t="s">
        <v>1518</v>
      </c>
      <c r="I243" s="562" t="s">
        <v>1526</v>
      </c>
      <c r="K243" s="567">
        <f>-IFERROR(SUMIF('Cost Center ok'!A$7:A$39,Template!E243,'Cost Center ok'!$X$7:$X$39),0)</f>
        <v>523520</v>
      </c>
      <c r="L243" s="567">
        <v>0</v>
      </c>
      <c r="N243" s="562" t="s">
        <v>1590</v>
      </c>
      <c r="O243" s="562" t="s">
        <v>1526</v>
      </c>
    </row>
    <row r="244" spans="1:15" ht="15" customHeight="1">
      <c r="A244" s="560">
        <f t="shared" si="12"/>
        <v>44439</v>
      </c>
      <c r="B244" s="568">
        <v>7511103</v>
      </c>
      <c r="C244" s="562" t="s">
        <v>517</v>
      </c>
      <c r="D244" s="563" t="s">
        <v>551</v>
      </c>
      <c r="E244" s="562" t="s">
        <v>1509</v>
      </c>
      <c r="F244" s="564" t="str">
        <f t="shared" si="13"/>
        <v>2108_Allocation BPJS Kesehatan (1 %)</v>
      </c>
      <c r="G244" s="565" t="s">
        <v>636</v>
      </c>
      <c r="H244" s="566" t="s">
        <v>1518</v>
      </c>
      <c r="I244" s="562" t="s">
        <v>1526</v>
      </c>
      <c r="K244" s="567">
        <f>-IFERROR(SUMIF('Cost Center ok'!A$7:A$39,Template!E244,'Cost Center ok'!$X$7:$X$39),0)</f>
        <v>550420</v>
      </c>
      <c r="L244" s="567">
        <v>0</v>
      </c>
      <c r="N244" s="562" t="s">
        <v>1591</v>
      </c>
      <c r="O244" s="562" t="s">
        <v>1526</v>
      </c>
    </row>
    <row r="245" spans="1:15" ht="15" customHeight="1">
      <c r="A245" s="560">
        <f t="shared" si="12"/>
        <v>44439</v>
      </c>
      <c r="B245" s="568">
        <v>7511103</v>
      </c>
      <c r="C245" s="562" t="s">
        <v>517</v>
      </c>
      <c r="D245" s="563" t="s">
        <v>552</v>
      </c>
      <c r="E245" s="562" t="s">
        <v>1510</v>
      </c>
      <c r="F245" s="564" t="str">
        <f t="shared" si="13"/>
        <v>2108_Allocation BPJS Kesehatan (1 %)</v>
      </c>
      <c r="G245" s="565" t="s">
        <v>636</v>
      </c>
      <c r="H245" s="566" t="s">
        <v>1518</v>
      </c>
      <c r="I245" s="562" t="s">
        <v>1526</v>
      </c>
      <c r="K245" s="567">
        <f>-IFERROR(SUMIF('Cost Center ok'!A$7:A$39,Template!E245,'Cost Center ok'!$X$7:$X$39),0)</f>
        <v>521490</v>
      </c>
      <c r="L245" s="567">
        <v>0</v>
      </c>
      <c r="N245" s="562" t="s">
        <v>1592</v>
      </c>
      <c r="O245" s="562" t="s">
        <v>1526</v>
      </c>
    </row>
    <row r="246" spans="1:15" ht="15" customHeight="1">
      <c r="A246" s="560">
        <f t="shared" si="12"/>
        <v>44439</v>
      </c>
      <c r="B246" s="568">
        <v>7511103</v>
      </c>
      <c r="C246" s="562" t="s">
        <v>517</v>
      </c>
      <c r="D246" s="563" t="s">
        <v>553</v>
      </c>
      <c r="E246" s="562" t="s">
        <v>1511</v>
      </c>
      <c r="F246" s="564" t="str">
        <f t="shared" si="13"/>
        <v>2108_Allocation BPJS Kesehatan (1 %)</v>
      </c>
      <c r="G246" s="565" t="s">
        <v>636</v>
      </c>
      <c r="H246" s="566" t="s">
        <v>1518</v>
      </c>
      <c r="I246" s="562" t="s">
        <v>1526</v>
      </c>
      <c r="K246" s="567">
        <f>-IFERROR(SUMIF('Cost Center ok'!A$7:A$39,Template!E246,'Cost Center ok'!$X$7:$X$39),0)</f>
        <v>97830</v>
      </c>
      <c r="L246" s="567">
        <v>0</v>
      </c>
      <c r="N246" s="562" t="s">
        <v>1593</v>
      </c>
      <c r="O246" s="562" t="s">
        <v>1526</v>
      </c>
    </row>
    <row r="247" spans="1:15" ht="15" customHeight="1">
      <c r="A247" s="560">
        <f t="shared" si="12"/>
        <v>44439</v>
      </c>
      <c r="B247" s="568">
        <v>7511103</v>
      </c>
      <c r="C247" s="562" t="s">
        <v>517</v>
      </c>
      <c r="D247" s="563" t="s">
        <v>554</v>
      </c>
      <c r="E247" s="562" t="s">
        <v>1512</v>
      </c>
      <c r="F247" s="564" t="str">
        <f t="shared" si="13"/>
        <v>2108_Allocation BPJS Kesehatan (1 %)</v>
      </c>
      <c r="G247" s="565" t="s">
        <v>636</v>
      </c>
      <c r="H247" s="566" t="s">
        <v>1518</v>
      </c>
      <c r="I247" s="562" t="s">
        <v>1526</v>
      </c>
      <c r="K247" s="567">
        <f>-IFERROR(SUMIF('Cost Center ok'!A$7:A$39,Template!E247,'Cost Center ok'!$X$7:$X$39),0)</f>
        <v>1234260</v>
      </c>
      <c r="L247" s="567">
        <v>0</v>
      </c>
      <c r="N247" s="562" t="s">
        <v>1594</v>
      </c>
      <c r="O247" s="562" t="s">
        <v>1526</v>
      </c>
    </row>
    <row r="248" spans="1:15" ht="15" customHeight="1">
      <c r="A248" s="560">
        <f t="shared" si="12"/>
        <v>44439</v>
      </c>
      <c r="B248" s="568">
        <v>7511103</v>
      </c>
      <c r="C248" s="562" t="s">
        <v>517</v>
      </c>
      <c r="D248" s="563" t="s">
        <v>555</v>
      </c>
      <c r="E248" s="562" t="s">
        <v>1513</v>
      </c>
      <c r="F248" s="564" t="str">
        <f t="shared" si="13"/>
        <v>2108_Allocation BPJS Kesehatan (1 %)</v>
      </c>
      <c r="G248" s="565" t="s">
        <v>636</v>
      </c>
      <c r="H248" s="566" t="s">
        <v>1518</v>
      </c>
      <c r="I248" s="562" t="s">
        <v>1526</v>
      </c>
      <c r="K248" s="567">
        <f>-IFERROR(SUMIF('Cost Center ok'!A$7:A$39,Template!E248,'Cost Center ok'!$X$7:$X$39),0)</f>
        <v>1231820</v>
      </c>
      <c r="L248" s="567">
        <v>0</v>
      </c>
      <c r="N248" s="562" t="s">
        <v>1595</v>
      </c>
      <c r="O248" s="562" t="s">
        <v>1526</v>
      </c>
    </row>
    <row r="249" spans="1:15" ht="15" customHeight="1">
      <c r="A249" s="560">
        <f t="shared" si="12"/>
        <v>44439</v>
      </c>
      <c r="B249" s="568">
        <v>7511103</v>
      </c>
      <c r="C249" s="562" t="s">
        <v>517</v>
      </c>
      <c r="D249" s="563" t="s">
        <v>556</v>
      </c>
      <c r="E249" s="562" t="s">
        <v>1514</v>
      </c>
      <c r="F249" s="564" t="str">
        <f t="shared" si="13"/>
        <v>2108_Allocation BPJS Kesehatan (1 %)</v>
      </c>
      <c r="G249" s="565" t="s">
        <v>636</v>
      </c>
      <c r="H249" s="566" t="s">
        <v>1518</v>
      </c>
      <c r="I249" s="562" t="s">
        <v>1526</v>
      </c>
      <c r="K249" s="567">
        <f>-IFERROR(SUMIF('Cost Center ok'!A$7:A$39,Template!E249,'Cost Center ok'!$X$7:$X$39),0)</f>
        <v>506160</v>
      </c>
      <c r="L249" s="567">
        <v>0</v>
      </c>
      <c r="N249" s="562" t="s">
        <v>1596</v>
      </c>
      <c r="O249" s="562" t="s">
        <v>1526</v>
      </c>
    </row>
    <row r="250" spans="1:15" ht="15" customHeight="1">
      <c r="A250" s="560">
        <f t="shared" si="12"/>
        <v>44439</v>
      </c>
      <c r="B250" s="568">
        <v>7511103</v>
      </c>
      <c r="C250" s="562" t="s">
        <v>517</v>
      </c>
      <c r="D250" s="563" t="s">
        <v>557</v>
      </c>
      <c r="E250" s="562" t="s">
        <v>1515</v>
      </c>
      <c r="F250" s="564" t="str">
        <f t="shared" si="13"/>
        <v>2108_Allocation BPJS Kesehatan (1 %)</v>
      </c>
      <c r="G250" s="565" t="s">
        <v>636</v>
      </c>
      <c r="H250" s="566" t="s">
        <v>1518</v>
      </c>
      <c r="I250" s="562" t="s">
        <v>1526</v>
      </c>
      <c r="K250" s="567">
        <f>-IFERROR(SUMIF('Cost Center ok'!A$7:A$39,Template!E250,'Cost Center ok'!$X$7:$X$39),0)</f>
        <v>507340</v>
      </c>
      <c r="L250" s="567">
        <v>0</v>
      </c>
      <c r="N250" s="562" t="s">
        <v>1597</v>
      </c>
      <c r="O250" s="562" t="s">
        <v>1526</v>
      </c>
    </row>
    <row r="251" spans="1:15" ht="15" customHeight="1">
      <c r="A251" s="560">
        <f t="shared" si="12"/>
        <v>44439</v>
      </c>
      <c r="B251" s="568">
        <v>7511103</v>
      </c>
      <c r="C251" s="562" t="s">
        <v>517</v>
      </c>
      <c r="D251" s="563" t="s">
        <v>558</v>
      </c>
      <c r="E251" s="562" t="s">
        <v>1516</v>
      </c>
      <c r="F251" s="564" t="str">
        <f t="shared" si="13"/>
        <v>2108_Allocation BPJS Kesehatan (1 %)</v>
      </c>
      <c r="G251" s="565" t="s">
        <v>636</v>
      </c>
      <c r="H251" s="566" t="s">
        <v>1518</v>
      </c>
      <c r="I251" s="562" t="s">
        <v>1526</v>
      </c>
      <c r="K251" s="567">
        <f>-IFERROR(SUMIF('Cost Center ok'!A$7:A$39,Template!E251,'Cost Center ok'!$X$7:$X$39),0)</f>
        <v>773060</v>
      </c>
      <c r="L251" s="567">
        <v>0</v>
      </c>
      <c r="N251" s="562" t="s">
        <v>1598</v>
      </c>
      <c r="O251" s="562" t="s">
        <v>1526</v>
      </c>
    </row>
    <row r="252" spans="1:15" ht="15" customHeight="1">
      <c r="A252" s="560">
        <f t="shared" si="12"/>
        <v>44439</v>
      </c>
      <c r="B252" s="568">
        <v>7511103</v>
      </c>
      <c r="C252" s="562" t="s">
        <v>517</v>
      </c>
      <c r="D252" s="563" t="s">
        <v>559</v>
      </c>
      <c r="E252" s="562" t="s">
        <v>1517</v>
      </c>
      <c r="F252" s="564" t="str">
        <f t="shared" si="13"/>
        <v>2108_Allocation BPJS Kesehatan (1 %)</v>
      </c>
      <c r="G252" s="565" t="s">
        <v>636</v>
      </c>
      <c r="H252" s="566" t="s">
        <v>1518</v>
      </c>
      <c r="I252" s="562" t="s">
        <v>1526</v>
      </c>
      <c r="K252" s="567">
        <f>-IFERROR(SUMIF('Cost Center ok'!A$7:A$39,Template!E252,'Cost Center ok'!$X$7:$X$39),0)</f>
        <v>415280</v>
      </c>
      <c r="L252" s="567">
        <v>0</v>
      </c>
      <c r="N252" s="562" t="s">
        <v>1599</v>
      </c>
      <c r="O252" s="562" t="s">
        <v>1526</v>
      </c>
    </row>
    <row r="253" spans="1:15" ht="15" customHeight="1">
      <c r="A253" s="560">
        <f t="shared" si="12"/>
        <v>44439</v>
      </c>
      <c r="B253" s="561">
        <v>1849101</v>
      </c>
      <c r="C253" s="562" t="s">
        <v>561</v>
      </c>
      <c r="D253" s="563" t="s">
        <v>556</v>
      </c>
      <c r="E253" s="562" t="s">
        <v>1514</v>
      </c>
      <c r="F253" s="564" t="str">
        <f t="shared" si="13"/>
        <v>2108_Allocation BPJS Kesehatan (1 %)</v>
      </c>
      <c r="G253" s="565" t="s">
        <v>636</v>
      </c>
      <c r="H253" s="566" t="s">
        <v>1518</v>
      </c>
      <c r="I253" s="562" t="s">
        <v>1526</v>
      </c>
      <c r="K253" s="567">
        <v>0</v>
      </c>
      <c r="L253" s="567">
        <f>-'Cost Center ok'!X41</f>
        <v>26452206</v>
      </c>
      <c r="M253" s="605"/>
      <c r="N253" s="562" t="s">
        <v>1700</v>
      </c>
      <c r="O253" s="562" t="e">
        <v>#N/A</v>
      </c>
    </row>
    <row r="254" spans="1:15">
      <c r="A254" s="560"/>
      <c r="B254" s="570"/>
      <c r="C254" s="562"/>
      <c r="D254" s="563"/>
      <c r="E254" s="562"/>
      <c r="F254" s="562"/>
      <c r="H254" s="566"/>
      <c r="K254" s="567"/>
      <c r="L254" s="567"/>
      <c r="N254" s="562" t="s">
        <v>1566</v>
      </c>
      <c r="O254" s="562" t="e">
        <v>#N/A</v>
      </c>
    </row>
    <row r="255" spans="1:15" ht="15" customHeight="1">
      <c r="A255" s="560">
        <f t="shared" ref="A255:A288" si="14">+EOMONTH($C$3,0)</f>
        <v>44439</v>
      </c>
      <c r="B255" s="561">
        <v>7511122</v>
      </c>
      <c r="C255" s="562" t="s">
        <v>521</v>
      </c>
      <c r="D255" s="563" t="s">
        <v>527</v>
      </c>
      <c r="E255" s="562" t="s">
        <v>1486</v>
      </c>
      <c r="F255" s="564" t="str">
        <f t="shared" ref="F255:F288" si="15">$C$4&amp;"_Allocation BPJS Kesehatan (4%)"</f>
        <v>2108_Allocation BPJS Kesehatan (4%)</v>
      </c>
      <c r="G255" s="565" t="s">
        <v>525</v>
      </c>
      <c r="H255" s="566" t="s">
        <v>23</v>
      </c>
      <c r="I255" s="562" t="s">
        <v>1868</v>
      </c>
      <c r="K255" s="567">
        <f>IFERROR(SUMIF('Cost Center ok'!A$7:A$39,Template!E255,'Cost Center ok'!$L$7:$L$39)+SUMIF('Cost Center ok'!A$7:A$39,Template!E255,'Cost Center ok'!$R$7:$R$39),0)</f>
        <v>2496848</v>
      </c>
      <c r="L255" s="567">
        <v>0</v>
      </c>
      <c r="N255" s="562" t="s">
        <v>1734</v>
      </c>
      <c r="O255" s="562" t="s">
        <v>1868</v>
      </c>
    </row>
    <row r="256" spans="1:15" ht="15" customHeight="1">
      <c r="A256" s="560">
        <f t="shared" si="14"/>
        <v>44439</v>
      </c>
      <c r="B256" s="561">
        <v>7511122</v>
      </c>
      <c r="C256" s="562" t="s">
        <v>521</v>
      </c>
      <c r="D256" s="563" t="s">
        <v>528</v>
      </c>
      <c r="E256" s="562" t="s">
        <v>1487</v>
      </c>
      <c r="F256" s="564" t="str">
        <f t="shared" si="15"/>
        <v>2108_Allocation BPJS Kesehatan (4%)</v>
      </c>
      <c r="G256" s="565" t="s">
        <v>525</v>
      </c>
      <c r="H256" s="566" t="s">
        <v>23</v>
      </c>
      <c r="I256" s="562" t="s">
        <v>1868</v>
      </c>
      <c r="K256" s="567">
        <f>IFERROR(SUMIF('Cost Center ok'!A$7:A$39,Template!E256,'Cost Center ok'!$L$7:$L$39)+SUMIF('Cost Center ok'!A$7:A$39,Template!E256,'Cost Center ok'!$R$7:$R$39),0)</f>
        <v>6911432</v>
      </c>
      <c r="L256" s="567">
        <v>0</v>
      </c>
      <c r="N256" s="562" t="s">
        <v>1735</v>
      </c>
      <c r="O256" s="562" t="s">
        <v>1868</v>
      </c>
    </row>
    <row r="257" spans="1:15" ht="15" customHeight="1">
      <c r="A257" s="560">
        <f t="shared" si="14"/>
        <v>44439</v>
      </c>
      <c r="B257" s="561">
        <v>7511122</v>
      </c>
      <c r="C257" s="562" t="s">
        <v>521</v>
      </c>
      <c r="D257" s="563" t="s">
        <v>529</v>
      </c>
      <c r="E257" s="562" t="s">
        <v>1488</v>
      </c>
      <c r="F257" s="564" t="str">
        <f t="shared" si="15"/>
        <v>2108_Allocation BPJS Kesehatan (4%)</v>
      </c>
      <c r="G257" s="565" t="s">
        <v>525</v>
      </c>
      <c r="H257" s="566" t="s">
        <v>23</v>
      </c>
      <c r="I257" s="562" t="s">
        <v>1868</v>
      </c>
      <c r="K257" s="567">
        <f>IFERROR(SUMIF('Cost Center ok'!A$7:A$39,Template!E257,'Cost Center ok'!$L$7:$L$39)+SUMIF('Cost Center ok'!A$7:A$39,Template!E257,'Cost Center ok'!$R$7:$R$39),0)</f>
        <v>4062648</v>
      </c>
      <c r="L257" s="567">
        <v>0</v>
      </c>
      <c r="N257" s="562" t="s">
        <v>1736</v>
      </c>
      <c r="O257" s="562" t="s">
        <v>1868</v>
      </c>
    </row>
    <row r="258" spans="1:15" ht="15" customHeight="1">
      <c r="A258" s="560">
        <f t="shared" si="14"/>
        <v>44439</v>
      </c>
      <c r="B258" s="561">
        <v>7511122</v>
      </c>
      <c r="C258" s="562" t="s">
        <v>521</v>
      </c>
      <c r="D258" s="563" t="s">
        <v>530</v>
      </c>
      <c r="E258" s="562" t="s">
        <v>1489</v>
      </c>
      <c r="F258" s="564" t="str">
        <f t="shared" si="15"/>
        <v>2108_Allocation BPJS Kesehatan (4%)</v>
      </c>
      <c r="G258" s="565" t="s">
        <v>525</v>
      </c>
      <c r="H258" s="566" t="s">
        <v>23</v>
      </c>
      <c r="I258" s="562" t="s">
        <v>1868</v>
      </c>
      <c r="K258" s="567">
        <f>IFERROR(SUMIF('Cost Center ok'!A$7:A$39,Template!E258,'Cost Center ok'!$L$7:$L$39)+SUMIF('Cost Center ok'!A$7:A$39,Template!E258,'Cost Center ok'!$R$7:$R$39),0)</f>
        <v>4546456</v>
      </c>
      <c r="L258" s="567">
        <v>0</v>
      </c>
      <c r="N258" s="562" t="s">
        <v>1737</v>
      </c>
      <c r="O258" s="562" t="s">
        <v>1868</v>
      </c>
    </row>
    <row r="259" spans="1:15" s="566" customFormat="1" ht="15" customHeight="1">
      <c r="A259" s="560">
        <f t="shared" si="14"/>
        <v>44439</v>
      </c>
      <c r="B259" s="561">
        <v>7511122</v>
      </c>
      <c r="C259" s="562" t="s">
        <v>521</v>
      </c>
      <c r="D259" s="563" t="s">
        <v>532</v>
      </c>
      <c r="E259" s="562" t="s">
        <v>1490</v>
      </c>
      <c r="F259" s="564" t="str">
        <f t="shared" si="15"/>
        <v>2108_Allocation BPJS Kesehatan (4%)</v>
      </c>
      <c r="G259" s="565" t="s">
        <v>525</v>
      </c>
      <c r="H259" s="566" t="s">
        <v>23</v>
      </c>
      <c r="I259" s="562" t="s">
        <v>1868</v>
      </c>
      <c r="J259" s="562"/>
      <c r="K259" s="567">
        <f>IFERROR(SUMIF('Cost Center ok'!A$7:A$39,Template!E259,'Cost Center ok'!$L$7:$L$39)+SUMIF('Cost Center ok'!A$7:A$39,Template!E259,'Cost Center ok'!$R$7:$R$39),0)</f>
        <v>2546232</v>
      </c>
      <c r="L259" s="567">
        <v>0</v>
      </c>
      <c r="N259" s="562" t="s">
        <v>1738</v>
      </c>
      <c r="O259" s="562" t="s">
        <v>1868</v>
      </c>
    </row>
    <row r="260" spans="1:15" s="566" customFormat="1" ht="15" customHeight="1">
      <c r="A260" s="560">
        <f t="shared" si="14"/>
        <v>44439</v>
      </c>
      <c r="B260" s="561">
        <v>7511122</v>
      </c>
      <c r="C260" s="562" t="s">
        <v>521</v>
      </c>
      <c r="D260" s="563" t="s">
        <v>533</v>
      </c>
      <c r="E260" s="562" t="s">
        <v>1491</v>
      </c>
      <c r="F260" s="564" t="str">
        <f t="shared" si="15"/>
        <v>2108_Allocation BPJS Kesehatan (4%)</v>
      </c>
      <c r="G260" s="565" t="s">
        <v>525</v>
      </c>
      <c r="H260" s="566" t="s">
        <v>23</v>
      </c>
      <c r="I260" s="562" t="s">
        <v>1868</v>
      </c>
      <c r="J260" s="562"/>
      <c r="K260" s="567">
        <f>IFERROR(SUMIF('Cost Center ok'!A$7:A$39,Template!E260,'Cost Center ok'!$L$7:$L$39)+SUMIF('Cost Center ok'!A$7:A$39,Template!E260,'Cost Center ok'!$R$7:$R$39),0)</f>
        <v>15074336</v>
      </c>
      <c r="L260" s="567">
        <v>0</v>
      </c>
      <c r="N260" s="562" t="s">
        <v>1739</v>
      </c>
      <c r="O260" s="562" t="s">
        <v>1868</v>
      </c>
    </row>
    <row r="261" spans="1:15" s="566" customFormat="1" ht="15" customHeight="1">
      <c r="A261" s="560">
        <f t="shared" si="14"/>
        <v>44439</v>
      </c>
      <c r="B261" s="561">
        <v>7511122</v>
      </c>
      <c r="C261" s="562" t="s">
        <v>521</v>
      </c>
      <c r="D261" s="563" t="s">
        <v>534</v>
      </c>
      <c r="E261" s="562" t="s">
        <v>1492</v>
      </c>
      <c r="F261" s="564" t="str">
        <f t="shared" si="15"/>
        <v>2108_Allocation BPJS Kesehatan (4%)</v>
      </c>
      <c r="G261" s="565" t="s">
        <v>525</v>
      </c>
      <c r="H261" s="566" t="s">
        <v>23</v>
      </c>
      <c r="I261" s="562" t="s">
        <v>1868</v>
      </c>
      <c r="J261" s="562"/>
      <c r="K261" s="567">
        <f>IFERROR(SUMIF('Cost Center ok'!A$7:A$39,Template!E261,'Cost Center ok'!$L$7:$L$39)+SUMIF('Cost Center ok'!A$7:A$39,Template!E261,'Cost Center ok'!$R$7:$R$39),0)</f>
        <v>1524160</v>
      </c>
      <c r="L261" s="567">
        <v>0</v>
      </c>
      <c r="N261" s="562" t="s">
        <v>1740</v>
      </c>
      <c r="O261" s="562" t="s">
        <v>1868</v>
      </c>
    </row>
    <row r="262" spans="1:15" s="566" customFormat="1" ht="15" customHeight="1">
      <c r="A262" s="560">
        <f t="shared" si="14"/>
        <v>44439</v>
      </c>
      <c r="B262" s="561">
        <v>7511122</v>
      </c>
      <c r="C262" s="562" t="s">
        <v>521</v>
      </c>
      <c r="D262" s="563" t="s">
        <v>535</v>
      </c>
      <c r="E262" s="562" t="s">
        <v>1493</v>
      </c>
      <c r="F262" s="564" t="str">
        <f t="shared" si="15"/>
        <v>2108_Allocation BPJS Kesehatan (4%)</v>
      </c>
      <c r="G262" s="565" t="s">
        <v>525</v>
      </c>
      <c r="H262" s="566" t="s">
        <v>23</v>
      </c>
      <c r="I262" s="562" t="s">
        <v>1868</v>
      </c>
      <c r="J262" s="562"/>
      <c r="K262" s="567">
        <f>IFERROR(SUMIF('Cost Center ok'!A$7:A$39,Template!E262,'Cost Center ok'!$L$7:$L$39)+SUMIF('Cost Center ok'!A$7:A$39,Template!E262,'Cost Center ok'!$R$7:$R$39),0)</f>
        <v>3629800</v>
      </c>
      <c r="L262" s="567">
        <v>0</v>
      </c>
      <c r="N262" s="562" t="s">
        <v>1741</v>
      </c>
      <c r="O262" s="562" t="s">
        <v>1868</v>
      </c>
    </row>
    <row r="263" spans="1:15" s="566" customFormat="1" ht="15" customHeight="1">
      <c r="A263" s="560">
        <f t="shared" si="14"/>
        <v>44439</v>
      </c>
      <c r="B263" s="561">
        <v>7511122</v>
      </c>
      <c r="C263" s="562" t="s">
        <v>521</v>
      </c>
      <c r="D263" s="563" t="s">
        <v>536</v>
      </c>
      <c r="E263" s="562" t="s">
        <v>1494</v>
      </c>
      <c r="F263" s="564" t="str">
        <f t="shared" si="15"/>
        <v>2108_Allocation BPJS Kesehatan (4%)</v>
      </c>
      <c r="G263" s="565" t="s">
        <v>525</v>
      </c>
      <c r="H263" s="566" t="s">
        <v>23</v>
      </c>
      <c r="I263" s="562" t="s">
        <v>1868</v>
      </c>
      <c r="J263" s="562"/>
      <c r="K263" s="567">
        <f>IFERROR(SUMIF('Cost Center ok'!A$7:A$39,Template!E263,'Cost Center ok'!$L$7:$L$39)+SUMIF('Cost Center ok'!A$7:A$39,Template!E263,'Cost Center ok'!$R$7:$R$39),0)</f>
        <v>22148110</v>
      </c>
      <c r="L263" s="567">
        <v>0</v>
      </c>
      <c r="N263" s="562" t="s">
        <v>1742</v>
      </c>
      <c r="O263" s="562" t="s">
        <v>1868</v>
      </c>
    </row>
    <row r="264" spans="1:15" s="566" customFormat="1" ht="15" customHeight="1">
      <c r="A264" s="560">
        <f t="shared" si="14"/>
        <v>44439</v>
      </c>
      <c r="B264" s="561">
        <v>7511122</v>
      </c>
      <c r="C264" s="562" t="s">
        <v>521</v>
      </c>
      <c r="D264" s="563" t="s">
        <v>537</v>
      </c>
      <c r="E264" s="562" t="s">
        <v>1495</v>
      </c>
      <c r="F264" s="564" t="str">
        <f t="shared" si="15"/>
        <v>2108_Allocation BPJS Kesehatan (4%)</v>
      </c>
      <c r="G264" s="565" t="s">
        <v>525</v>
      </c>
      <c r="H264" s="566" t="s">
        <v>23</v>
      </c>
      <c r="I264" s="562" t="s">
        <v>1868</v>
      </c>
      <c r="J264" s="562"/>
      <c r="K264" s="567">
        <f>IFERROR(SUMIF('Cost Center ok'!A$7:A$39,Template!E264,'Cost Center ok'!$L$7:$L$39)+SUMIF('Cost Center ok'!A$7:A$39,Template!E264,'Cost Center ok'!$R$7:$R$39),0)</f>
        <v>4765320</v>
      </c>
      <c r="L264" s="567">
        <v>0</v>
      </c>
      <c r="N264" s="562" t="s">
        <v>1743</v>
      </c>
      <c r="O264" s="562" t="s">
        <v>1868</v>
      </c>
    </row>
    <row r="265" spans="1:15" s="566" customFormat="1" ht="15" customHeight="1">
      <c r="A265" s="560">
        <f t="shared" si="14"/>
        <v>44439</v>
      </c>
      <c r="B265" s="561">
        <v>7511122</v>
      </c>
      <c r="C265" s="562" t="s">
        <v>521</v>
      </c>
      <c r="D265" s="563" t="s">
        <v>538</v>
      </c>
      <c r="E265" s="562" t="s">
        <v>1496</v>
      </c>
      <c r="F265" s="564" t="str">
        <f t="shared" si="15"/>
        <v>2108_Allocation BPJS Kesehatan (4%)</v>
      </c>
      <c r="G265" s="565" t="s">
        <v>526</v>
      </c>
      <c r="H265" s="566" t="s">
        <v>24</v>
      </c>
      <c r="I265" s="562" t="s">
        <v>1868</v>
      </c>
      <c r="J265" s="562"/>
      <c r="K265" s="567">
        <f>IFERROR(SUMIF('Cost Center ok'!A$7:A$39,Template!E265,'Cost Center ok'!$L$7:$L$39)+SUMIF('Cost Center ok'!A$7:A$39,Template!E265,'Cost Center ok'!$R$7:$R$39),0)</f>
        <v>2251896</v>
      </c>
      <c r="L265" s="567">
        <v>0</v>
      </c>
      <c r="N265" s="562" t="s">
        <v>1744</v>
      </c>
      <c r="O265" s="562" t="s">
        <v>1868</v>
      </c>
    </row>
    <row r="266" spans="1:15" s="566" customFormat="1" ht="15" customHeight="1">
      <c r="A266" s="560">
        <f t="shared" si="14"/>
        <v>44439</v>
      </c>
      <c r="B266" s="561">
        <v>7511122</v>
      </c>
      <c r="C266" s="562" t="s">
        <v>521</v>
      </c>
      <c r="D266" s="563" t="s">
        <v>539</v>
      </c>
      <c r="E266" s="562" t="s">
        <v>1497</v>
      </c>
      <c r="F266" s="564" t="str">
        <f t="shared" si="15"/>
        <v>2108_Allocation BPJS Kesehatan (4%)</v>
      </c>
      <c r="G266" s="565" t="s">
        <v>526</v>
      </c>
      <c r="H266" s="566" t="s">
        <v>24</v>
      </c>
      <c r="I266" s="562" t="s">
        <v>1868</v>
      </c>
      <c r="J266" s="562"/>
      <c r="K266" s="567">
        <f>IFERROR(SUMIF('Cost Center ok'!A$7:A$39,Template!E266,'Cost Center ok'!$L$7:$L$39)+SUMIF('Cost Center ok'!A$7:A$39,Template!E266,'Cost Center ok'!$R$7:$R$39),0)</f>
        <v>6787688</v>
      </c>
      <c r="L266" s="567">
        <v>0</v>
      </c>
      <c r="N266" s="562" t="s">
        <v>1745</v>
      </c>
      <c r="O266" s="562" t="s">
        <v>1868</v>
      </c>
    </row>
    <row r="267" spans="1:15" s="566" customFormat="1" ht="15" customHeight="1">
      <c r="A267" s="560">
        <f t="shared" si="14"/>
        <v>44439</v>
      </c>
      <c r="B267" s="561">
        <v>7511122</v>
      </c>
      <c r="C267" s="562" t="s">
        <v>521</v>
      </c>
      <c r="D267" s="563" t="s">
        <v>540</v>
      </c>
      <c r="E267" s="562" t="s">
        <v>1498</v>
      </c>
      <c r="F267" s="564" t="str">
        <f t="shared" si="15"/>
        <v>2108_Allocation BPJS Kesehatan (4%)</v>
      </c>
      <c r="G267" s="565" t="s">
        <v>526</v>
      </c>
      <c r="H267" s="566" t="s">
        <v>24</v>
      </c>
      <c r="I267" s="562" t="s">
        <v>1868</v>
      </c>
      <c r="J267" s="562"/>
      <c r="K267" s="567">
        <f>IFERROR(SUMIF('Cost Center ok'!A$7:A$39,Template!E267,'Cost Center ok'!$L$7:$L$39)+SUMIF('Cost Center ok'!A$7:A$39,Template!E267,'Cost Center ok'!$R$7:$R$39),0)</f>
        <v>2460448</v>
      </c>
      <c r="L267" s="567">
        <v>0</v>
      </c>
      <c r="N267" s="562" t="s">
        <v>1746</v>
      </c>
      <c r="O267" s="562" t="s">
        <v>1868</v>
      </c>
    </row>
    <row r="268" spans="1:15" s="566" customFormat="1" ht="15" customHeight="1">
      <c r="A268" s="560">
        <f t="shared" si="14"/>
        <v>44439</v>
      </c>
      <c r="B268" s="561">
        <v>7511122</v>
      </c>
      <c r="C268" s="562" t="s">
        <v>521</v>
      </c>
      <c r="D268" s="563" t="s">
        <v>541</v>
      </c>
      <c r="E268" s="562" t="s">
        <v>1499</v>
      </c>
      <c r="F268" s="564" t="str">
        <f t="shared" si="15"/>
        <v>2108_Allocation BPJS Kesehatan (4%)</v>
      </c>
      <c r="G268" s="565" t="s">
        <v>525</v>
      </c>
      <c r="H268" s="566" t="s">
        <v>23</v>
      </c>
      <c r="I268" s="562" t="s">
        <v>1868</v>
      </c>
      <c r="J268" s="562"/>
      <c r="K268" s="567">
        <f>IFERROR(SUMIF('Cost Center ok'!A$7:A$39,Template!E268,'Cost Center ok'!$L$7:$L$39)+SUMIF('Cost Center ok'!A$7:A$39,Template!E268,'Cost Center ok'!$R$7:$R$39),0)</f>
        <v>4042760</v>
      </c>
      <c r="L268" s="567">
        <v>0</v>
      </c>
      <c r="N268" s="562" t="s">
        <v>1747</v>
      </c>
      <c r="O268" s="562" t="s">
        <v>1868</v>
      </c>
    </row>
    <row r="269" spans="1:15" ht="15" customHeight="1">
      <c r="A269" s="560">
        <f t="shared" si="14"/>
        <v>44439</v>
      </c>
      <c r="B269" s="561">
        <v>7511122</v>
      </c>
      <c r="C269" s="562" t="s">
        <v>521</v>
      </c>
      <c r="D269" s="563" t="s">
        <v>542</v>
      </c>
      <c r="E269" s="562" t="s">
        <v>1500</v>
      </c>
      <c r="F269" s="564" t="str">
        <f t="shared" si="15"/>
        <v>2108_Allocation BPJS Kesehatan (4%)</v>
      </c>
      <c r="G269" s="565" t="s">
        <v>525</v>
      </c>
      <c r="H269" s="566" t="s">
        <v>23</v>
      </c>
      <c r="I269" s="562" t="s">
        <v>1868</v>
      </c>
      <c r="K269" s="567">
        <f>IFERROR(SUMIF('Cost Center ok'!A$7:A$39,Template!E269,'Cost Center ok'!$L$7:$L$39)+SUMIF('Cost Center ok'!A$7:A$39,Template!E269,'Cost Center ok'!$R$7:$R$39),0)</f>
        <v>1973160</v>
      </c>
      <c r="L269" s="567">
        <v>0</v>
      </c>
      <c r="N269" s="562" t="s">
        <v>1748</v>
      </c>
      <c r="O269" s="562" t="s">
        <v>1868</v>
      </c>
    </row>
    <row r="270" spans="1:15" ht="15" customHeight="1">
      <c r="A270" s="560">
        <f t="shared" si="14"/>
        <v>44439</v>
      </c>
      <c r="B270" s="561">
        <v>7511122</v>
      </c>
      <c r="C270" s="562" t="s">
        <v>521</v>
      </c>
      <c r="D270" s="563" t="s">
        <v>935</v>
      </c>
      <c r="E270" s="562" t="s">
        <v>1501</v>
      </c>
      <c r="F270" s="564" t="str">
        <f t="shared" si="15"/>
        <v>2108_Allocation BPJS Kesehatan (4%)</v>
      </c>
      <c r="G270" s="565" t="s">
        <v>636</v>
      </c>
      <c r="H270" s="566" t="s">
        <v>1518</v>
      </c>
      <c r="I270" s="562" t="s">
        <v>1868</v>
      </c>
      <c r="K270" s="567">
        <f>IFERROR(SUMIF('Cost Center ok'!A$7:A$39,Template!E270,'Cost Center ok'!$L$7:$L$39)+SUMIF('Cost Center ok'!A$7:A$39,Template!E270,'Cost Center ok'!$R$7:$R$39),0)</f>
        <v>3071320</v>
      </c>
      <c r="L270" s="567">
        <v>0</v>
      </c>
      <c r="N270" s="562" t="s">
        <v>1749</v>
      </c>
      <c r="O270" s="562" t="s">
        <v>1868</v>
      </c>
    </row>
    <row r="271" spans="1:15" ht="15" customHeight="1">
      <c r="A271" s="560">
        <f t="shared" si="14"/>
        <v>44439</v>
      </c>
      <c r="B271" s="561">
        <v>7511122</v>
      </c>
      <c r="C271" s="562" t="s">
        <v>521</v>
      </c>
      <c r="D271" s="563" t="s">
        <v>934</v>
      </c>
      <c r="E271" s="562" t="s">
        <v>1502</v>
      </c>
      <c r="F271" s="564" t="str">
        <f t="shared" si="15"/>
        <v>2108_Allocation BPJS Kesehatan (4%)</v>
      </c>
      <c r="G271" s="565" t="s">
        <v>636</v>
      </c>
      <c r="H271" s="566" t="s">
        <v>1518</v>
      </c>
      <c r="I271" s="562" t="s">
        <v>1868</v>
      </c>
      <c r="K271" s="567">
        <f>IFERROR(SUMIF('Cost Center ok'!A$7:A$39,Template!E271,'Cost Center ok'!$L$7:$L$39)+SUMIF('Cost Center ok'!A$7:A$39,Template!E271,'Cost Center ok'!$R$7:$R$39),0)</f>
        <v>6717312</v>
      </c>
      <c r="L271" s="567">
        <v>0</v>
      </c>
      <c r="N271" s="562" t="s">
        <v>1750</v>
      </c>
      <c r="O271" s="562" t="s">
        <v>1868</v>
      </c>
    </row>
    <row r="272" spans="1:15" ht="15" customHeight="1">
      <c r="A272" s="560">
        <f t="shared" si="14"/>
        <v>44439</v>
      </c>
      <c r="B272" s="561">
        <v>7511122</v>
      </c>
      <c r="C272" s="562" t="s">
        <v>521</v>
      </c>
      <c r="D272" s="563" t="s">
        <v>543</v>
      </c>
      <c r="E272" s="562" t="s">
        <v>1503</v>
      </c>
      <c r="F272" s="564" t="str">
        <f t="shared" si="15"/>
        <v>2108_Allocation BPJS Kesehatan (4%)</v>
      </c>
      <c r="G272" s="565" t="s">
        <v>636</v>
      </c>
      <c r="H272" s="566" t="s">
        <v>1518</v>
      </c>
      <c r="I272" s="562" t="s">
        <v>1868</v>
      </c>
      <c r="K272" s="567">
        <f>IFERROR(SUMIF('Cost Center ok'!A$7:A$39,Template!E272,'Cost Center ok'!$L$7:$L$39)+SUMIF('Cost Center ok'!A$7:A$39,Template!E272,'Cost Center ok'!$R$7:$R$39),0)</f>
        <v>4042264</v>
      </c>
      <c r="L272" s="567">
        <v>0</v>
      </c>
      <c r="N272" s="562" t="s">
        <v>1751</v>
      </c>
      <c r="O272" s="562" t="s">
        <v>1868</v>
      </c>
    </row>
    <row r="273" spans="1:15" ht="15" customHeight="1">
      <c r="A273" s="560">
        <f t="shared" si="14"/>
        <v>44439</v>
      </c>
      <c r="B273" s="561">
        <v>7511122</v>
      </c>
      <c r="C273" s="562" t="s">
        <v>521</v>
      </c>
      <c r="D273" s="563" t="s">
        <v>544</v>
      </c>
      <c r="E273" s="562" t="s">
        <v>1504</v>
      </c>
      <c r="F273" s="564" t="str">
        <f t="shared" si="15"/>
        <v>2108_Allocation BPJS Kesehatan (4%)</v>
      </c>
      <c r="G273" s="565" t="s">
        <v>636</v>
      </c>
      <c r="H273" s="566" t="s">
        <v>1518</v>
      </c>
      <c r="I273" s="562" t="s">
        <v>1868</v>
      </c>
      <c r="K273" s="567">
        <f>IFERROR(SUMIF('Cost Center ok'!A$7:A$39,Template!E273,'Cost Center ok'!$L$7:$L$39)+SUMIF('Cost Center ok'!A$7:A$39,Template!E273,'Cost Center ok'!$R$7:$R$39),0)</f>
        <v>4224720</v>
      </c>
      <c r="L273" s="567">
        <v>0</v>
      </c>
      <c r="N273" s="562" t="s">
        <v>1752</v>
      </c>
      <c r="O273" s="562" t="s">
        <v>1868</v>
      </c>
    </row>
    <row r="274" spans="1:15" ht="15" customHeight="1">
      <c r="A274" s="560">
        <f t="shared" si="14"/>
        <v>44439</v>
      </c>
      <c r="B274" s="561">
        <v>7511122</v>
      </c>
      <c r="C274" s="562" t="s">
        <v>521</v>
      </c>
      <c r="D274" s="563" t="s">
        <v>546</v>
      </c>
      <c r="E274" s="562" t="s">
        <v>1505</v>
      </c>
      <c r="F274" s="564" t="str">
        <f t="shared" si="15"/>
        <v>2108_Allocation BPJS Kesehatan (4%)</v>
      </c>
      <c r="G274" s="565" t="s">
        <v>636</v>
      </c>
      <c r="H274" s="566" t="s">
        <v>1518</v>
      </c>
      <c r="I274" s="562" t="s">
        <v>1868</v>
      </c>
      <c r="K274" s="567">
        <f>IFERROR(SUMIF('Cost Center ok'!A$7:A$39,Template!E274,'Cost Center ok'!$L$7:$L$39)+SUMIF('Cost Center ok'!A$7:A$39,Template!E274,'Cost Center ok'!$R$7:$R$39),0)</f>
        <v>3544000</v>
      </c>
      <c r="L274" s="567">
        <v>0</v>
      </c>
      <c r="N274" s="562" t="s">
        <v>1753</v>
      </c>
      <c r="O274" s="562" t="s">
        <v>1868</v>
      </c>
    </row>
    <row r="275" spans="1:15" ht="15" customHeight="1">
      <c r="A275" s="560">
        <f t="shared" si="14"/>
        <v>44439</v>
      </c>
      <c r="B275" s="561">
        <v>7511122</v>
      </c>
      <c r="C275" s="562" t="s">
        <v>521</v>
      </c>
      <c r="D275" s="563" t="s">
        <v>547</v>
      </c>
      <c r="E275" s="562" t="s">
        <v>1506</v>
      </c>
      <c r="F275" s="564" t="str">
        <f t="shared" si="15"/>
        <v>2108_Allocation BPJS Kesehatan (4%)</v>
      </c>
      <c r="G275" s="565" t="s">
        <v>636</v>
      </c>
      <c r="H275" s="566" t="s">
        <v>1518</v>
      </c>
      <c r="I275" s="562" t="s">
        <v>1868</v>
      </c>
      <c r="K275" s="567">
        <f>IFERROR(SUMIF('Cost Center ok'!A$7:A$39,Template!E275,'Cost Center ok'!$L$7:$L$39)+SUMIF('Cost Center ok'!A$7:A$39,Template!E275,'Cost Center ok'!$R$7:$R$39),0)</f>
        <v>703040</v>
      </c>
      <c r="L275" s="567">
        <v>0</v>
      </c>
      <c r="N275" s="562" t="s">
        <v>1754</v>
      </c>
      <c r="O275" s="562" t="s">
        <v>1868</v>
      </c>
    </row>
    <row r="276" spans="1:15" ht="15" customHeight="1">
      <c r="A276" s="560">
        <f t="shared" si="14"/>
        <v>44439</v>
      </c>
      <c r="B276" s="561">
        <v>7511122</v>
      </c>
      <c r="C276" s="562" t="s">
        <v>521</v>
      </c>
      <c r="D276" s="563" t="s">
        <v>548</v>
      </c>
      <c r="E276" s="562" t="s">
        <v>1507</v>
      </c>
      <c r="F276" s="564" t="str">
        <f t="shared" si="15"/>
        <v>2108_Allocation BPJS Kesehatan (4%)</v>
      </c>
      <c r="G276" s="565" t="s">
        <v>636</v>
      </c>
      <c r="H276" s="566" t="s">
        <v>1518</v>
      </c>
      <c r="I276" s="562" t="s">
        <v>1868</v>
      </c>
      <c r="K276" s="567">
        <f>IFERROR(SUMIF('Cost Center ok'!A$7:A$39,Template!E276,'Cost Center ok'!$L$7:$L$39)+SUMIF('Cost Center ok'!A$7:A$39,Template!E276,'Cost Center ok'!$R$7:$R$39),0)</f>
        <v>2061504</v>
      </c>
      <c r="L276" s="567">
        <v>0</v>
      </c>
      <c r="N276" s="562" t="s">
        <v>1755</v>
      </c>
      <c r="O276" s="562" t="s">
        <v>1868</v>
      </c>
    </row>
    <row r="277" spans="1:15" ht="15" customHeight="1">
      <c r="A277" s="560">
        <f t="shared" si="14"/>
        <v>44439</v>
      </c>
      <c r="B277" s="561">
        <v>7511122</v>
      </c>
      <c r="C277" s="562" t="s">
        <v>521</v>
      </c>
      <c r="D277" s="563" t="s">
        <v>549</v>
      </c>
      <c r="E277" s="562" t="s">
        <v>896</v>
      </c>
      <c r="F277" s="564" t="str">
        <f t="shared" si="15"/>
        <v>2108_Allocation BPJS Kesehatan (4%)</v>
      </c>
      <c r="G277" s="565" t="s">
        <v>636</v>
      </c>
      <c r="H277" s="566" t="s">
        <v>1518</v>
      </c>
      <c r="I277" s="562" t="s">
        <v>1868</v>
      </c>
      <c r="K277" s="567">
        <f>IFERROR(SUMIF('Cost Center ok'!A$7:A$39,Template!E277,'Cost Center ok'!$L$7:$L$39)+SUMIF('Cost Center ok'!A$7:A$39,Template!E277,'Cost Center ok'!$R$7:$R$39),0)</f>
        <v>5686216</v>
      </c>
      <c r="L277" s="567">
        <v>0</v>
      </c>
      <c r="N277" s="562" t="s">
        <v>1756</v>
      </c>
      <c r="O277" s="562" t="s">
        <v>1868</v>
      </c>
    </row>
    <row r="278" spans="1:15" ht="15" customHeight="1">
      <c r="A278" s="560">
        <f t="shared" si="14"/>
        <v>44439</v>
      </c>
      <c r="B278" s="561">
        <v>7511122</v>
      </c>
      <c r="C278" s="562" t="s">
        <v>521</v>
      </c>
      <c r="D278" s="563" t="s">
        <v>550</v>
      </c>
      <c r="E278" s="562" t="s">
        <v>1508</v>
      </c>
      <c r="F278" s="564" t="str">
        <f t="shared" si="15"/>
        <v>2108_Allocation BPJS Kesehatan (4%)</v>
      </c>
      <c r="G278" s="565" t="s">
        <v>636</v>
      </c>
      <c r="H278" s="566" t="s">
        <v>1518</v>
      </c>
      <c r="I278" s="562" t="s">
        <v>1868</v>
      </c>
      <c r="K278" s="567">
        <f>IFERROR(SUMIF('Cost Center ok'!A$7:A$39,Template!E278,'Cost Center ok'!$L$7:$L$39)+SUMIF('Cost Center ok'!A$7:A$39,Template!E278,'Cost Center ok'!$R$7:$R$39),0)</f>
        <v>2094080</v>
      </c>
      <c r="L278" s="567">
        <v>0</v>
      </c>
      <c r="N278" s="562" t="s">
        <v>1757</v>
      </c>
      <c r="O278" s="562" t="s">
        <v>1868</v>
      </c>
    </row>
    <row r="279" spans="1:15" ht="15" customHeight="1">
      <c r="A279" s="560">
        <f t="shared" si="14"/>
        <v>44439</v>
      </c>
      <c r="B279" s="561">
        <v>7511122</v>
      </c>
      <c r="C279" s="562" t="s">
        <v>521</v>
      </c>
      <c r="D279" s="563" t="s">
        <v>551</v>
      </c>
      <c r="E279" s="562" t="s">
        <v>1509</v>
      </c>
      <c r="F279" s="564" t="str">
        <f t="shared" si="15"/>
        <v>2108_Allocation BPJS Kesehatan (4%)</v>
      </c>
      <c r="G279" s="565" t="s">
        <v>636</v>
      </c>
      <c r="H279" s="566" t="s">
        <v>1518</v>
      </c>
      <c r="I279" s="562" t="s">
        <v>1868</v>
      </c>
      <c r="K279" s="567">
        <f>IFERROR(SUMIF('Cost Center ok'!A$7:A$39,Template!E279,'Cost Center ok'!$L$7:$L$39)+SUMIF('Cost Center ok'!A$7:A$39,Template!E279,'Cost Center ok'!$R$7:$R$39),0)</f>
        <v>2201680</v>
      </c>
      <c r="L279" s="567">
        <v>0</v>
      </c>
      <c r="N279" s="562" t="s">
        <v>1758</v>
      </c>
      <c r="O279" s="562" t="s">
        <v>1868</v>
      </c>
    </row>
    <row r="280" spans="1:15" ht="15" customHeight="1">
      <c r="A280" s="560">
        <f t="shared" si="14"/>
        <v>44439</v>
      </c>
      <c r="B280" s="561">
        <v>7511122</v>
      </c>
      <c r="C280" s="562" t="s">
        <v>521</v>
      </c>
      <c r="D280" s="563" t="s">
        <v>552</v>
      </c>
      <c r="E280" s="562" t="s">
        <v>1510</v>
      </c>
      <c r="F280" s="564" t="str">
        <f t="shared" si="15"/>
        <v>2108_Allocation BPJS Kesehatan (4%)</v>
      </c>
      <c r="G280" s="565" t="s">
        <v>636</v>
      </c>
      <c r="H280" s="566" t="s">
        <v>1518</v>
      </c>
      <c r="I280" s="562" t="s">
        <v>1868</v>
      </c>
      <c r="K280" s="567">
        <f>IFERROR(SUMIF('Cost Center ok'!A$7:A$39,Template!E280,'Cost Center ok'!$L$7:$L$39)+SUMIF('Cost Center ok'!A$7:A$39,Template!E280,'Cost Center ok'!$R$7:$R$39),0)</f>
        <v>2085960</v>
      </c>
      <c r="L280" s="567">
        <v>0</v>
      </c>
      <c r="N280" s="562" t="s">
        <v>1759</v>
      </c>
      <c r="O280" s="562" t="s">
        <v>1868</v>
      </c>
    </row>
    <row r="281" spans="1:15" ht="15" customHeight="1">
      <c r="A281" s="560">
        <f t="shared" si="14"/>
        <v>44439</v>
      </c>
      <c r="B281" s="561">
        <v>7511122</v>
      </c>
      <c r="C281" s="562" t="s">
        <v>521</v>
      </c>
      <c r="D281" s="563" t="s">
        <v>553</v>
      </c>
      <c r="E281" s="562" t="s">
        <v>1511</v>
      </c>
      <c r="F281" s="564" t="str">
        <f t="shared" si="15"/>
        <v>2108_Allocation BPJS Kesehatan (4%)</v>
      </c>
      <c r="G281" s="565" t="s">
        <v>636</v>
      </c>
      <c r="H281" s="566" t="s">
        <v>1518</v>
      </c>
      <c r="I281" s="562" t="s">
        <v>1868</v>
      </c>
      <c r="K281" s="567">
        <f>IFERROR(SUMIF('Cost Center ok'!A$7:A$39,Template!E281,'Cost Center ok'!$L$7:$L$39)+SUMIF('Cost Center ok'!A$7:A$39,Template!E281,'Cost Center ok'!$R$7:$R$39),0)</f>
        <v>391320</v>
      </c>
      <c r="L281" s="567">
        <v>0</v>
      </c>
      <c r="N281" s="562" t="s">
        <v>1760</v>
      </c>
      <c r="O281" s="562" t="s">
        <v>1868</v>
      </c>
    </row>
    <row r="282" spans="1:15" ht="15" customHeight="1">
      <c r="A282" s="560">
        <f t="shared" si="14"/>
        <v>44439</v>
      </c>
      <c r="B282" s="561">
        <v>7511122</v>
      </c>
      <c r="C282" s="562" t="s">
        <v>521</v>
      </c>
      <c r="D282" s="563" t="s">
        <v>554</v>
      </c>
      <c r="E282" s="562" t="s">
        <v>1512</v>
      </c>
      <c r="F282" s="564" t="str">
        <f t="shared" si="15"/>
        <v>2108_Allocation BPJS Kesehatan (4%)</v>
      </c>
      <c r="G282" s="565" t="s">
        <v>636</v>
      </c>
      <c r="H282" s="566" t="s">
        <v>1518</v>
      </c>
      <c r="I282" s="562" t="s">
        <v>1868</v>
      </c>
      <c r="K282" s="567">
        <f>IFERROR(SUMIF('Cost Center ok'!A$7:A$39,Template!E282,'Cost Center ok'!$L$7:$L$39)+SUMIF('Cost Center ok'!A$7:A$39,Template!E282,'Cost Center ok'!$R$7:$R$39),0)</f>
        <v>5062320</v>
      </c>
      <c r="L282" s="567">
        <v>0</v>
      </c>
      <c r="N282" s="562" t="s">
        <v>1761</v>
      </c>
      <c r="O282" s="562" t="s">
        <v>1868</v>
      </c>
    </row>
    <row r="283" spans="1:15" ht="15" customHeight="1">
      <c r="A283" s="560">
        <f t="shared" si="14"/>
        <v>44439</v>
      </c>
      <c r="B283" s="561">
        <v>7511122</v>
      </c>
      <c r="C283" s="562" t="s">
        <v>521</v>
      </c>
      <c r="D283" s="563" t="s">
        <v>555</v>
      </c>
      <c r="E283" s="562" t="s">
        <v>1513</v>
      </c>
      <c r="F283" s="564" t="str">
        <f t="shared" si="15"/>
        <v>2108_Allocation BPJS Kesehatan (4%)</v>
      </c>
      <c r="G283" s="565" t="s">
        <v>636</v>
      </c>
      <c r="H283" s="566" t="s">
        <v>1518</v>
      </c>
      <c r="I283" s="562" t="s">
        <v>1868</v>
      </c>
      <c r="K283" s="567">
        <f>IFERROR(SUMIF('Cost Center ok'!A$7:A$39,Template!E283,'Cost Center ok'!$L$7:$L$39)+SUMIF('Cost Center ok'!A$7:A$39,Template!E283,'Cost Center ok'!$R$7:$R$39),0)</f>
        <v>4927280</v>
      </c>
      <c r="L283" s="567">
        <v>0</v>
      </c>
      <c r="N283" s="562" t="s">
        <v>1762</v>
      </c>
      <c r="O283" s="562" t="s">
        <v>1868</v>
      </c>
    </row>
    <row r="284" spans="1:15" ht="15" customHeight="1">
      <c r="A284" s="560">
        <f t="shared" si="14"/>
        <v>44439</v>
      </c>
      <c r="B284" s="561">
        <v>7511122</v>
      </c>
      <c r="C284" s="562" t="s">
        <v>521</v>
      </c>
      <c r="D284" s="563" t="s">
        <v>556</v>
      </c>
      <c r="E284" s="562" t="s">
        <v>1514</v>
      </c>
      <c r="F284" s="564" t="str">
        <f t="shared" si="15"/>
        <v>2108_Allocation BPJS Kesehatan (4%)</v>
      </c>
      <c r="G284" s="565" t="s">
        <v>636</v>
      </c>
      <c r="H284" s="566" t="s">
        <v>1518</v>
      </c>
      <c r="I284" s="562" t="s">
        <v>1868</v>
      </c>
      <c r="K284" s="567">
        <f>IFERROR(SUMIF('Cost Center ok'!A$7:A$39,Template!E284,'Cost Center ok'!$L$7:$L$39)+SUMIF('Cost Center ok'!A$7:A$39,Template!E284,'Cost Center ok'!$R$7:$R$39),0)</f>
        <v>2024640</v>
      </c>
      <c r="L284" s="567">
        <v>0</v>
      </c>
      <c r="N284" s="562" t="s">
        <v>1763</v>
      </c>
      <c r="O284" s="562" t="s">
        <v>1868</v>
      </c>
    </row>
    <row r="285" spans="1:15" ht="15" customHeight="1">
      <c r="A285" s="560">
        <f t="shared" si="14"/>
        <v>44439</v>
      </c>
      <c r="B285" s="561">
        <v>7511122</v>
      </c>
      <c r="C285" s="562" t="s">
        <v>521</v>
      </c>
      <c r="D285" s="563" t="s">
        <v>557</v>
      </c>
      <c r="E285" s="562" t="s">
        <v>1515</v>
      </c>
      <c r="F285" s="564" t="str">
        <f t="shared" si="15"/>
        <v>2108_Allocation BPJS Kesehatan (4%)</v>
      </c>
      <c r="G285" s="565" t="s">
        <v>636</v>
      </c>
      <c r="H285" s="566" t="s">
        <v>1518</v>
      </c>
      <c r="I285" s="562" t="s">
        <v>1868</v>
      </c>
      <c r="K285" s="567">
        <f>IFERROR(SUMIF('Cost Center ok'!A$7:A$39,Template!E285,'Cost Center ok'!$L$7:$L$39)+SUMIF('Cost Center ok'!A$7:A$39,Template!E285,'Cost Center ok'!$R$7:$R$39),0)</f>
        <v>2029360</v>
      </c>
      <c r="L285" s="567">
        <v>0</v>
      </c>
      <c r="N285" s="562" t="s">
        <v>1764</v>
      </c>
      <c r="O285" s="562" t="s">
        <v>1868</v>
      </c>
    </row>
    <row r="286" spans="1:15" ht="15" customHeight="1">
      <c r="A286" s="560">
        <f t="shared" si="14"/>
        <v>44439</v>
      </c>
      <c r="B286" s="561">
        <v>7511122</v>
      </c>
      <c r="C286" s="562" t="s">
        <v>521</v>
      </c>
      <c r="D286" s="563" t="s">
        <v>558</v>
      </c>
      <c r="E286" s="562" t="s">
        <v>1516</v>
      </c>
      <c r="F286" s="564" t="str">
        <f t="shared" si="15"/>
        <v>2108_Allocation BPJS Kesehatan (4%)</v>
      </c>
      <c r="G286" s="565" t="s">
        <v>636</v>
      </c>
      <c r="H286" s="566" t="s">
        <v>1518</v>
      </c>
      <c r="I286" s="562" t="s">
        <v>1868</v>
      </c>
      <c r="K286" s="567">
        <f>IFERROR(SUMIF('Cost Center ok'!A$7:A$39,Template!E286,'Cost Center ok'!$L$7:$L$39)+SUMIF('Cost Center ok'!A$7:A$39,Template!E286,'Cost Center ok'!$R$7:$R$39),0)</f>
        <v>3217200</v>
      </c>
      <c r="L286" s="567">
        <v>0</v>
      </c>
      <c r="N286" s="562" t="s">
        <v>1765</v>
      </c>
      <c r="O286" s="562" t="s">
        <v>1868</v>
      </c>
    </row>
    <row r="287" spans="1:15" ht="15" customHeight="1">
      <c r="A287" s="560">
        <f t="shared" si="14"/>
        <v>44439</v>
      </c>
      <c r="B287" s="561">
        <v>7511122</v>
      </c>
      <c r="C287" s="562" t="s">
        <v>521</v>
      </c>
      <c r="D287" s="563" t="s">
        <v>559</v>
      </c>
      <c r="E287" s="562" t="s">
        <v>1517</v>
      </c>
      <c r="F287" s="564" t="str">
        <f t="shared" si="15"/>
        <v>2108_Allocation BPJS Kesehatan (4%)</v>
      </c>
      <c r="G287" s="565" t="s">
        <v>636</v>
      </c>
      <c r="H287" s="566" t="s">
        <v>1518</v>
      </c>
      <c r="I287" s="562" t="s">
        <v>1868</v>
      </c>
      <c r="K287" s="567">
        <f>IFERROR(SUMIF('Cost Center ok'!A$7:A$39,Template!E287,'Cost Center ok'!$L$7:$L$39)+SUMIF('Cost Center ok'!A$7:A$39,Template!E287,'Cost Center ok'!$R$7:$R$39),0)</f>
        <v>1661120</v>
      </c>
      <c r="L287" s="567">
        <v>0</v>
      </c>
      <c r="N287" s="562" t="s">
        <v>1766</v>
      </c>
      <c r="O287" s="562" t="s">
        <v>1868</v>
      </c>
    </row>
    <row r="288" spans="1:15" ht="15" customHeight="1">
      <c r="A288" s="560">
        <f t="shared" si="14"/>
        <v>44439</v>
      </c>
      <c r="B288" s="561">
        <v>1849101</v>
      </c>
      <c r="C288" s="562" t="s">
        <v>561</v>
      </c>
      <c r="D288" s="563" t="s">
        <v>556</v>
      </c>
      <c r="E288" s="562" t="s">
        <v>1514</v>
      </c>
      <c r="F288" s="564" t="str">
        <f t="shared" si="15"/>
        <v>2108_Allocation BPJS Kesehatan (4%)</v>
      </c>
      <c r="G288" s="565" t="s">
        <v>636</v>
      </c>
      <c r="H288" s="566" t="s">
        <v>1518</v>
      </c>
      <c r="I288" s="562" t="s">
        <v>1868</v>
      </c>
      <c r="K288" s="567">
        <v>0</v>
      </c>
      <c r="L288" s="567">
        <f>+'Cost Center ok'!L41+'Cost Center ok'!R41</f>
        <v>140966630</v>
      </c>
      <c r="N288" s="562" t="s">
        <v>1700</v>
      </c>
      <c r="O288" s="562" t="e">
        <v>#N/A</v>
      </c>
    </row>
    <row r="289" spans="1:15">
      <c r="A289" s="560"/>
      <c r="B289" s="570"/>
      <c r="C289" s="562"/>
      <c r="D289" s="563"/>
      <c r="E289" s="562"/>
      <c r="F289" s="562"/>
      <c r="H289" s="566"/>
      <c r="K289" s="567"/>
      <c r="L289" s="567"/>
      <c r="N289" s="562" t="s">
        <v>1566</v>
      </c>
      <c r="O289" s="562" t="e">
        <v>#N/A</v>
      </c>
    </row>
    <row r="290" spans="1:15" ht="15" customHeight="1">
      <c r="A290" s="560">
        <f t="shared" ref="A290:A323" si="16">+EOMONTH($C$3,0)</f>
        <v>44439</v>
      </c>
      <c r="B290" s="561">
        <v>7521101</v>
      </c>
      <c r="C290" s="562" t="s">
        <v>519</v>
      </c>
      <c r="D290" s="563" t="s">
        <v>527</v>
      </c>
      <c r="E290" s="562" t="s">
        <v>1486</v>
      </c>
      <c r="F290" s="564" t="str">
        <f t="shared" ref="F290:F323" si="17">$C$4&amp;"_Allocation JSHK Ins. Casual Worker (0.24%)"</f>
        <v>2108_Allocation JSHK Ins. Casual Worker (0.24%)</v>
      </c>
      <c r="G290" s="565" t="s">
        <v>525</v>
      </c>
      <c r="H290" s="566" t="s">
        <v>23</v>
      </c>
      <c r="I290" s="562" t="s">
        <v>1867</v>
      </c>
      <c r="K290" s="567">
        <f>-IFERROR(SUMIF('Cost Center ok'!A$7:A$39,Template!E290,'Cost Center ok'!$AC$7:$AC$39),0)</f>
        <v>25870.079999999998</v>
      </c>
      <c r="L290" s="567">
        <v>0</v>
      </c>
      <c r="N290" s="562" t="s">
        <v>1667</v>
      </c>
      <c r="O290" s="562" t="e">
        <v>#N/A</v>
      </c>
    </row>
    <row r="291" spans="1:15" ht="15" customHeight="1">
      <c r="A291" s="560">
        <f t="shared" si="16"/>
        <v>44439</v>
      </c>
      <c r="B291" s="561">
        <v>7521101</v>
      </c>
      <c r="C291" s="562" t="s">
        <v>519</v>
      </c>
      <c r="D291" s="563" t="s">
        <v>528</v>
      </c>
      <c r="E291" s="562" t="s">
        <v>1487</v>
      </c>
      <c r="F291" s="564" t="str">
        <f t="shared" si="17"/>
        <v>2108_Allocation JSHK Ins. Casual Worker (0.24%)</v>
      </c>
      <c r="G291" s="565" t="s">
        <v>525</v>
      </c>
      <c r="H291" s="566" t="s">
        <v>23</v>
      </c>
      <c r="I291" s="562" t="s">
        <v>1867</v>
      </c>
      <c r="K291" s="567">
        <f>-IFERROR(SUMIF('Cost Center ok'!A$7:A$39,Template!E291,'Cost Center ok'!$AC$7:$AC$39),0)</f>
        <v>103480.31999999998</v>
      </c>
      <c r="L291" s="567">
        <v>0</v>
      </c>
      <c r="N291" s="562" t="s">
        <v>1668</v>
      </c>
      <c r="O291" s="562" t="s">
        <v>1867</v>
      </c>
    </row>
    <row r="292" spans="1:15" ht="15" customHeight="1">
      <c r="A292" s="560">
        <f t="shared" si="16"/>
        <v>44439</v>
      </c>
      <c r="B292" s="561">
        <v>7521101</v>
      </c>
      <c r="C292" s="562" t="s">
        <v>519</v>
      </c>
      <c r="D292" s="563" t="s">
        <v>529</v>
      </c>
      <c r="E292" s="562" t="s">
        <v>1488</v>
      </c>
      <c r="F292" s="564" t="str">
        <f t="shared" si="17"/>
        <v>2108_Allocation JSHK Ins. Casual Worker (0.24%)</v>
      </c>
      <c r="G292" s="565" t="s">
        <v>525</v>
      </c>
      <c r="H292" s="566" t="s">
        <v>23</v>
      </c>
      <c r="I292" s="562" t="s">
        <v>1867</v>
      </c>
      <c r="K292" s="567">
        <f>-IFERROR(SUMIF('Cost Center ok'!A$7:A$39,Template!E292,'Cost Center ok'!$AC$7:$AC$39),0)</f>
        <v>90545.279999999984</v>
      </c>
      <c r="L292" s="567">
        <v>0</v>
      </c>
      <c r="N292" s="562" t="s">
        <v>1669</v>
      </c>
      <c r="O292" s="562" t="s">
        <v>1867</v>
      </c>
    </row>
    <row r="293" spans="1:15" ht="15" customHeight="1">
      <c r="A293" s="560">
        <f t="shared" si="16"/>
        <v>44439</v>
      </c>
      <c r="B293" s="561">
        <v>7521101</v>
      </c>
      <c r="C293" s="562" t="s">
        <v>519</v>
      </c>
      <c r="D293" s="563" t="s">
        <v>530</v>
      </c>
      <c r="E293" s="562" t="s">
        <v>1489</v>
      </c>
      <c r="F293" s="564" t="str">
        <f t="shared" si="17"/>
        <v>2108_Allocation JSHK Ins. Casual Worker (0.24%)</v>
      </c>
      <c r="G293" s="565" t="s">
        <v>525</v>
      </c>
      <c r="H293" s="566" t="s">
        <v>23</v>
      </c>
      <c r="I293" s="562" t="s">
        <v>1867</v>
      </c>
      <c r="K293" s="567">
        <f>-IFERROR(SUMIF('Cost Center ok'!A$7:A$39,Template!E293,'Cost Center ok'!$AC$7:$AC$39),0)</f>
        <v>25870.079999999998</v>
      </c>
      <c r="L293" s="567">
        <v>0</v>
      </c>
      <c r="N293" s="562" t="s">
        <v>1670</v>
      </c>
      <c r="O293" s="562" t="s">
        <v>1867</v>
      </c>
    </row>
    <row r="294" spans="1:15" s="566" customFormat="1" ht="15" customHeight="1">
      <c r="A294" s="560">
        <f t="shared" si="16"/>
        <v>44439</v>
      </c>
      <c r="B294" s="561">
        <v>7521101</v>
      </c>
      <c r="C294" s="562" t="s">
        <v>519</v>
      </c>
      <c r="D294" s="563" t="s">
        <v>532</v>
      </c>
      <c r="E294" s="562" t="s">
        <v>1490</v>
      </c>
      <c r="F294" s="564" t="str">
        <f t="shared" si="17"/>
        <v>2108_Allocation JSHK Ins. Casual Worker (0.24%)</v>
      </c>
      <c r="G294" s="565" t="s">
        <v>525</v>
      </c>
      <c r="H294" s="566" t="s">
        <v>23</v>
      </c>
      <c r="I294" s="562" t="s">
        <v>1867</v>
      </c>
      <c r="J294" s="562"/>
      <c r="K294" s="567">
        <f>-IFERROR(SUMIF('Cost Center ok'!A$7:A$39,Template!E294,'Cost Center ok'!$AC$7:$AC$39),0)</f>
        <v>38805.119999999995</v>
      </c>
      <c r="L294" s="567">
        <v>0</v>
      </c>
      <c r="N294" s="562" t="s">
        <v>1671</v>
      </c>
      <c r="O294" s="562" t="s">
        <v>1867</v>
      </c>
    </row>
    <row r="295" spans="1:15" s="566" customFormat="1" ht="15" customHeight="1">
      <c r="A295" s="560">
        <f t="shared" si="16"/>
        <v>44439</v>
      </c>
      <c r="B295" s="561">
        <v>7521101</v>
      </c>
      <c r="C295" s="562" t="s">
        <v>519</v>
      </c>
      <c r="D295" s="563" t="s">
        <v>533</v>
      </c>
      <c r="E295" s="562" t="s">
        <v>1491</v>
      </c>
      <c r="F295" s="564" t="str">
        <f t="shared" si="17"/>
        <v>2108_Allocation JSHK Ins. Casual Worker (0.24%)</v>
      </c>
      <c r="G295" s="565" t="s">
        <v>525</v>
      </c>
      <c r="H295" s="566" t="s">
        <v>23</v>
      </c>
      <c r="I295" s="562" t="s">
        <v>1867</v>
      </c>
      <c r="J295" s="562"/>
      <c r="K295" s="567">
        <f>-IFERROR(SUMIF('Cost Center ok'!A$7:A$39,Template!E295,'Cost Center ok'!$AC$7:$AC$39),0)</f>
        <v>569141.75999999978</v>
      </c>
      <c r="L295" s="567">
        <v>0</v>
      </c>
      <c r="N295" s="562" t="s">
        <v>1672</v>
      </c>
      <c r="O295" s="562" t="s">
        <v>1867</v>
      </c>
    </row>
    <row r="296" spans="1:15" s="566" customFormat="1" ht="15" customHeight="1">
      <c r="A296" s="560">
        <f t="shared" si="16"/>
        <v>44439</v>
      </c>
      <c r="B296" s="561">
        <v>7521101</v>
      </c>
      <c r="C296" s="562" t="s">
        <v>519</v>
      </c>
      <c r="D296" s="563" t="s">
        <v>534</v>
      </c>
      <c r="E296" s="562" t="s">
        <v>1492</v>
      </c>
      <c r="F296" s="564" t="str">
        <f t="shared" si="17"/>
        <v>2108_Allocation JSHK Ins. Casual Worker (0.24%)</v>
      </c>
      <c r="G296" s="565" t="s">
        <v>525</v>
      </c>
      <c r="H296" s="566" t="s">
        <v>23</v>
      </c>
      <c r="I296" s="562" t="s">
        <v>1867</v>
      </c>
      <c r="J296" s="562"/>
      <c r="K296" s="567">
        <f>-IFERROR(SUMIF('Cost Center ok'!A$7:A$39,Template!E296,'Cost Center ok'!$AC$7:$AC$39),0)</f>
        <v>0</v>
      </c>
      <c r="L296" s="567">
        <v>0</v>
      </c>
      <c r="N296" s="562" t="s">
        <v>1673</v>
      </c>
      <c r="O296" s="562" t="e">
        <v>#N/A</v>
      </c>
    </row>
    <row r="297" spans="1:15" s="566" customFormat="1" ht="15" customHeight="1">
      <c r="A297" s="560">
        <f t="shared" si="16"/>
        <v>44439</v>
      </c>
      <c r="B297" s="561">
        <v>7521101</v>
      </c>
      <c r="C297" s="562" t="s">
        <v>519</v>
      </c>
      <c r="D297" s="563" t="s">
        <v>535</v>
      </c>
      <c r="E297" s="562" t="s">
        <v>1493</v>
      </c>
      <c r="F297" s="564" t="str">
        <f t="shared" si="17"/>
        <v>2108_Allocation JSHK Ins. Casual Worker (0.24%)</v>
      </c>
      <c r="G297" s="565" t="s">
        <v>525</v>
      </c>
      <c r="H297" s="566" t="s">
        <v>23</v>
      </c>
      <c r="I297" s="562" t="s">
        <v>1867</v>
      </c>
      <c r="J297" s="562"/>
      <c r="K297" s="567">
        <f>-IFERROR(SUMIF('Cost Center ok'!A$7:A$39,Template!E297,'Cost Center ok'!$AC$7:$AC$39),0)</f>
        <v>0</v>
      </c>
      <c r="L297" s="567">
        <v>0</v>
      </c>
      <c r="N297" s="562" t="s">
        <v>1674</v>
      </c>
      <c r="O297" s="562" t="s">
        <v>1867</v>
      </c>
    </row>
    <row r="298" spans="1:15" s="566" customFormat="1" ht="15" customHeight="1">
      <c r="A298" s="560">
        <f t="shared" si="16"/>
        <v>44439</v>
      </c>
      <c r="B298" s="561">
        <v>7521101</v>
      </c>
      <c r="C298" s="562" t="s">
        <v>519</v>
      </c>
      <c r="D298" s="563" t="s">
        <v>536</v>
      </c>
      <c r="E298" s="562" t="s">
        <v>1494</v>
      </c>
      <c r="F298" s="564" t="str">
        <f t="shared" si="17"/>
        <v>2108_Allocation JSHK Ins. Casual Worker (0.24%)</v>
      </c>
      <c r="G298" s="565" t="s">
        <v>525</v>
      </c>
      <c r="H298" s="566" t="s">
        <v>23</v>
      </c>
      <c r="I298" s="562" t="s">
        <v>1867</v>
      </c>
      <c r="J298" s="562"/>
      <c r="K298" s="567">
        <f>-IFERROR(SUMIF('Cost Center ok'!A$7:A$39,Template!E298,'Cost Center ok'!$AC$7:$AC$39),0)</f>
        <v>659687.04</v>
      </c>
      <c r="L298" s="567">
        <v>0</v>
      </c>
      <c r="N298" s="562" t="s">
        <v>1675</v>
      </c>
      <c r="O298" s="562" t="s">
        <v>1867</v>
      </c>
    </row>
    <row r="299" spans="1:15" s="566" customFormat="1" ht="15" customHeight="1">
      <c r="A299" s="560">
        <f t="shared" si="16"/>
        <v>44439</v>
      </c>
      <c r="B299" s="561">
        <v>7521101</v>
      </c>
      <c r="C299" s="562" t="s">
        <v>519</v>
      </c>
      <c r="D299" s="563" t="s">
        <v>537</v>
      </c>
      <c r="E299" s="562" t="s">
        <v>1495</v>
      </c>
      <c r="F299" s="564" t="str">
        <f t="shared" si="17"/>
        <v>2108_Allocation JSHK Ins. Casual Worker (0.24%)</v>
      </c>
      <c r="G299" s="565" t="s">
        <v>525</v>
      </c>
      <c r="H299" s="566" t="s">
        <v>23</v>
      </c>
      <c r="I299" s="562" t="s">
        <v>1867</v>
      </c>
      <c r="J299" s="562"/>
      <c r="K299" s="567">
        <f>-IFERROR(SUMIF('Cost Center ok'!A$7:A$39,Template!E299,'Cost Center ok'!$AC$7:$AC$39),0)</f>
        <v>64675.199999999997</v>
      </c>
      <c r="L299" s="567">
        <v>0</v>
      </c>
      <c r="N299" s="562" t="s">
        <v>1676</v>
      </c>
      <c r="O299" s="562" t="s">
        <v>1867</v>
      </c>
    </row>
    <row r="300" spans="1:15" s="566" customFormat="1" ht="15" customHeight="1">
      <c r="A300" s="560">
        <f t="shared" si="16"/>
        <v>44439</v>
      </c>
      <c r="B300" s="561">
        <v>7521101</v>
      </c>
      <c r="C300" s="562" t="s">
        <v>519</v>
      </c>
      <c r="D300" s="563" t="s">
        <v>538</v>
      </c>
      <c r="E300" s="562" t="s">
        <v>1496</v>
      </c>
      <c r="F300" s="564" t="str">
        <f t="shared" si="17"/>
        <v>2108_Allocation JSHK Ins. Casual Worker (0.24%)</v>
      </c>
      <c r="G300" s="565" t="s">
        <v>526</v>
      </c>
      <c r="H300" s="566" t="s">
        <v>24</v>
      </c>
      <c r="I300" s="562" t="s">
        <v>1867</v>
      </c>
      <c r="J300" s="562"/>
      <c r="K300" s="567">
        <f>-IFERROR(SUMIF('Cost Center ok'!A$7:A$39,Template!E300,'Cost Center ok'!$AC$7:$AC$39),0)</f>
        <v>51740.159999999996</v>
      </c>
      <c r="L300" s="567">
        <v>0</v>
      </c>
      <c r="N300" s="562" t="s">
        <v>1677</v>
      </c>
      <c r="O300" s="562" t="s">
        <v>1867</v>
      </c>
    </row>
    <row r="301" spans="1:15" s="566" customFormat="1" ht="15" customHeight="1">
      <c r="A301" s="560">
        <f t="shared" si="16"/>
        <v>44439</v>
      </c>
      <c r="B301" s="561">
        <v>7521101</v>
      </c>
      <c r="C301" s="562" t="s">
        <v>519</v>
      </c>
      <c r="D301" s="563" t="s">
        <v>539</v>
      </c>
      <c r="E301" s="562" t="s">
        <v>1497</v>
      </c>
      <c r="F301" s="564" t="str">
        <f t="shared" si="17"/>
        <v>2108_Allocation JSHK Ins. Casual Worker (0.24%)</v>
      </c>
      <c r="G301" s="565" t="s">
        <v>526</v>
      </c>
      <c r="H301" s="566" t="s">
        <v>24</v>
      </c>
      <c r="I301" s="562" t="s">
        <v>1867</v>
      </c>
      <c r="J301" s="562"/>
      <c r="K301" s="567">
        <f>-IFERROR(SUMIF('Cost Center ok'!A$7:A$39,Template!E301,'Cost Center ok'!$AC$7:$AC$39),0)</f>
        <v>219895.68000000002</v>
      </c>
      <c r="L301" s="567">
        <v>0</v>
      </c>
      <c r="N301" s="562" t="s">
        <v>1678</v>
      </c>
      <c r="O301" s="562" t="s">
        <v>1867</v>
      </c>
    </row>
    <row r="302" spans="1:15" s="566" customFormat="1" ht="15" customHeight="1">
      <c r="A302" s="560">
        <f t="shared" si="16"/>
        <v>44439</v>
      </c>
      <c r="B302" s="561">
        <v>7521101</v>
      </c>
      <c r="C302" s="562" t="s">
        <v>519</v>
      </c>
      <c r="D302" s="563" t="s">
        <v>540</v>
      </c>
      <c r="E302" s="562" t="s">
        <v>1498</v>
      </c>
      <c r="F302" s="564" t="str">
        <f t="shared" si="17"/>
        <v>2108_Allocation JSHK Ins. Casual Worker (0.24%)</v>
      </c>
      <c r="G302" s="565" t="s">
        <v>526</v>
      </c>
      <c r="H302" s="566" t="s">
        <v>24</v>
      </c>
      <c r="I302" s="562" t="s">
        <v>1867</v>
      </c>
      <c r="J302" s="562"/>
      <c r="K302" s="567">
        <f>-IFERROR(SUMIF('Cost Center ok'!A$7:A$39,Template!E302,'Cost Center ok'!$AC$7:$AC$39),0)</f>
        <v>25870.079999999998</v>
      </c>
      <c r="L302" s="567">
        <v>0</v>
      </c>
      <c r="N302" s="562" t="s">
        <v>1679</v>
      </c>
      <c r="O302" s="562" t="s">
        <v>1867</v>
      </c>
    </row>
    <row r="303" spans="1:15" s="566" customFormat="1" ht="15" customHeight="1">
      <c r="A303" s="560">
        <f t="shared" si="16"/>
        <v>44439</v>
      </c>
      <c r="B303" s="561">
        <v>7521101</v>
      </c>
      <c r="C303" s="562" t="s">
        <v>519</v>
      </c>
      <c r="D303" s="563" t="s">
        <v>541</v>
      </c>
      <c r="E303" s="562" t="s">
        <v>1499</v>
      </c>
      <c r="F303" s="564" t="str">
        <f t="shared" si="17"/>
        <v>2108_Allocation JSHK Ins. Casual Worker (0.24%)</v>
      </c>
      <c r="G303" s="565" t="s">
        <v>525</v>
      </c>
      <c r="H303" s="566" t="s">
        <v>23</v>
      </c>
      <c r="I303" s="562" t="s">
        <v>1867</v>
      </c>
      <c r="J303" s="562"/>
      <c r="K303" s="567">
        <f>-IFERROR(SUMIF('Cost Center ok'!A$7:A$39,Template!E303,'Cost Center ok'!$AC$7:$AC$39),0)</f>
        <v>0</v>
      </c>
      <c r="L303" s="567">
        <v>0</v>
      </c>
      <c r="N303" s="562" t="s">
        <v>1680</v>
      </c>
      <c r="O303" s="562" t="e">
        <v>#N/A</v>
      </c>
    </row>
    <row r="304" spans="1:15" ht="15" customHeight="1">
      <c r="A304" s="560">
        <f t="shared" si="16"/>
        <v>44439</v>
      </c>
      <c r="B304" s="561">
        <v>7521101</v>
      </c>
      <c r="C304" s="562" t="s">
        <v>519</v>
      </c>
      <c r="D304" s="563" t="s">
        <v>542</v>
      </c>
      <c r="E304" s="562" t="s">
        <v>1500</v>
      </c>
      <c r="F304" s="564" t="str">
        <f t="shared" si="17"/>
        <v>2108_Allocation JSHK Ins. Casual Worker (0.24%)</v>
      </c>
      <c r="G304" s="565" t="s">
        <v>525</v>
      </c>
      <c r="H304" s="566" t="s">
        <v>23</v>
      </c>
      <c r="I304" s="562" t="s">
        <v>1867</v>
      </c>
      <c r="K304" s="567">
        <f>-IFERROR(SUMIF('Cost Center ok'!A$7:A$39,Template!E304,'Cost Center ok'!$AC$7:$AC$39),0)</f>
        <v>0</v>
      </c>
      <c r="L304" s="567">
        <v>0</v>
      </c>
      <c r="N304" s="562" t="s">
        <v>1681</v>
      </c>
      <c r="O304" s="562" t="e">
        <v>#N/A</v>
      </c>
    </row>
    <row r="305" spans="1:15" ht="15" customHeight="1">
      <c r="A305" s="560">
        <f t="shared" si="16"/>
        <v>44439</v>
      </c>
      <c r="B305" s="561">
        <v>7521101</v>
      </c>
      <c r="C305" s="562" t="s">
        <v>519</v>
      </c>
      <c r="D305" s="563" t="s">
        <v>935</v>
      </c>
      <c r="E305" s="562" t="s">
        <v>1501</v>
      </c>
      <c r="F305" s="564" t="str">
        <f t="shared" si="17"/>
        <v>2108_Allocation JSHK Ins. Casual Worker (0.24%)</v>
      </c>
      <c r="G305" s="565" t="s">
        <v>636</v>
      </c>
      <c r="H305" s="566" t="s">
        <v>1518</v>
      </c>
      <c r="I305" s="562" t="s">
        <v>1867</v>
      </c>
      <c r="K305" s="567">
        <f>-IFERROR(SUMIF('Cost Center ok'!A$7:A$39,Template!E305,'Cost Center ok'!$AC$7:$AC$39),0)</f>
        <v>0</v>
      </c>
      <c r="L305" s="567">
        <v>0</v>
      </c>
      <c r="N305" s="562" t="s">
        <v>1682</v>
      </c>
      <c r="O305" s="562" t="e">
        <v>#N/A</v>
      </c>
    </row>
    <row r="306" spans="1:15" ht="15" customHeight="1">
      <c r="A306" s="560">
        <f t="shared" si="16"/>
        <v>44439</v>
      </c>
      <c r="B306" s="561">
        <v>7521101</v>
      </c>
      <c r="C306" s="562" t="s">
        <v>519</v>
      </c>
      <c r="D306" s="563" t="s">
        <v>934</v>
      </c>
      <c r="E306" s="562" t="s">
        <v>1502</v>
      </c>
      <c r="F306" s="564" t="str">
        <f t="shared" si="17"/>
        <v>2108_Allocation JSHK Ins. Casual Worker (0.24%)</v>
      </c>
      <c r="G306" s="565" t="s">
        <v>636</v>
      </c>
      <c r="H306" s="566" t="s">
        <v>1518</v>
      </c>
      <c r="I306" s="562" t="s">
        <v>1867</v>
      </c>
      <c r="K306" s="567">
        <f>-IFERROR(SUMIF('Cost Center ok'!A$7:A$39,Template!E306,'Cost Center ok'!$AC$7:$AC$39),0)</f>
        <v>25870.079999999998</v>
      </c>
      <c r="L306" s="567">
        <v>0</v>
      </c>
      <c r="N306" s="562" t="s">
        <v>1683</v>
      </c>
      <c r="O306" s="562" t="s">
        <v>1867</v>
      </c>
    </row>
    <row r="307" spans="1:15" ht="15" customHeight="1">
      <c r="A307" s="560">
        <f t="shared" si="16"/>
        <v>44439</v>
      </c>
      <c r="B307" s="561">
        <v>7521101</v>
      </c>
      <c r="C307" s="562" t="s">
        <v>519</v>
      </c>
      <c r="D307" s="563" t="s">
        <v>543</v>
      </c>
      <c r="E307" s="562" t="s">
        <v>1503</v>
      </c>
      <c r="F307" s="564" t="str">
        <f t="shared" si="17"/>
        <v>2108_Allocation JSHK Ins. Casual Worker (0.24%)</v>
      </c>
      <c r="G307" s="565" t="s">
        <v>636</v>
      </c>
      <c r="H307" s="566" t="s">
        <v>1518</v>
      </c>
      <c r="I307" s="562" t="s">
        <v>1867</v>
      </c>
      <c r="K307" s="567">
        <f>-IFERROR(SUMIF('Cost Center ok'!A$7:A$39,Template!E307,'Cost Center ok'!$AC$7:$AC$39),0)</f>
        <v>0</v>
      </c>
      <c r="L307" s="567">
        <v>0</v>
      </c>
      <c r="N307" s="562" t="s">
        <v>1684</v>
      </c>
      <c r="O307" s="562" t="e">
        <v>#N/A</v>
      </c>
    </row>
    <row r="308" spans="1:15" ht="15" customHeight="1">
      <c r="A308" s="560">
        <f t="shared" si="16"/>
        <v>44439</v>
      </c>
      <c r="B308" s="561">
        <v>7521101</v>
      </c>
      <c r="C308" s="562" t="s">
        <v>519</v>
      </c>
      <c r="D308" s="563" t="s">
        <v>544</v>
      </c>
      <c r="E308" s="562" t="s">
        <v>1504</v>
      </c>
      <c r="F308" s="564" t="str">
        <f t="shared" si="17"/>
        <v>2108_Allocation JSHK Ins. Casual Worker (0.24%)</v>
      </c>
      <c r="G308" s="565" t="s">
        <v>636</v>
      </c>
      <c r="H308" s="566" t="s">
        <v>1518</v>
      </c>
      <c r="I308" s="562" t="s">
        <v>1867</v>
      </c>
      <c r="K308" s="567">
        <f>-IFERROR(SUMIF('Cost Center ok'!A$7:A$39,Template!E308,'Cost Center ok'!$AC$7:$AC$39),0)</f>
        <v>0</v>
      </c>
      <c r="L308" s="567">
        <v>0</v>
      </c>
      <c r="N308" s="562" t="s">
        <v>1685</v>
      </c>
      <c r="O308" s="562" t="e">
        <v>#N/A</v>
      </c>
    </row>
    <row r="309" spans="1:15" ht="15" customHeight="1">
      <c r="A309" s="560">
        <f t="shared" si="16"/>
        <v>44439</v>
      </c>
      <c r="B309" s="561">
        <v>7521101</v>
      </c>
      <c r="C309" s="562" t="s">
        <v>519</v>
      </c>
      <c r="D309" s="563" t="s">
        <v>546</v>
      </c>
      <c r="E309" s="562" t="s">
        <v>1505</v>
      </c>
      <c r="F309" s="564" t="str">
        <f t="shared" si="17"/>
        <v>2108_Allocation JSHK Ins. Casual Worker (0.24%)</v>
      </c>
      <c r="G309" s="565" t="s">
        <v>636</v>
      </c>
      <c r="H309" s="566" t="s">
        <v>1518</v>
      </c>
      <c r="I309" s="562" t="s">
        <v>1867</v>
      </c>
      <c r="K309" s="567">
        <f>-IFERROR(SUMIF('Cost Center ok'!A$7:A$39,Template!E309,'Cost Center ok'!$AC$7:$AC$39),0)</f>
        <v>0</v>
      </c>
      <c r="L309" s="567">
        <v>0</v>
      </c>
      <c r="N309" s="562" t="s">
        <v>1686</v>
      </c>
      <c r="O309" s="562" t="s">
        <v>1867</v>
      </c>
    </row>
    <row r="310" spans="1:15" ht="15" customHeight="1">
      <c r="A310" s="560">
        <f t="shared" si="16"/>
        <v>44439</v>
      </c>
      <c r="B310" s="561">
        <v>7521101</v>
      </c>
      <c r="C310" s="562" t="s">
        <v>519</v>
      </c>
      <c r="D310" s="563" t="s">
        <v>547</v>
      </c>
      <c r="E310" s="562" t="s">
        <v>1506</v>
      </c>
      <c r="F310" s="564" t="str">
        <f t="shared" si="17"/>
        <v>2108_Allocation JSHK Ins. Casual Worker (0.24%)</v>
      </c>
      <c r="G310" s="565" t="s">
        <v>636</v>
      </c>
      <c r="H310" s="566" t="s">
        <v>1518</v>
      </c>
      <c r="I310" s="562" t="s">
        <v>1867</v>
      </c>
      <c r="K310" s="567">
        <f>-IFERROR(SUMIF('Cost Center ok'!A$7:A$39,Template!E310,'Cost Center ok'!$AC$7:$AC$39),0)</f>
        <v>0</v>
      </c>
      <c r="L310" s="567">
        <v>0</v>
      </c>
      <c r="N310" s="562" t="s">
        <v>1687</v>
      </c>
      <c r="O310" s="562" t="e">
        <v>#N/A</v>
      </c>
    </row>
    <row r="311" spans="1:15" ht="15" customHeight="1">
      <c r="A311" s="560">
        <f t="shared" si="16"/>
        <v>44439</v>
      </c>
      <c r="B311" s="561">
        <v>7521101</v>
      </c>
      <c r="C311" s="562" t="s">
        <v>519</v>
      </c>
      <c r="D311" s="563" t="s">
        <v>548</v>
      </c>
      <c r="E311" s="562" t="s">
        <v>1507</v>
      </c>
      <c r="F311" s="564" t="str">
        <f t="shared" si="17"/>
        <v>2108_Allocation JSHK Ins. Casual Worker (0.24%)</v>
      </c>
      <c r="G311" s="565" t="s">
        <v>636</v>
      </c>
      <c r="H311" s="566" t="s">
        <v>1518</v>
      </c>
      <c r="I311" s="562" t="s">
        <v>1867</v>
      </c>
      <c r="K311" s="567">
        <f>-IFERROR(SUMIF('Cost Center ok'!A$7:A$39,Template!E311,'Cost Center ok'!$AC$7:$AC$39),0)</f>
        <v>12935.039999999999</v>
      </c>
      <c r="L311" s="567">
        <v>0</v>
      </c>
      <c r="N311" s="562" t="s">
        <v>1688</v>
      </c>
      <c r="O311" s="562" t="s">
        <v>1867</v>
      </c>
    </row>
    <row r="312" spans="1:15" ht="15" customHeight="1">
      <c r="A312" s="560">
        <f t="shared" si="16"/>
        <v>44439</v>
      </c>
      <c r="B312" s="561">
        <v>7521101</v>
      </c>
      <c r="C312" s="562" t="s">
        <v>519</v>
      </c>
      <c r="D312" s="563" t="s">
        <v>549</v>
      </c>
      <c r="E312" s="562" t="s">
        <v>896</v>
      </c>
      <c r="F312" s="564" t="str">
        <f t="shared" si="17"/>
        <v>2108_Allocation JSHK Ins. Casual Worker (0.24%)</v>
      </c>
      <c r="G312" s="565" t="s">
        <v>636</v>
      </c>
      <c r="H312" s="566" t="s">
        <v>1518</v>
      </c>
      <c r="I312" s="562" t="s">
        <v>1867</v>
      </c>
      <c r="K312" s="567">
        <f>-IFERROR(SUMIF('Cost Center ok'!A$7:A$39,Template!E312,'Cost Center ok'!$AC$7:$AC$39),0)</f>
        <v>51740.159999999996</v>
      </c>
      <c r="L312" s="567">
        <v>0</v>
      </c>
      <c r="N312" s="562" t="s">
        <v>1689</v>
      </c>
      <c r="O312" s="562" t="s">
        <v>1867</v>
      </c>
    </row>
    <row r="313" spans="1:15" ht="15" customHeight="1">
      <c r="A313" s="560">
        <f t="shared" si="16"/>
        <v>44439</v>
      </c>
      <c r="B313" s="561">
        <v>7521101</v>
      </c>
      <c r="C313" s="562" t="s">
        <v>519</v>
      </c>
      <c r="D313" s="563" t="s">
        <v>550</v>
      </c>
      <c r="E313" s="562" t="s">
        <v>1508</v>
      </c>
      <c r="F313" s="564" t="str">
        <f t="shared" si="17"/>
        <v>2108_Allocation JSHK Ins. Casual Worker (0.24%)</v>
      </c>
      <c r="G313" s="565" t="s">
        <v>636</v>
      </c>
      <c r="H313" s="566" t="s">
        <v>1518</v>
      </c>
      <c r="I313" s="562" t="s">
        <v>1867</v>
      </c>
      <c r="K313" s="567">
        <f>-IFERROR(SUMIF('Cost Center ok'!A$7:A$39,Template!E313,'Cost Center ok'!$AC$7:$AC$39),0)</f>
        <v>0</v>
      </c>
      <c r="L313" s="567">
        <v>0</v>
      </c>
      <c r="N313" s="562" t="s">
        <v>1690</v>
      </c>
      <c r="O313" s="562" t="e">
        <v>#N/A</v>
      </c>
    </row>
    <row r="314" spans="1:15" ht="15" customHeight="1">
      <c r="A314" s="560">
        <f t="shared" si="16"/>
        <v>44439</v>
      </c>
      <c r="B314" s="561">
        <v>7521101</v>
      </c>
      <c r="C314" s="562" t="s">
        <v>519</v>
      </c>
      <c r="D314" s="563" t="s">
        <v>551</v>
      </c>
      <c r="E314" s="562" t="s">
        <v>1509</v>
      </c>
      <c r="F314" s="564" t="str">
        <f t="shared" si="17"/>
        <v>2108_Allocation JSHK Ins. Casual Worker (0.24%)</v>
      </c>
      <c r="G314" s="565" t="s">
        <v>636</v>
      </c>
      <c r="H314" s="566" t="s">
        <v>1518</v>
      </c>
      <c r="I314" s="562" t="s">
        <v>1867</v>
      </c>
      <c r="K314" s="567">
        <f>-IFERROR(SUMIF('Cost Center ok'!A$7:A$39,Template!E314,'Cost Center ok'!$AC$7:$AC$39),0)</f>
        <v>0</v>
      </c>
      <c r="L314" s="567">
        <v>0</v>
      </c>
      <c r="N314" s="562" t="s">
        <v>1691</v>
      </c>
      <c r="O314" s="562" t="e">
        <v>#N/A</v>
      </c>
    </row>
    <row r="315" spans="1:15" ht="15" customHeight="1">
      <c r="A315" s="560">
        <f t="shared" si="16"/>
        <v>44439</v>
      </c>
      <c r="B315" s="561">
        <v>7521101</v>
      </c>
      <c r="C315" s="562" t="s">
        <v>519</v>
      </c>
      <c r="D315" s="563" t="s">
        <v>552</v>
      </c>
      <c r="E315" s="562" t="s">
        <v>1510</v>
      </c>
      <c r="F315" s="564" t="str">
        <f t="shared" si="17"/>
        <v>2108_Allocation JSHK Ins. Casual Worker (0.24%)</v>
      </c>
      <c r="G315" s="565" t="s">
        <v>636</v>
      </c>
      <c r="H315" s="566" t="s">
        <v>1518</v>
      </c>
      <c r="I315" s="562" t="s">
        <v>1867</v>
      </c>
      <c r="K315" s="567">
        <f>-IFERROR(SUMIF('Cost Center ok'!A$7:A$39,Template!E315,'Cost Center ok'!$AC$7:$AC$39),0)</f>
        <v>0</v>
      </c>
      <c r="L315" s="567">
        <v>0</v>
      </c>
      <c r="N315" s="562" t="s">
        <v>1692</v>
      </c>
      <c r="O315" s="562" t="e">
        <v>#N/A</v>
      </c>
    </row>
    <row r="316" spans="1:15" ht="15" customHeight="1">
      <c r="A316" s="560">
        <f t="shared" si="16"/>
        <v>44439</v>
      </c>
      <c r="B316" s="561">
        <v>7521101</v>
      </c>
      <c r="C316" s="562" t="s">
        <v>519</v>
      </c>
      <c r="D316" s="563" t="s">
        <v>553</v>
      </c>
      <c r="E316" s="562" t="s">
        <v>1511</v>
      </c>
      <c r="F316" s="564" t="str">
        <f t="shared" si="17"/>
        <v>2108_Allocation JSHK Ins. Casual Worker (0.24%)</v>
      </c>
      <c r="G316" s="565" t="s">
        <v>636</v>
      </c>
      <c r="H316" s="566" t="s">
        <v>1518</v>
      </c>
      <c r="I316" s="562" t="s">
        <v>1867</v>
      </c>
      <c r="K316" s="567">
        <f>-IFERROR(SUMIF('Cost Center ok'!A$7:A$39,Template!E316,'Cost Center ok'!$AC$7:$AC$39),0)</f>
        <v>0</v>
      </c>
      <c r="L316" s="567">
        <v>0</v>
      </c>
      <c r="N316" s="562" t="s">
        <v>1693</v>
      </c>
      <c r="O316" s="562" t="e">
        <v>#N/A</v>
      </c>
    </row>
    <row r="317" spans="1:15" ht="15" customHeight="1">
      <c r="A317" s="560">
        <f t="shared" si="16"/>
        <v>44439</v>
      </c>
      <c r="B317" s="561">
        <v>7521101</v>
      </c>
      <c r="C317" s="562" t="s">
        <v>519</v>
      </c>
      <c r="D317" s="563" t="s">
        <v>554</v>
      </c>
      <c r="E317" s="562" t="s">
        <v>1512</v>
      </c>
      <c r="F317" s="564" t="str">
        <f t="shared" si="17"/>
        <v>2108_Allocation JSHK Ins. Casual Worker (0.24%)</v>
      </c>
      <c r="G317" s="565" t="s">
        <v>636</v>
      </c>
      <c r="H317" s="566" t="s">
        <v>1518</v>
      </c>
      <c r="I317" s="562" t="s">
        <v>1867</v>
      </c>
      <c r="K317" s="567">
        <f>-IFERROR(SUMIF('Cost Center ok'!A$7:A$39,Template!E317,'Cost Center ok'!$AC$7:$AC$39),0)</f>
        <v>0</v>
      </c>
      <c r="L317" s="567">
        <v>0</v>
      </c>
      <c r="N317" s="562" t="s">
        <v>1694</v>
      </c>
      <c r="O317" s="562" t="e">
        <v>#N/A</v>
      </c>
    </row>
    <row r="318" spans="1:15" ht="15" customHeight="1">
      <c r="A318" s="560">
        <f t="shared" si="16"/>
        <v>44439</v>
      </c>
      <c r="B318" s="561">
        <v>7521101</v>
      </c>
      <c r="C318" s="562" t="s">
        <v>519</v>
      </c>
      <c r="D318" s="563" t="s">
        <v>555</v>
      </c>
      <c r="E318" s="562" t="s">
        <v>1513</v>
      </c>
      <c r="F318" s="564" t="str">
        <f t="shared" si="17"/>
        <v>2108_Allocation JSHK Ins. Casual Worker (0.24%)</v>
      </c>
      <c r="G318" s="565" t="s">
        <v>636</v>
      </c>
      <c r="H318" s="566" t="s">
        <v>1518</v>
      </c>
      <c r="I318" s="562" t="s">
        <v>1867</v>
      </c>
      <c r="K318" s="567">
        <f>-IFERROR(SUMIF('Cost Center ok'!A$7:A$39,Template!E318,'Cost Center ok'!$AC$7:$AC$39),0)</f>
        <v>0</v>
      </c>
      <c r="L318" s="567">
        <v>0</v>
      </c>
      <c r="N318" s="562" t="s">
        <v>1695</v>
      </c>
      <c r="O318" s="562" t="e">
        <v>#N/A</v>
      </c>
    </row>
    <row r="319" spans="1:15" ht="15" customHeight="1">
      <c r="A319" s="560">
        <f t="shared" si="16"/>
        <v>44439</v>
      </c>
      <c r="B319" s="561">
        <v>7521101</v>
      </c>
      <c r="C319" s="562" t="s">
        <v>519</v>
      </c>
      <c r="D319" s="563" t="s">
        <v>556</v>
      </c>
      <c r="E319" s="562" t="s">
        <v>1514</v>
      </c>
      <c r="F319" s="564" t="str">
        <f t="shared" si="17"/>
        <v>2108_Allocation JSHK Ins. Casual Worker (0.24%)</v>
      </c>
      <c r="G319" s="565" t="s">
        <v>636</v>
      </c>
      <c r="H319" s="566" t="s">
        <v>1518</v>
      </c>
      <c r="I319" s="562" t="s">
        <v>1867</v>
      </c>
      <c r="K319" s="567">
        <f>-IFERROR(SUMIF('Cost Center ok'!A$7:A$39,Template!E319,'Cost Center ok'!$AC$7:$AC$39),0)</f>
        <v>0</v>
      </c>
      <c r="L319" s="567">
        <v>0</v>
      </c>
      <c r="N319" s="562" t="s">
        <v>1696</v>
      </c>
      <c r="O319" s="562" t="e">
        <v>#N/A</v>
      </c>
    </row>
    <row r="320" spans="1:15" ht="15" customHeight="1">
      <c r="A320" s="560">
        <f t="shared" si="16"/>
        <v>44439</v>
      </c>
      <c r="B320" s="561">
        <v>7521101</v>
      </c>
      <c r="C320" s="562" t="s">
        <v>519</v>
      </c>
      <c r="D320" s="563" t="s">
        <v>557</v>
      </c>
      <c r="E320" s="562" t="s">
        <v>1515</v>
      </c>
      <c r="F320" s="564" t="str">
        <f t="shared" si="17"/>
        <v>2108_Allocation JSHK Ins. Casual Worker (0.24%)</v>
      </c>
      <c r="G320" s="565" t="s">
        <v>636</v>
      </c>
      <c r="H320" s="566" t="s">
        <v>1518</v>
      </c>
      <c r="I320" s="562" t="s">
        <v>1867</v>
      </c>
      <c r="K320" s="567">
        <f>-IFERROR(SUMIF('Cost Center ok'!A$7:A$39,Template!E320,'Cost Center ok'!$AC$7:$AC$39),0)</f>
        <v>0</v>
      </c>
      <c r="L320" s="567">
        <v>0</v>
      </c>
      <c r="N320" s="562" t="s">
        <v>1697</v>
      </c>
      <c r="O320" s="562" t="e">
        <v>#N/A</v>
      </c>
    </row>
    <row r="321" spans="1:15" ht="15" customHeight="1">
      <c r="A321" s="560">
        <f t="shared" si="16"/>
        <v>44439</v>
      </c>
      <c r="B321" s="561">
        <v>7521101</v>
      </c>
      <c r="C321" s="562" t="s">
        <v>519</v>
      </c>
      <c r="D321" s="563" t="s">
        <v>558</v>
      </c>
      <c r="E321" s="562" t="s">
        <v>1516</v>
      </c>
      <c r="F321" s="564" t="str">
        <f t="shared" si="17"/>
        <v>2108_Allocation JSHK Ins. Casual Worker (0.24%)</v>
      </c>
      <c r="G321" s="565" t="s">
        <v>636</v>
      </c>
      <c r="H321" s="566" t="s">
        <v>1518</v>
      </c>
      <c r="I321" s="562" t="s">
        <v>1867</v>
      </c>
      <c r="K321" s="567">
        <f>-IFERROR(SUMIF('Cost Center ok'!A$7:A$39,Template!E321,'Cost Center ok'!$AC$7:$AC$39),0)</f>
        <v>0</v>
      </c>
      <c r="L321" s="567">
        <v>0</v>
      </c>
      <c r="N321" s="562" t="s">
        <v>1698</v>
      </c>
      <c r="O321" s="562" t="e">
        <v>#N/A</v>
      </c>
    </row>
    <row r="322" spans="1:15" ht="15" customHeight="1">
      <c r="A322" s="560">
        <f t="shared" si="16"/>
        <v>44439</v>
      </c>
      <c r="B322" s="561">
        <v>7521101</v>
      </c>
      <c r="C322" s="562" t="s">
        <v>519</v>
      </c>
      <c r="D322" s="563" t="s">
        <v>559</v>
      </c>
      <c r="E322" s="562" t="s">
        <v>1517</v>
      </c>
      <c r="F322" s="564" t="str">
        <f t="shared" si="17"/>
        <v>2108_Allocation JSHK Ins. Casual Worker (0.24%)</v>
      </c>
      <c r="G322" s="565" t="s">
        <v>636</v>
      </c>
      <c r="H322" s="566" t="s">
        <v>1518</v>
      </c>
      <c r="I322" s="562" t="s">
        <v>1867</v>
      </c>
      <c r="K322" s="567">
        <f>-IFERROR(SUMIF('Cost Center ok'!A$7:A$39,Template!E322,'Cost Center ok'!$AC$7:$AC$39),0)</f>
        <v>0</v>
      </c>
      <c r="L322" s="567">
        <v>0</v>
      </c>
      <c r="N322" s="562" t="s">
        <v>1699</v>
      </c>
      <c r="O322" s="562" t="e">
        <v>#N/A</v>
      </c>
    </row>
    <row r="323" spans="1:15" ht="15" customHeight="1">
      <c r="A323" s="560">
        <f t="shared" si="16"/>
        <v>44439</v>
      </c>
      <c r="B323" s="561">
        <v>1849101</v>
      </c>
      <c r="C323" s="562" t="s">
        <v>561</v>
      </c>
      <c r="D323" s="563" t="s">
        <v>556</v>
      </c>
      <c r="E323" s="562" t="s">
        <v>1514</v>
      </c>
      <c r="F323" s="564" t="str">
        <f t="shared" si="17"/>
        <v>2108_Allocation JSHK Ins. Casual Worker (0.24%)</v>
      </c>
      <c r="G323" s="565" t="s">
        <v>636</v>
      </c>
      <c r="H323" s="566" t="s">
        <v>1518</v>
      </c>
      <c r="I323" s="562" t="s">
        <v>1867</v>
      </c>
      <c r="K323" s="567">
        <v>0</v>
      </c>
      <c r="L323" s="567">
        <f>-'Cost Center ok'!AC41</f>
        <v>1966126.0799999996</v>
      </c>
      <c r="N323" s="562" t="s">
        <v>1700</v>
      </c>
      <c r="O323" s="562" t="e">
        <v>#N/A</v>
      </c>
    </row>
    <row r="324" spans="1:15">
      <c r="A324" s="560"/>
      <c r="B324" s="570"/>
      <c r="C324" s="562"/>
      <c r="D324" s="563"/>
      <c r="E324" s="562"/>
      <c r="F324" s="562"/>
      <c r="H324" s="566"/>
      <c r="K324" s="567"/>
      <c r="L324" s="567"/>
      <c r="N324" s="562" t="s">
        <v>1566</v>
      </c>
      <c r="O324" s="562" t="e">
        <v>#N/A</v>
      </c>
    </row>
    <row r="325" spans="1:15" ht="15" customHeight="1">
      <c r="A325" s="560">
        <f t="shared" ref="A325:A358" si="18">+EOMONTH($C$3,0)</f>
        <v>44439</v>
      </c>
      <c r="B325" s="561">
        <v>7511103</v>
      </c>
      <c r="C325" s="562" t="s">
        <v>517</v>
      </c>
      <c r="D325" s="563" t="s">
        <v>527</v>
      </c>
      <c r="E325" s="562" t="s">
        <v>1486</v>
      </c>
      <c r="F325" s="564" t="str">
        <f t="shared" ref="F325:F358" si="19">$C$4&amp;"_Allocation Jamsostek (2 %)"</f>
        <v>2108_Allocation Jamsostek (2 %)</v>
      </c>
      <c r="G325" s="565" t="s">
        <v>525</v>
      </c>
      <c r="H325" s="566" t="s">
        <v>23</v>
      </c>
      <c r="I325" s="562" t="s">
        <v>1526</v>
      </c>
      <c r="K325" s="567">
        <f>-IFERROR(SUMIF('Cost Center ok'!A$7:A$39,Template!E325,'Cost Center ok'!$V$7:$V$39),0)</f>
        <v>997100</v>
      </c>
      <c r="L325" s="567">
        <v>0</v>
      </c>
      <c r="N325" s="562" t="s">
        <v>1567</v>
      </c>
      <c r="O325" s="562" t="s">
        <v>1526</v>
      </c>
    </row>
    <row r="326" spans="1:15" ht="15" customHeight="1">
      <c r="A326" s="560">
        <f t="shared" si="18"/>
        <v>44439</v>
      </c>
      <c r="B326" s="561">
        <v>7511103</v>
      </c>
      <c r="C326" s="562" t="s">
        <v>517</v>
      </c>
      <c r="D326" s="563" t="s">
        <v>528</v>
      </c>
      <c r="E326" s="562" t="s">
        <v>1487</v>
      </c>
      <c r="F326" s="564" t="str">
        <f t="shared" si="19"/>
        <v>2108_Allocation Jamsostek (2 %)</v>
      </c>
      <c r="G326" s="565" t="s">
        <v>525</v>
      </c>
      <c r="H326" s="566" t="s">
        <v>23</v>
      </c>
      <c r="I326" s="562" t="s">
        <v>1526</v>
      </c>
      <c r="K326" s="567">
        <f>-IFERROR(SUMIF('Cost Center ok'!A$7:A$39,Template!E326,'Cost Center ok'!$V$7:$V$39),0)</f>
        <v>2603070</v>
      </c>
      <c r="L326" s="567">
        <v>0</v>
      </c>
      <c r="N326" s="562" t="s">
        <v>1568</v>
      </c>
      <c r="O326" s="562" t="s">
        <v>1526</v>
      </c>
    </row>
    <row r="327" spans="1:15" ht="15" customHeight="1">
      <c r="A327" s="560">
        <f t="shared" si="18"/>
        <v>44439</v>
      </c>
      <c r="B327" s="561">
        <v>7511103</v>
      </c>
      <c r="C327" s="562" t="s">
        <v>517</v>
      </c>
      <c r="D327" s="563" t="s">
        <v>529</v>
      </c>
      <c r="E327" s="562" t="s">
        <v>1488</v>
      </c>
      <c r="F327" s="564" t="str">
        <f t="shared" si="19"/>
        <v>2108_Allocation Jamsostek (2 %)</v>
      </c>
      <c r="G327" s="565" t="s">
        <v>525</v>
      </c>
      <c r="H327" s="566" t="s">
        <v>23</v>
      </c>
      <c r="I327" s="562" t="s">
        <v>1526</v>
      </c>
      <c r="K327" s="567">
        <f>-IFERROR(SUMIF('Cost Center ok'!A$7:A$39,Template!E327,'Cost Center ok'!$V$7:$V$39),0)</f>
        <v>1276780</v>
      </c>
      <c r="L327" s="567">
        <v>0</v>
      </c>
      <c r="N327" s="562" t="s">
        <v>1569</v>
      </c>
      <c r="O327" s="562" t="s">
        <v>1526</v>
      </c>
    </row>
    <row r="328" spans="1:15" ht="15" customHeight="1">
      <c r="A328" s="560">
        <f t="shared" si="18"/>
        <v>44439</v>
      </c>
      <c r="B328" s="561">
        <v>7511103</v>
      </c>
      <c r="C328" s="562" t="s">
        <v>517</v>
      </c>
      <c r="D328" s="563" t="s">
        <v>530</v>
      </c>
      <c r="E328" s="562" t="s">
        <v>1489</v>
      </c>
      <c r="F328" s="564" t="str">
        <f t="shared" si="19"/>
        <v>2108_Allocation Jamsostek (2 %)</v>
      </c>
      <c r="G328" s="565" t="s">
        <v>525</v>
      </c>
      <c r="H328" s="566" t="s">
        <v>23</v>
      </c>
      <c r="I328" s="562" t="s">
        <v>1526</v>
      </c>
      <c r="K328" s="567">
        <f>-IFERROR(SUMIF('Cost Center ok'!A$7:A$39,Template!E328,'Cost Center ok'!$V$7:$V$39),0)</f>
        <v>1842060</v>
      </c>
      <c r="L328" s="567">
        <v>0</v>
      </c>
      <c r="N328" s="562" t="s">
        <v>1570</v>
      </c>
      <c r="O328" s="562" t="s">
        <v>1526</v>
      </c>
    </row>
    <row r="329" spans="1:15" s="566" customFormat="1" ht="15" customHeight="1">
      <c r="A329" s="560">
        <f t="shared" si="18"/>
        <v>44439</v>
      </c>
      <c r="B329" s="561">
        <v>7511103</v>
      </c>
      <c r="C329" s="562" t="s">
        <v>517</v>
      </c>
      <c r="D329" s="563" t="s">
        <v>532</v>
      </c>
      <c r="E329" s="562" t="s">
        <v>1490</v>
      </c>
      <c r="F329" s="564" t="str">
        <f t="shared" si="19"/>
        <v>2108_Allocation Jamsostek (2 %)</v>
      </c>
      <c r="G329" s="565" t="s">
        <v>525</v>
      </c>
      <c r="H329" s="566" t="s">
        <v>23</v>
      </c>
      <c r="I329" s="562" t="s">
        <v>1526</v>
      </c>
      <c r="J329" s="562"/>
      <c r="K329" s="567">
        <f>-IFERROR(SUMIF('Cost Center ok'!A$7:A$39,Template!E329,'Cost Center ok'!$V$7:$V$39),0)</f>
        <v>949740</v>
      </c>
      <c r="L329" s="567">
        <v>0</v>
      </c>
      <c r="N329" s="562" t="s">
        <v>1571</v>
      </c>
      <c r="O329" s="562" t="s">
        <v>1526</v>
      </c>
    </row>
    <row r="330" spans="1:15" s="566" customFormat="1" ht="15" customHeight="1">
      <c r="A330" s="560">
        <f t="shared" si="18"/>
        <v>44439</v>
      </c>
      <c r="B330" s="561">
        <v>7511103</v>
      </c>
      <c r="C330" s="562" t="s">
        <v>517</v>
      </c>
      <c r="D330" s="563" t="s">
        <v>533</v>
      </c>
      <c r="E330" s="562" t="s">
        <v>1491</v>
      </c>
      <c r="F330" s="564" t="str">
        <f t="shared" si="19"/>
        <v>2108_Allocation Jamsostek (2 %)</v>
      </c>
      <c r="G330" s="565" t="s">
        <v>525</v>
      </c>
      <c r="H330" s="566" t="s">
        <v>23</v>
      </c>
      <c r="I330" s="562" t="s">
        <v>1526</v>
      </c>
      <c r="J330" s="562"/>
      <c r="K330" s="567">
        <f>-IFERROR(SUMIF('Cost Center ok'!A$7:A$39,Template!E330,'Cost Center ok'!$V$7:$V$39),0)</f>
        <v>2794320</v>
      </c>
      <c r="L330" s="567">
        <v>0</v>
      </c>
      <c r="N330" s="562" t="s">
        <v>1572</v>
      </c>
      <c r="O330" s="562" t="s">
        <v>1526</v>
      </c>
    </row>
    <row r="331" spans="1:15" s="566" customFormat="1" ht="15" customHeight="1">
      <c r="A331" s="560">
        <f t="shared" si="18"/>
        <v>44439</v>
      </c>
      <c r="B331" s="561">
        <v>7511103</v>
      </c>
      <c r="C331" s="562" t="s">
        <v>517</v>
      </c>
      <c r="D331" s="563" t="s">
        <v>534</v>
      </c>
      <c r="E331" s="562" t="s">
        <v>1492</v>
      </c>
      <c r="F331" s="564" t="str">
        <f t="shared" si="19"/>
        <v>2108_Allocation Jamsostek (2 %)</v>
      </c>
      <c r="G331" s="565" t="s">
        <v>525</v>
      </c>
      <c r="H331" s="566" t="s">
        <v>23</v>
      </c>
      <c r="I331" s="562" t="s">
        <v>1526</v>
      </c>
      <c r="J331" s="562"/>
      <c r="K331" s="567">
        <f>-IFERROR(SUMIF('Cost Center ok'!A$7:A$39,Template!E331,'Cost Center ok'!$V$7:$V$39),0)</f>
        <v>762080</v>
      </c>
      <c r="L331" s="567">
        <v>0</v>
      </c>
      <c r="N331" s="562" t="s">
        <v>1573</v>
      </c>
      <c r="O331" s="562" t="s">
        <v>1526</v>
      </c>
    </row>
    <row r="332" spans="1:15" s="566" customFormat="1" ht="15" customHeight="1">
      <c r="A332" s="560">
        <f t="shared" si="18"/>
        <v>44439</v>
      </c>
      <c r="B332" s="561">
        <v>7511103</v>
      </c>
      <c r="C332" s="562" t="s">
        <v>517</v>
      </c>
      <c r="D332" s="563" t="s">
        <v>535</v>
      </c>
      <c r="E332" s="562" t="s">
        <v>1493</v>
      </c>
      <c r="F332" s="564" t="str">
        <f t="shared" si="19"/>
        <v>2108_Allocation Jamsostek (2 %)</v>
      </c>
      <c r="G332" s="565" t="s">
        <v>525</v>
      </c>
      <c r="H332" s="566" t="s">
        <v>23</v>
      </c>
      <c r="I332" s="562" t="s">
        <v>1526</v>
      </c>
      <c r="J332" s="562"/>
      <c r="K332" s="567">
        <f>-IFERROR(SUMIF('Cost Center ok'!A$7:A$39,Template!E332,'Cost Center ok'!$V$7:$V$39),0)</f>
        <v>1814900</v>
      </c>
      <c r="L332" s="567">
        <v>0</v>
      </c>
      <c r="N332" s="562" t="s">
        <v>1574</v>
      </c>
      <c r="O332" s="562" t="s">
        <v>1526</v>
      </c>
    </row>
    <row r="333" spans="1:15" s="566" customFormat="1" ht="15" customHeight="1">
      <c r="A333" s="560">
        <f t="shared" si="18"/>
        <v>44439</v>
      </c>
      <c r="B333" s="561">
        <v>7511103</v>
      </c>
      <c r="C333" s="562" t="s">
        <v>517</v>
      </c>
      <c r="D333" s="563" t="s">
        <v>536</v>
      </c>
      <c r="E333" s="562" t="s">
        <v>1494</v>
      </c>
      <c r="F333" s="564" t="str">
        <f t="shared" si="19"/>
        <v>2108_Allocation Jamsostek (2 %)</v>
      </c>
      <c r="G333" s="565" t="s">
        <v>525</v>
      </c>
      <c r="H333" s="566" t="s">
        <v>23</v>
      </c>
      <c r="I333" s="562" t="s">
        <v>1526</v>
      </c>
      <c r="J333" s="562"/>
      <c r="K333" s="567">
        <f>-IFERROR(SUMIF('Cost Center ok'!A$7:A$39,Template!E333,'Cost Center ok'!$V$7:$V$39),0)</f>
        <v>5213440</v>
      </c>
      <c r="L333" s="567">
        <v>0</v>
      </c>
      <c r="N333" s="562" t="s">
        <v>1575</v>
      </c>
      <c r="O333" s="562" t="s">
        <v>1526</v>
      </c>
    </row>
    <row r="334" spans="1:15" s="566" customFormat="1" ht="15" customHeight="1">
      <c r="A334" s="560">
        <f t="shared" si="18"/>
        <v>44439</v>
      </c>
      <c r="B334" s="561">
        <v>7511103</v>
      </c>
      <c r="C334" s="562" t="s">
        <v>517</v>
      </c>
      <c r="D334" s="563" t="s">
        <v>537</v>
      </c>
      <c r="E334" s="562" t="s">
        <v>1495</v>
      </c>
      <c r="F334" s="564" t="str">
        <f t="shared" si="19"/>
        <v>2108_Allocation Jamsostek (2 %)</v>
      </c>
      <c r="G334" s="565" t="s">
        <v>525</v>
      </c>
      <c r="H334" s="566" t="s">
        <v>23</v>
      </c>
      <c r="I334" s="562" t="s">
        <v>1526</v>
      </c>
      <c r="J334" s="562"/>
      <c r="K334" s="567">
        <f>-IFERROR(SUMIF('Cost Center ok'!A$7:A$39,Template!E334,'Cost Center ok'!$V$7:$V$39),0)</f>
        <v>1843700</v>
      </c>
      <c r="L334" s="567">
        <v>0</v>
      </c>
      <c r="N334" s="562" t="s">
        <v>1576</v>
      </c>
      <c r="O334" s="562" t="e">
        <v>#N/A</v>
      </c>
    </row>
    <row r="335" spans="1:15" s="566" customFormat="1" ht="15" customHeight="1">
      <c r="A335" s="560">
        <f t="shared" si="18"/>
        <v>44439</v>
      </c>
      <c r="B335" s="561">
        <v>7511103</v>
      </c>
      <c r="C335" s="562" t="s">
        <v>517</v>
      </c>
      <c r="D335" s="563" t="s">
        <v>538</v>
      </c>
      <c r="E335" s="562" t="s">
        <v>1496</v>
      </c>
      <c r="F335" s="564" t="str">
        <f t="shared" si="19"/>
        <v>2108_Allocation Jamsostek (2 %)</v>
      </c>
      <c r="G335" s="565" t="s">
        <v>526</v>
      </c>
      <c r="H335" s="566" t="s">
        <v>24</v>
      </c>
      <c r="I335" s="562" t="s">
        <v>1526</v>
      </c>
      <c r="J335" s="562"/>
      <c r="K335" s="567">
        <f>-IFERROR(SUMIF('Cost Center ok'!A$7:A$39,Template!E335,'Cost Center ok'!$V$7:$V$39),0)</f>
        <v>694780</v>
      </c>
      <c r="L335" s="567">
        <v>0</v>
      </c>
      <c r="N335" s="562" t="s">
        <v>1577</v>
      </c>
      <c r="O335" s="562" t="s">
        <v>1526</v>
      </c>
    </row>
    <row r="336" spans="1:15" s="566" customFormat="1" ht="15" customHeight="1">
      <c r="A336" s="560">
        <f t="shared" si="18"/>
        <v>44439</v>
      </c>
      <c r="B336" s="561">
        <v>7511103</v>
      </c>
      <c r="C336" s="562" t="s">
        <v>517</v>
      </c>
      <c r="D336" s="563" t="s">
        <v>539</v>
      </c>
      <c r="E336" s="562" t="s">
        <v>1497</v>
      </c>
      <c r="F336" s="564" t="str">
        <f t="shared" si="19"/>
        <v>2108_Allocation Jamsostek (2 %)</v>
      </c>
      <c r="G336" s="565" t="s">
        <v>526</v>
      </c>
      <c r="H336" s="566" t="s">
        <v>24</v>
      </c>
      <c r="I336" s="562" t="s">
        <v>1526</v>
      </c>
      <c r="J336" s="562"/>
      <c r="K336" s="567">
        <f>-IFERROR(SUMIF('Cost Center ok'!A$7:A$39,Template!E336,'Cost Center ok'!$V$7:$V$39),0)</f>
        <v>1561380</v>
      </c>
      <c r="L336" s="567">
        <v>0</v>
      </c>
      <c r="N336" s="562" t="s">
        <v>1578</v>
      </c>
      <c r="O336" s="562" t="s">
        <v>1526</v>
      </c>
    </row>
    <row r="337" spans="1:15" s="566" customFormat="1" ht="15" customHeight="1">
      <c r="A337" s="560">
        <f t="shared" si="18"/>
        <v>44439</v>
      </c>
      <c r="B337" s="561">
        <v>7511103</v>
      </c>
      <c r="C337" s="562" t="s">
        <v>517</v>
      </c>
      <c r="D337" s="563" t="s">
        <v>540</v>
      </c>
      <c r="E337" s="562" t="s">
        <v>1498</v>
      </c>
      <c r="F337" s="564" t="str">
        <f t="shared" si="19"/>
        <v>2108_Allocation Jamsostek (2 %)</v>
      </c>
      <c r="G337" s="565" t="s">
        <v>526</v>
      </c>
      <c r="H337" s="566" t="s">
        <v>24</v>
      </c>
      <c r="I337" s="562" t="s">
        <v>1526</v>
      </c>
      <c r="J337" s="562"/>
      <c r="K337" s="567">
        <f>-IFERROR(SUMIF('Cost Center ok'!A$7:A$39,Template!E337,'Cost Center ok'!$V$7:$V$39),0)</f>
        <v>1014640</v>
      </c>
      <c r="L337" s="567">
        <v>0</v>
      </c>
      <c r="N337" s="562" t="s">
        <v>1579</v>
      </c>
      <c r="O337" s="562" t="s">
        <v>1526</v>
      </c>
    </row>
    <row r="338" spans="1:15" s="566" customFormat="1" ht="15" customHeight="1">
      <c r="A338" s="560">
        <f t="shared" si="18"/>
        <v>44439</v>
      </c>
      <c r="B338" s="561">
        <v>7511103</v>
      </c>
      <c r="C338" s="562" t="s">
        <v>517</v>
      </c>
      <c r="D338" s="563" t="s">
        <v>541</v>
      </c>
      <c r="E338" s="562" t="s">
        <v>1499</v>
      </c>
      <c r="F338" s="564" t="str">
        <f t="shared" si="19"/>
        <v>2108_Allocation Jamsostek (2 %)</v>
      </c>
      <c r="G338" s="565" t="s">
        <v>525</v>
      </c>
      <c r="H338" s="566" t="s">
        <v>23</v>
      </c>
      <c r="I338" s="562" t="s">
        <v>1526</v>
      </c>
      <c r="J338" s="562"/>
      <c r="K338" s="567">
        <f>-IFERROR(SUMIF('Cost Center ok'!A$7:A$39,Template!E338,'Cost Center ok'!$V$7:$V$39),0)</f>
        <v>3183980</v>
      </c>
      <c r="L338" s="567">
        <v>0</v>
      </c>
      <c r="N338" s="562" t="s">
        <v>1580</v>
      </c>
      <c r="O338" s="562" t="s">
        <v>1526</v>
      </c>
    </row>
    <row r="339" spans="1:15" ht="15" customHeight="1">
      <c r="A339" s="560">
        <f t="shared" si="18"/>
        <v>44439</v>
      </c>
      <c r="B339" s="561">
        <v>7511103</v>
      </c>
      <c r="C339" s="562" t="s">
        <v>517</v>
      </c>
      <c r="D339" s="563" t="s">
        <v>542</v>
      </c>
      <c r="E339" s="562" t="s">
        <v>1500</v>
      </c>
      <c r="F339" s="564" t="str">
        <f t="shared" si="19"/>
        <v>2108_Allocation Jamsostek (2 %)</v>
      </c>
      <c r="G339" s="565" t="s">
        <v>525</v>
      </c>
      <c r="H339" s="566" t="s">
        <v>23</v>
      </c>
      <c r="I339" s="562" t="s">
        <v>1526</v>
      </c>
      <c r="K339" s="567">
        <f>-IFERROR(SUMIF('Cost Center ok'!A$7:A$39,Template!E339,'Cost Center ok'!$V$7:$V$39),0)</f>
        <v>1045080</v>
      </c>
      <c r="L339" s="567">
        <v>0</v>
      </c>
      <c r="N339" s="562" t="s">
        <v>1581</v>
      </c>
      <c r="O339" s="562" t="s">
        <v>1526</v>
      </c>
    </row>
    <row r="340" spans="1:15" ht="15" customHeight="1">
      <c r="A340" s="560">
        <f t="shared" si="18"/>
        <v>44439</v>
      </c>
      <c r="B340" s="561">
        <v>7511103</v>
      </c>
      <c r="C340" s="562" t="s">
        <v>517</v>
      </c>
      <c r="D340" s="563" t="s">
        <v>935</v>
      </c>
      <c r="E340" s="562" t="s">
        <v>1501</v>
      </c>
      <c r="F340" s="564" t="str">
        <f t="shared" si="19"/>
        <v>2108_Allocation Jamsostek (2 %)</v>
      </c>
      <c r="G340" s="565" t="s">
        <v>636</v>
      </c>
      <c r="H340" s="566" t="s">
        <v>1518</v>
      </c>
      <c r="I340" s="562" t="s">
        <v>1526</v>
      </c>
      <c r="K340" s="567">
        <f>-IFERROR(SUMIF('Cost Center ok'!A$7:A$39,Template!E340,'Cost Center ok'!$V$7:$V$39),0)</f>
        <v>1766580</v>
      </c>
      <c r="L340" s="567">
        <v>0</v>
      </c>
      <c r="N340" s="562" t="s">
        <v>1582</v>
      </c>
      <c r="O340" s="562" t="s">
        <v>1526</v>
      </c>
    </row>
    <row r="341" spans="1:15" ht="15" customHeight="1">
      <c r="A341" s="560">
        <f t="shared" si="18"/>
        <v>44439</v>
      </c>
      <c r="B341" s="561">
        <v>7511103</v>
      </c>
      <c r="C341" s="562" t="s">
        <v>517</v>
      </c>
      <c r="D341" s="563" t="s">
        <v>934</v>
      </c>
      <c r="E341" s="562" t="s">
        <v>1502</v>
      </c>
      <c r="F341" s="564" t="str">
        <f t="shared" si="19"/>
        <v>2108_Allocation Jamsostek (2 %)</v>
      </c>
      <c r="G341" s="565" t="s">
        <v>636</v>
      </c>
      <c r="H341" s="566" t="s">
        <v>1518</v>
      </c>
      <c r="I341" s="562" t="s">
        <v>1526</v>
      </c>
      <c r="K341" s="567">
        <f>-IFERROR(SUMIF('Cost Center ok'!A$7:A$39,Template!E341,'Cost Center ok'!$V$7:$V$39),0)</f>
        <v>3035280</v>
      </c>
      <c r="L341" s="567">
        <v>0</v>
      </c>
      <c r="N341" s="562" t="s">
        <v>1583</v>
      </c>
      <c r="O341" s="562" t="s">
        <v>1526</v>
      </c>
    </row>
    <row r="342" spans="1:15" ht="15" customHeight="1">
      <c r="A342" s="560">
        <f t="shared" si="18"/>
        <v>44439</v>
      </c>
      <c r="B342" s="561">
        <v>7511103</v>
      </c>
      <c r="C342" s="562" t="s">
        <v>517</v>
      </c>
      <c r="D342" s="563" t="s">
        <v>543</v>
      </c>
      <c r="E342" s="562" t="s">
        <v>1503</v>
      </c>
      <c r="F342" s="564" t="str">
        <f t="shared" si="19"/>
        <v>2108_Allocation Jamsostek (2 %)</v>
      </c>
      <c r="G342" s="565" t="s">
        <v>636</v>
      </c>
      <c r="H342" s="566" t="s">
        <v>1518</v>
      </c>
      <c r="I342" s="562" t="s">
        <v>1526</v>
      </c>
      <c r="K342" s="567">
        <f>-IFERROR(SUMIF('Cost Center ok'!A$7:A$39,Template!E342,'Cost Center ok'!$V$7:$V$39),0)</f>
        <v>2218452</v>
      </c>
      <c r="L342" s="567">
        <v>0</v>
      </c>
      <c r="N342" s="562" t="s">
        <v>1584</v>
      </c>
      <c r="O342" s="562" t="s">
        <v>1526</v>
      </c>
    </row>
    <row r="343" spans="1:15" ht="15" customHeight="1">
      <c r="A343" s="560">
        <f t="shared" si="18"/>
        <v>44439</v>
      </c>
      <c r="B343" s="561">
        <v>7511103</v>
      </c>
      <c r="C343" s="562" t="s">
        <v>517</v>
      </c>
      <c r="D343" s="563" t="s">
        <v>544</v>
      </c>
      <c r="E343" s="562" t="s">
        <v>1504</v>
      </c>
      <c r="F343" s="564" t="str">
        <f t="shared" si="19"/>
        <v>2108_Allocation Jamsostek (2 %)</v>
      </c>
      <c r="G343" s="565" t="s">
        <v>636</v>
      </c>
      <c r="H343" s="566" t="s">
        <v>1518</v>
      </c>
      <c r="I343" s="562" t="s">
        <v>1526</v>
      </c>
      <c r="K343" s="567">
        <f>-IFERROR(SUMIF('Cost Center ok'!A$7:A$39,Template!E343,'Cost Center ok'!$V$7:$V$39),0)</f>
        <v>2238080</v>
      </c>
      <c r="L343" s="567">
        <v>0</v>
      </c>
      <c r="N343" s="562" t="s">
        <v>1585</v>
      </c>
      <c r="O343" s="562" t="s">
        <v>1526</v>
      </c>
    </row>
    <row r="344" spans="1:15" ht="15" customHeight="1">
      <c r="A344" s="560">
        <f t="shared" si="18"/>
        <v>44439</v>
      </c>
      <c r="B344" s="561">
        <v>7511103</v>
      </c>
      <c r="C344" s="562" t="s">
        <v>517</v>
      </c>
      <c r="D344" s="563" t="s">
        <v>546</v>
      </c>
      <c r="E344" s="562" t="s">
        <v>1505</v>
      </c>
      <c r="F344" s="564" t="str">
        <f t="shared" si="19"/>
        <v>2108_Allocation Jamsostek (2 %)</v>
      </c>
      <c r="G344" s="565" t="s">
        <v>636</v>
      </c>
      <c r="H344" s="566" t="s">
        <v>1518</v>
      </c>
      <c r="I344" s="562" t="s">
        <v>1526</v>
      </c>
      <c r="K344" s="567">
        <f>-IFERROR(SUMIF('Cost Center ok'!A$7:A$39,Template!E344,'Cost Center ok'!$V$7:$V$39),0)</f>
        <v>2354640</v>
      </c>
      <c r="L344" s="567">
        <v>0</v>
      </c>
      <c r="N344" s="562" t="s">
        <v>1586</v>
      </c>
      <c r="O344" s="562" t="s">
        <v>1526</v>
      </c>
    </row>
    <row r="345" spans="1:15" ht="15" customHeight="1">
      <c r="A345" s="560">
        <f t="shared" si="18"/>
        <v>44439</v>
      </c>
      <c r="B345" s="561">
        <v>7511103</v>
      </c>
      <c r="C345" s="562" t="s">
        <v>517</v>
      </c>
      <c r="D345" s="563" t="s">
        <v>547</v>
      </c>
      <c r="E345" s="562" t="s">
        <v>1506</v>
      </c>
      <c r="F345" s="564" t="str">
        <f t="shared" si="19"/>
        <v>2108_Allocation Jamsostek (2 %)</v>
      </c>
      <c r="G345" s="565" t="s">
        <v>636</v>
      </c>
      <c r="H345" s="566" t="s">
        <v>1518</v>
      </c>
      <c r="I345" s="562" t="s">
        <v>1526</v>
      </c>
      <c r="K345" s="567">
        <f>-IFERROR(SUMIF('Cost Center ok'!A$7:A$39,Template!E345,'Cost Center ok'!$V$7:$V$39),0)</f>
        <v>351520</v>
      </c>
      <c r="L345" s="567">
        <v>0</v>
      </c>
      <c r="N345" s="562" t="s">
        <v>1587</v>
      </c>
      <c r="O345" s="562" t="s">
        <v>1526</v>
      </c>
    </row>
    <row r="346" spans="1:15" ht="15" customHeight="1">
      <c r="A346" s="560">
        <f t="shared" si="18"/>
        <v>44439</v>
      </c>
      <c r="B346" s="561">
        <v>7511103</v>
      </c>
      <c r="C346" s="562" t="s">
        <v>517</v>
      </c>
      <c r="D346" s="563" t="s">
        <v>548</v>
      </c>
      <c r="E346" s="562" t="s">
        <v>1507</v>
      </c>
      <c r="F346" s="564" t="str">
        <f t="shared" si="19"/>
        <v>2108_Allocation Jamsostek (2 %)</v>
      </c>
      <c r="G346" s="565" t="s">
        <v>636</v>
      </c>
      <c r="H346" s="566" t="s">
        <v>1518</v>
      </c>
      <c r="I346" s="562" t="s">
        <v>1526</v>
      </c>
      <c r="K346" s="567">
        <f>-IFERROR(SUMIF('Cost Center ok'!A$7:A$39,Template!E346,'Cost Center ok'!$V$7:$V$39),0)</f>
        <v>922960</v>
      </c>
      <c r="L346" s="567">
        <v>0</v>
      </c>
      <c r="N346" s="562" t="s">
        <v>1588</v>
      </c>
      <c r="O346" s="562" t="s">
        <v>1526</v>
      </c>
    </row>
    <row r="347" spans="1:15" ht="15" customHeight="1">
      <c r="A347" s="560">
        <f t="shared" si="18"/>
        <v>44439</v>
      </c>
      <c r="B347" s="561">
        <v>7511103</v>
      </c>
      <c r="C347" s="562" t="s">
        <v>517</v>
      </c>
      <c r="D347" s="563" t="s">
        <v>549</v>
      </c>
      <c r="E347" s="562" t="s">
        <v>896</v>
      </c>
      <c r="F347" s="564" t="str">
        <f t="shared" si="19"/>
        <v>2108_Allocation Jamsostek (2 %)</v>
      </c>
      <c r="G347" s="565" t="s">
        <v>636</v>
      </c>
      <c r="H347" s="566" t="s">
        <v>1518</v>
      </c>
      <c r="I347" s="562" t="s">
        <v>1526</v>
      </c>
      <c r="K347" s="567">
        <f>-IFERROR(SUMIF('Cost Center ok'!A$7:A$39,Template!E347,'Cost Center ok'!$V$7:$V$39),0)</f>
        <v>2637160</v>
      </c>
      <c r="L347" s="567">
        <v>0</v>
      </c>
      <c r="N347" s="562" t="s">
        <v>1589</v>
      </c>
      <c r="O347" s="562" t="s">
        <v>1526</v>
      </c>
    </row>
    <row r="348" spans="1:15" ht="15" customHeight="1">
      <c r="A348" s="560">
        <f t="shared" si="18"/>
        <v>44439</v>
      </c>
      <c r="B348" s="561">
        <v>7511103</v>
      </c>
      <c r="C348" s="562" t="s">
        <v>517</v>
      </c>
      <c r="D348" s="563" t="s">
        <v>550</v>
      </c>
      <c r="E348" s="562" t="s">
        <v>1508</v>
      </c>
      <c r="F348" s="564" t="str">
        <f t="shared" si="19"/>
        <v>2108_Allocation Jamsostek (2 %)</v>
      </c>
      <c r="G348" s="565" t="s">
        <v>636</v>
      </c>
      <c r="H348" s="566" t="s">
        <v>1518</v>
      </c>
      <c r="I348" s="562" t="s">
        <v>1526</v>
      </c>
      <c r="K348" s="567">
        <f>-IFERROR(SUMIF('Cost Center ok'!A$7:A$39,Template!E348,'Cost Center ok'!$V$7:$V$39),0)</f>
        <v>1011240</v>
      </c>
      <c r="L348" s="567">
        <v>0</v>
      </c>
      <c r="N348" s="562" t="s">
        <v>1590</v>
      </c>
      <c r="O348" s="562" t="s">
        <v>1526</v>
      </c>
    </row>
    <row r="349" spans="1:15" ht="15" customHeight="1">
      <c r="A349" s="560">
        <f t="shared" si="18"/>
        <v>44439</v>
      </c>
      <c r="B349" s="561">
        <v>7511103</v>
      </c>
      <c r="C349" s="562" t="s">
        <v>517</v>
      </c>
      <c r="D349" s="563" t="s">
        <v>551</v>
      </c>
      <c r="E349" s="562" t="s">
        <v>1509</v>
      </c>
      <c r="F349" s="564" t="str">
        <f t="shared" si="19"/>
        <v>2108_Allocation Jamsostek (2 %)</v>
      </c>
      <c r="G349" s="565" t="s">
        <v>636</v>
      </c>
      <c r="H349" s="566" t="s">
        <v>1518</v>
      </c>
      <c r="I349" s="562" t="s">
        <v>1526</v>
      </c>
      <c r="K349" s="567">
        <f>-IFERROR(SUMIF('Cost Center ok'!A$7:A$39,Template!E349,'Cost Center ok'!$V$7:$V$39),0)</f>
        <v>1109820</v>
      </c>
      <c r="L349" s="567">
        <v>0</v>
      </c>
      <c r="N349" s="562" t="s">
        <v>1591</v>
      </c>
      <c r="O349" s="562" t="s">
        <v>1526</v>
      </c>
    </row>
    <row r="350" spans="1:15" ht="15" customHeight="1">
      <c r="A350" s="560">
        <f t="shared" si="18"/>
        <v>44439</v>
      </c>
      <c r="B350" s="561">
        <v>7511103</v>
      </c>
      <c r="C350" s="562" t="s">
        <v>517</v>
      </c>
      <c r="D350" s="563" t="s">
        <v>552</v>
      </c>
      <c r="E350" s="562" t="s">
        <v>1510</v>
      </c>
      <c r="F350" s="564" t="str">
        <f t="shared" si="19"/>
        <v>2108_Allocation Jamsostek (2 %)</v>
      </c>
      <c r="G350" s="565" t="s">
        <v>636</v>
      </c>
      <c r="H350" s="566" t="s">
        <v>1518</v>
      </c>
      <c r="I350" s="562" t="s">
        <v>1526</v>
      </c>
      <c r="K350" s="567">
        <f>-IFERROR(SUMIF('Cost Center ok'!A$7:A$39,Template!E350,'Cost Center ok'!$V$7:$V$39),0)</f>
        <v>1172240</v>
      </c>
      <c r="L350" s="567">
        <v>0</v>
      </c>
      <c r="N350" s="562" t="s">
        <v>1592</v>
      </c>
      <c r="O350" s="562" t="s">
        <v>1526</v>
      </c>
    </row>
    <row r="351" spans="1:15" ht="15" customHeight="1">
      <c r="A351" s="560">
        <f t="shared" si="18"/>
        <v>44439</v>
      </c>
      <c r="B351" s="561">
        <v>7511103</v>
      </c>
      <c r="C351" s="562" t="s">
        <v>517</v>
      </c>
      <c r="D351" s="563" t="s">
        <v>553</v>
      </c>
      <c r="E351" s="562" t="s">
        <v>1511</v>
      </c>
      <c r="F351" s="564" t="str">
        <f t="shared" si="19"/>
        <v>2108_Allocation Jamsostek (2 %)</v>
      </c>
      <c r="G351" s="565" t="s">
        <v>636</v>
      </c>
      <c r="H351" s="566" t="s">
        <v>1518</v>
      </c>
      <c r="I351" s="562" t="s">
        <v>1526</v>
      </c>
      <c r="K351" s="567">
        <f>-IFERROR(SUMIF('Cost Center ok'!A$7:A$39,Template!E351,'Cost Center ok'!$V$7:$V$39),0)</f>
        <v>195660</v>
      </c>
      <c r="L351" s="567">
        <v>0</v>
      </c>
      <c r="N351" s="562" t="s">
        <v>1593</v>
      </c>
      <c r="O351" s="562" t="s">
        <v>1526</v>
      </c>
    </row>
    <row r="352" spans="1:15" ht="15" customHeight="1">
      <c r="A352" s="560">
        <f t="shared" si="18"/>
        <v>44439</v>
      </c>
      <c r="B352" s="561">
        <v>7511103</v>
      </c>
      <c r="C352" s="562" t="s">
        <v>517</v>
      </c>
      <c r="D352" s="563" t="s">
        <v>554</v>
      </c>
      <c r="E352" s="562" t="s">
        <v>1512</v>
      </c>
      <c r="F352" s="564" t="str">
        <f t="shared" si="19"/>
        <v>2108_Allocation Jamsostek (2 %)</v>
      </c>
      <c r="G352" s="565" t="s">
        <v>636</v>
      </c>
      <c r="H352" s="566" t="s">
        <v>1518</v>
      </c>
      <c r="I352" s="562" t="s">
        <v>1526</v>
      </c>
      <c r="K352" s="567">
        <f>-IFERROR(SUMIF('Cost Center ok'!A$7:A$39,Template!E352,'Cost Center ok'!$V$7:$V$39),0)</f>
        <v>2940860</v>
      </c>
      <c r="L352" s="567">
        <v>0</v>
      </c>
      <c r="N352" s="562" t="s">
        <v>1594</v>
      </c>
      <c r="O352" s="562" t="s">
        <v>1526</v>
      </c>
    </row>
    <row r="353" spans="1:15" ht="15" customHeight="1">
      <c r="A353" s="560">
        <f t="shared" si="18"/>
        <v>44439</v>
      </c>
      <c r="B353" s="561">
        <v>7511103</v>
      </c>
      <c r="C353" s="562" t="s">
        <v>517</v>
      </c>
      <c r="D353" s="563" t="s">
        <v>555</v>
      </c>
      <c r="E353" s="562" t="s">
        <v>1513</v>
      </c>
      <c r="F353" s="564" t="str">
        <f t="shared" si="19"/>
        <v>2108_Allocation Jamsostek (2 %)</v>
      </c>
      <c r="G353" s="565" t="s">
        <v>636</v>
      </c>
      <c r="H353" s="566" t="s">
        <v>1518</v>
      </c>
      <c r="I353" s="562" t="s">
        <v>1526</v>
      </c>
      <c r="K353" s="567">
        <f>-IFERROR(SUMIF('Cost Center ok'!A$7:A$39,Template!E353,'Cost Center ok'!$V$7:$V$39),0)</f>
        <v>2463640</v>
      </c>
      <c r="L353" s="567">
        <v>0</v>
      </c>
      <c r="N353" s="562" t="s">
        <v>1595</v>
      </c>
      <c r="O353" s="562" t="s">
        <v>1526</v>
      </c>
    </row>
    <row r="354" spans="1:15" ht="15" customHeight="1">
      <c r="A354" s="560">
        <f t="shared" si="18"/>
        <v>44439</v>
      </c>
      <c r="B354" s="561">
        <v>7511103</v>
      </c>
      <c r="C354" s="562" t="s">
        <v>517</v>
      </c>
      <c r="D354" s="563" t="s">
        <v>556</v>
      </c>
      <c r="E354" s="562" t="s">
        <v>1514</v>
      </c>
      <c r="F354" s="564" t="str">
        <f t="shared" si="19"/>
        <v>2108_Allocation Jamsostek (2 %)</v>
      </c>
      <c r="G354" s="565" t="s">
        <v>636</v>
      </c>
      <c r="H354" s="566" t="s">
        <v>1518</v>
      </c>
      <c r="I354" s="562" t="s">
        <v>1526</v>
      </c>
      <c r="K354" s="567">
        <f>-IFERROR(SUMIF('Cost Center ok'!A$7:A$39,Template!E354,'Cost Center ok'!$V$7:$V$39),0)</f>
        <v>1174140</v>
      </c>
      <c r="L354" s="567">
        <v>0</v>
      </c>
      <c r="N354" s="562" t="s">
        <v>1596</v>
      </c>
      <c r="O354" s="562" t="s">
        <v>1526</v>
      </c>
    </row>
    <row r="355" spans="1:15" ht="15" customHeight="1">
      <c r="A355" s="560">
        <f t="shared" si="18"/>
        <v>44439</v>
      </c>
      <c r="B355" s="561">
        <v>7511103</v>
      </c>
      <c r="C355" s="562" t="s">
        <v>517</v>
      </c>
      <c r="D355" s="563" t="s">
        <v>557</v>
      </c>
      <c r="E355" s="562" t="s">
        <v>1515</v>
      </c>
      <c r="F355" s="564" t="str">
        <f t="shared" si="19"/>
        <v>2108_Allocation Jamsostek (2 %)</v>
      </c>
      <c r="G355" s="565" t="s">
        <v>636</v>
      </c>
      <c r="H355" s="566" t="s">
        <v>1518</v>
      </c>
      <c r="I355" s="562" t="s">
        <v>1526</v>
      </c>
      <c r="K355" s="567">
        <f>-IFERROR(SUMIF('Cost Center ok'!A$7:A$39,Template!E355,'Cost Center ok'!$V$7:$V$39),0)</f>
        <v>1116820</v>
      </c>
      <c r="L355" s="567">
        <v>0</v>
      </c>
      <c r="N355" s="562" t="s">
        <v>1597</v>
      </c>
      <c r="O355" s="562" t="s">
        <v>1526</v>
      </c>
    </row>
    <row r="356" spans="1:15" ht="15" customHeight="1">
      <c r="A356" s="560">
        <f t="shared" si="18"/>
        <v>44439</v>
      </c>
      <c r="B356" s="561">
        <v>7511103</v>
      </c>
      <c r="C356" s="562" t="s">
        <v>517</v>
      </c>
      <c r="D356" s="563" t="s">
        <v>558</v>
      </c>
      <c r="E356" s="562" t="s">
        <v>1516</v>
      </c>
      <c r="F356" s="564" t="str">
        <f t="shared" si="19"/>
        <v>2108_Allocation Jamsostek (2 %)</v>
      </c>
      <c r="G356" s="565" t="s">
        <v>636</v>
      </c>
      <c r="H356" s="566" t="s">
        <v>1518</v>
      </c>
      <c r="I356" s="562" t="s">
        <v>1526</v>
      </c>
      <c r="K356" s="567">
        <f>-IFERROR(SUMIF('Cost Center ok'!A$7:A$39,Template!E356,'Cost Center ok'!$V$7:$V$39),0)</f>
        <v>2072620</v>
      </c>
      <c r="L356" s="567">
        <v>0</v>
      </c>
      <c r="N356" s="562" t="s">
        <v>1598</v>
      </c>
      <c r="O356" s="562" t="s">
        <v>1526</v>
      </c>
    </row>
    <row r="357" spans="1:15" ht="15" customHeight="1">
      <c r="A357" s="560">
        <f t="shared" si="18"/>
        <v>44439</v>
      </c>
      <c r="B357" s="561">
        <v>7511103</v>
      </c>
      <c r="C357" s="562" t="s">
        <v>517</v>
      </c>
      <c r="D357" s="563" t="s">
        <v>559</v>
      </c>
      <c r="E357" s="562" t="s">
        <v>1517</v>
      </c>
      <c r="F357" s="564" t="str">
        <f t="shared" si="19"/>
        <v>2108_Allocation Jamsostek (2 %)</v>
      </c>
      <c r="G357" s="565" t="s">
        <v>636</v>
      </c>
      <c r="H357" s="566" t="s">
        <v>1518</v>
      </c>
      <c r="I357" s="562" t="s">
        <v>1526</v>
      </c>
      <c r="K357" s="567">
        <f>-IFERROR(SUMIF('Cost Center ok'!A$7:A$39,Template!E357,'Cost Center ok'!$V$7:$V$39),0)</f>
        <v>931000</v>
      </c>
      <c r="L357" s="567">
        <v>0</v>
      </c>
      <c r="N357" s="562" t="s">
        <v>1599</v>
      </c>
      <c r="O357" s="562" t="s">
        <v>1526</v>
      </c>
    </row>
    <row r="358" spans="1:15" ht="15" customHeight="1">
      <c r="A358" s="560">
        <f t="shared" si="18"/>
        <v>44439</v>
      </c>
      <c r="B358" s="568">
        <v>3195101</v>
      </c>
      <c r="C358" s="562" t="s">
        <v>560</v>
      </c>
      <c r="D358" s="563" t="s">
        <v>556</v>
      </c>
      <c r="E358" s="562" t="s">
        <v>1514</v>
      </c>
      <c r="F358" s="564" t="str">
        <f t="shared" si="19"/>
        <v>2108_Allocation Jamsostek (2 %)</v>
      </c>
      <c r="G358" s="565" t="s">
        <v>636</v>
      </c>
      <c r="H358" s="566" t="s">
        <v>1518</v>
      </c>
      <c r="I358" s="562" t="s">
        <v>1526</v>
      </c>
      <c r="K358" s="567">
        <v>0</v>
      </c>
      <c r="L358" s="567">
        <f>-'Cost Center ok'!V41</f>
        <v>57309762</v>
      </c>
      <c r="N358" s="562" t="s">
        <v>1600</v>
      </c>
      <c r="O358" s="562" t="e">
        <v>#N/A</v>
      </c>
    </row>
    <row r="359" spans="1:15">
      <c r="A359" s="560"/>
      <c r="B359" s="570"/>
      <c r="C359" s="562"/>
      <c r="D359" s="563"/>
      <c r="E359" s="562"/>
      <c r="F359" s="562"/>
      <c r="H359" s="566"/>
      <c r="K359" s="567"/>
      <c r="L359" s="567"/>
      <c r="N359" s="562" t="s">
        <v>1566</v>
      </c>
      <c r="O359" s="562" t="e">
        <v>#N/A</v>
      </c>
    </row>
    <row r="360" spans="1:15" ht="15" customHeight="1">
      <c r="A360" s="560">
        <f t="shared" ref="A360:A393" si="20">+EOMONTH($C$3,0)</f>
        <v>44439</v>
      </c>
      <c r="B360" s="561">
        <v>7511103</v>
      </c>
      <c r="C360" s="562" t="s">
        <v>517</v>
      </c>
      <c r="D360" s="563" t="s">
        <v>527</v>
      </c>
      <c r="E360" s="562" t="s">
        <v>1486</v>
      </c>
      <c r="F360" s="564" t="str">
        <f t="shared" ref="F360:F393" si="21">$C$4&amp;"_Allocation BPJS Dana pensiun (1 %)"</f>
        <v>2108_Allocation BPJS Dana pensiun (1 %)</v>
      </c>
      <c r="G360" s="565" t="s">
        <v>525</v>
      </c>
      <c r="H360" s="566" t="s">
        <v>23</v>
      </c>
      <c r="I360" s="562" t="s">
        <v>1526</v>
      </c>
      <c r="K360" s="567">
        <f>-IFERROR(SUMIF('Cost Center ok'!A$7:A$39,Template!E360,'Cost Center ok'!$W$7:$W$39),0)</f>
        <v>493906</v>
      </c>
      <c r="L360" s="567">
        <v>0</v>
      </c>
      <c r="N360" s="562" t="s">
        <v>1567</v>
      </c>
      <c r="O360" s="562" t="s">
        <v>1526</v>
      </c>
    </row>
    <row r="361" spans="1:15" ht="15" customHeight="1">
      <c r="A361" s="560">
        <f t="shared" si="20"/>
        <v>44439</v>
      </c>
      <c r="B361" s="561">
        <v>7511103</v>
      </c>
      <c r="C361" s="562" t="s">
        <v>517</v>
      </c>
      <c r="D361" s="563" t="s">
        <v>528</v>
      </c>
      <c r="E361" s="562" t="s">
        <v>1487</v>
      </c>
      <c r="F361" s="564" t="str">
        <f t="shared" si="21"/>
        <v>2108_Allocation BPJS Dana pensiun (1 %)</v>
      </c>
      <c r="G361" s="565" t="s">
        <v>525</v>
      </c>
      <c r="H361" s="566" t="s">
        <v>23</v>
      </c>
      <c r="I361" s="562" t="s">
        <v>1526</v>
      </c>
      <c r="K361" s="567">
        <f>-IFERROR(SUMIF('Cost Center ok'!A$7:A$39,Template!E361,'Cost Center ok'!$W$7:$W$39),0)</f>
        <v>1294977</v>
      </c>
      <c r="L361" s="567">
        <v>0</v>
      </c>
      <c r="N361" s="562" t="s">
        <v>1568</v>
      </c>
      <c r="O361" s="562" t="s">
        <v>1526</v>
      </c>
    </row>
    <row r="362" spans="1:15" ht="15" customHeight="1">
      <c r="A362" s="560">
        <f t="shared" si="20"/>
        <v>44439</v>
      </c>
      <c r="B362" s="561">
        <v>7511103</v>
      </c>
      <c r="C362" s="562" t="s">
        <v>517</v>
      </c>
      <c r="D362" s="563" t="s">
        <v>529</v>
      </c>
      <c r="E362" s="562" t="s">
        <v>1488</v>
      </c>
      <c r="F362" s="564" t="str">
        <f t="shared" si="21"/>
        <v>2108_Allocation BPJS Dana pensiun (1 %)</v>
      </c>
      <c r="G362" s="565" t="s">
        <v>525</v>
      </c>
      <c r="H362" s="566" t="s">
        <v>23</v>
      </c>
      <c r="I362" s="562" t="s">
        <v>1526</v>
      </c>
      <c r="K362" s="567">
        <f>-IFERROR(SUMIF('Cost Center ok'!A$7:A$39,Template!E362,'Cost Center ok'!$W$7:$W$39),0)</f>
        <v>638390</v>
      </c>
      <c r="L362" s="567">
        <v>0</v>
      </c>
      <c r="N362" s="562" t="s">
        <v>1569</v>
      </c>
      <c r="O362" s="562" t="s">
        <v>1526</v>
      </c>
    </row>
    <row r="363" spans="1:15" ht="15" customHeight="1">
      <c r="A363" s="560">
        <f t="shared" si="20"/>
        <v>44439</v>
      </c>
      <c r="B363" s="561">
        <v>7511103</v>
      </c>
      <c r="C363" s="562" t="s">
        <v>517</v>
      </c>
      <c r="D363" s="563" t="s">
        <v>530</v>
      </c>
      <c r="E363" s="562" t="s">
        <v>1489</v>
      </c>
      <c r="F363" s="564" t="str">
        <f t="shared" si="21"/>
        <v>2108_Allocation BPJS Dana pensiun (1 %)</v>
      </c>
      <c r="G363" s="565" t="s">
        <v>525</v>
      </c>
      <c r="H363" s="566" t="s">
        <v>23</v>
      </c>
      <c r="I363" s="562" t="s">
        <v>1526</v>
      </c>
      <c r="K363" s="567">
        <f>-IFERROR(SUMIF('Cost Center ok'!A$7:A$39,Template!E363,'Cost Center ok'!$W$7:$W$39),0)</f>
        <v>921030</v>
      </c>
      <c r="L363" s="567">
        <v>0</v>
      </c>
      <c r="N363" s="562" t="s">
        <v>1570</v>
      </c>
      <c r="O363" s="562" t="s">
        <v>1526</v>
      </c>
    </row>
    <row r="364" spans="1:15" s="566" customFormat="1" ht="15" customHeight="1">
      <c r="A364" s="560">
        <f t="shared" si="20"/>
        <v>44439</v>
      </c>
      <c r="B364" s="561">
        <v>7511103</v>
      </c>
      <c r="C364" s="562" t="s">
        <v>517</v>
      </c>
      <c r="D364" s="563" t="s">
        <v>532</v>
      </c>
      <c r="E364" s="562" t="s">
        <v>1490</v>
      </c>
      <c r="F364" s="564" t="str">
        <f t="shared" si="21"/>
        <v>2108_Allocation BPJS Dana pensiun (1 %)</v>
      </c>
      <c r="G364" s="565" t="s">
        <v>525</v>
      </c>
      <c r="H364" s="566" t="s">
        <v>23</v>
      </c>
      <c r="I364" s="562" t="s">
        <v>1526</v>
      </c>
      <c r="J364" s="562"/>
      <c r="K364" s="567">
        <f>-IFERROR(SUMIF('Cost Center ok'!A$7:A$39,Template!E364,'Cost Center ok'!$W$7:$W$39),0)</f>
        <v>474870</v>
      </c>
      <c r="L364" s="567">
        <v>0</v>
      </c>
      <c r="N364" s="562" t="s">
        <v>1571</v>
      </c>
      <c r="O364" s="562" t="s">
        <v>1526</v>
      </c>
    </row>
    <row r="365" spans="1:15" s="566" customFormat="1" ht="15" customHeight="1">
      <c r="A365" s="560">
        <f t="shared" si="20"/>
        <v>44439</v>
      </c>
      <c r="B365" s="561">
        <v>7511103</v>
      </c>
      <c r="C365" s="562" t="s">
        <v>517</v>
      </c>
      <c r="D365" s="563" t="s">
        <v>533</v>
      </c>
      <c r="E365" s="562" t="s">
        <v>1491</v>
      </c>
      <c r="F365" s="564" t="str">
        <f t="shared" si="21"/>
        <v>2108_Allocation BPJS Dana pensiun (1 %)</v>
      </c>
      <c r="G365" s="565" t="s">
        <v>525</v>
      </c>
      <c r="H365" s="566" t="s">
        <v>23</v>
      </c>
      <c r="I365" s="562" t="s">
        <v>1526</v>
      </c>
      <c r="J365" s="562"/>
      <c r="K365" s="567">
        <f>-IFERROR(SUMIF('Cost Center ok'!A$7:A$39,Template!E365,'Cost Center ok'!$W$7:$W$39),0)</f>
        <v>1385598</v>
      </c>
      <c r="L365" s="567">
        <v>0</v>
      </c>
      <c r="N365" s="562" t="s">
        <v>1572</v>
      </c>
      <c r="O365" s="562" t="s">
        <v>1526</v>
      </c>
    </row>
    <row r="366" spans="1:15" s="566" customFormat="1" ht="15" customHeight="1">
      <c r="A366" s="560">
        <f t="shared" si="20"/>
        <v>44439</v>
      </c>
      <c r="B366" s="561">
        <v>7511103</v>
      </c>
      <c r="C366" s="562" t="s">
        <v>517</v>
      </c>
      <c r="D366" s="563" t="s">
        <v>534</v>
      </c>
      <c r="E366" s="562" t="s">
        <v>1492</v>
      </c>
      <c r="F366" s="564" t="str">
        <f t="shared" si="21"/>
        <v>2108_Allocation BPJS Dana pensiun (1 %)</v>
      </c>
      <c r="G366" s="565" t="s">
        <v>525</v>
      </c>
      <c r="H366" s="566" t="s">
        <v>23</v>
      </c>
      <c r="I366" s="562" t="s">
        <v>1526</v>
      </c>
      <c r="J366" s="562"/>
      <c r="K366" s="567">
        <f>-IFERROR(SUMIF('Cost Center ok'!A$7:A$39,Template!E366,'Cost Center ok'!$W$7:$W$39),0)</f>
        <v>381040</v>
      </c>
      <c r="L366" s="567">
        <v>0</v>
      </c>
      <c r="N366" s="562" t="s">
        <v>1573</v>
      </c>
      <c r="O366" s="562" t="s">
        <v>1526</v>
      </c>
    </row>
    <row r="367" spans="1:15" s="566" customFormat="1" ht="15" customHeight="1">
      <c r="A367" s="560">
        <f t="shared" si="20"/>
        <v>44439</v>
      </c>
      <c r="B367" s="561">
        <v>7511103</v>
      </c>
      <c r="C367" s="562" t="s">
        <v>517</v>
      </c>
      <c r="D367" s="563" t="s">
        <v>535</v>
      </c>
      <c r="E367" s="562" t="s">
        <v>1493</v>
      </c>
      <c r="F367" s="564" t="str">
        <f t="shared" si="21"/>
        <v>2108_Allocation BPJS Dana pensiun (1 %)</v>
      </c>
      <c r="G367" s="565" t="s">
        <v>525</v>
      </c>
      <c r="H367" s="566" t="s">
        <v>23</v>
      </c>
      <c r="I367" s="562" t="s">
        <v>1526</v>
      </c>
      <c r="J367" s="562"/>
      <c r="K367" s="567">
        <f>-IFERROR(SUMIF('Cost Center ok'!A$7:A$39,Template!E367,'Cost Center ok'!$W$7:$W$39),0)</f>
        <v>847852</v>
      </c>
      <c r="L367" s="567">
        <v>0</v>
      </c>
      <c r="N367" s="562" t="s">
        <v>1574</v>
      </c>
      <c r="O367" s="562" t="s">
        <v>1526</v>
      </c>
    </row>
    <row r="368" spans="1:15" s="566" customFormat="1" ht="15" customHeight="1">
      <c r="A368" s="560">
        <f t="shared" si="20"/>
        <v>44439</v>
      </c>
      <c r="B368" s="561">
        <v>7511103</v>
      </c>
      <c r="C368" s="562" t="s">
        <v>517</v>
      </c>
      <c r="D368" s="563" t="s">
        <v>536</v>
      </c>
      <c r="E368" s="562" t="s">
        <v>1494</v>
      </c>
      <c r="F368" s="564" t="str">
        <f t="shared" si="21"/>
        <v>2108_Allocation BPJS Dana pensiun (1 %)</v>
      </c>
      <c r="G368" s="565" t="s">
        <v>525</v>
      </c>
      <c r="H368" s="566" t="s">
        <v>23</v>
      </c>
      <c r="I368" s="562" t="s">
        <v>1526</v>
      </c>
      <c r="J368" s="562"/>
      <c r="K368" s="567">
        <f>-IFERROR(SUMIF('Cost Center ok'!A$7:A$39,Template!E368,'Cost Center ok'!$W$7:$W$39),0)</f>
        <v>2448553</v>
      </c>
      <c r="L368" s="567">
        <v>0</v>
      </c>
      <c r="N368" s="562" t="s">
        <v>1575</v>
      </c>
      <c r="O368" s="562" t="s">
        <v>1526</v>
      </c>
    </row>
    <row r="369" spans="1:15" s="566" customFormat="1" ht="15" customHeight="1">
      <c r="A369" s="560">
        <f t="shared" si="20"/>
        <v>44439</v>
      </c>
      <c r="B369" s="561">
        <v>7511103</v>
      </c>
      <c r="C369" s="562" t="s">
        <v>517</v>
      </c>
      <c r="D369" s="563" t="s">
        <v>537</v>
      </c>
      <c r="E369" s="562" t="s">
        <v>1495</v>
      </c>
      <c r="F369" s="564" t="str">
        <f t="shared" si="21"/>
        <v>2108_Allocation BPJS Dana pensiun (1 %)</v>
      </c>
      <c r="G369" s="565" t="s">
        <v>525</v>
      </c>
      <c r="H369" s="566" t="s">
        <v>23</v>
      </c>
      <c r="I369" s="562" t="s">
        <v>1526</v>
      </c>
      <c r="J369" s="562"/>
      <c r="K369" s="567">
        <f>-IFERROR(SUMIF('Cost Center ok'!A$7:A$39,Template!E369,'Cost Center ok'!$W$7:$W$39),0)</f>
        <v>908126</v>
      </c>
      <c r="L369" s="567">
        <v>0</v>
      </c>
      <c r="N369" s="562" t="s">
        <v>1576</v>
      </c>
      <c r="O369" s="562" t="e">
        <v>#N/A</v>
      </c>
    </row>
    <row r="370" spans="1:15" s="566" customFormat="1" ht="15" customHeight="1">
      <c r="A370" s="560">
        <f t="shared" si="20"/>
        <v>44439</v>
      </c>
      <c r="B370" s="561">
        <v>7511103</v>
      </c>
      <c r="C370" s="562" t="s">
        <v>517</v>
      </c>
      <c r="D370" s="563" t="s">
        <v>538</v>
      </c>
      <c r="E370" s="562" t="s">
        <v>1496</v>
      </c>
      <c r="F370" s="564" t="str">
        <f t="shared" si="21"/>
        <v>2108_Allocation BPJS Dana pensiun (1 %)</v>
      </c>
      <c r="G370" s="565" t="s">
        <v>526</v>
      </c>
      <c r="H370" s="566" t="s">
        <v>24</v>
      </c>
      <c r="I370" s="562" t="s">
        <v>1526</v>
      </c>
      <c r="J370" s="562"/>
      <c r="K370" s="567">
        <f>-IFERROR(SUMIF('Cost Center ok'!A$7:A$39,Template!E370,'Cost Center ok'!$W$7:$W$39),0)</f>
        <v>347390</v>
      </c>
      <c r="L370" s="567">
        <v>0</v>
      </c>
      <c r="N370" s="562" t="s">
        <v>1577</v>
      </c>
      <c r="O370" s="562" t="s">
        <v>1526</v>
      </c>
    </row>
    <row r="371" spans="1:15" s="566" customFormat="1" ht="15" customHeight="1">
      <c r="A371" s="560">
        <f t="shared" si="20"/>
        <v>44439</v>
      </c>
      <c r="B371" s="561">
        <v>7511103</v>
      </c>
      <c r="C371" s="562" t="s">
        <v>517</v>
      </c>
      <c r="D371" s="563" t="s">
        <v>539</v>
      </c>
      <c r="E371" s="562" t="s">
        <v>1497</v>
      </c>
      <c r="F371" s="564" t="str">
        <f t="shared" si="21"/>
        <v>2108_Allocation BPJS Dana pensiun (1 %)</v>
      </c>
      <c r="G371" s="565" t="s">
        <v>526</v>
      </c>
      <c r="H371" s="566" t="s">
        <v>24</v>
      </c>
      <c r="I371" s="562" t="s">
        <v>1526</v>
      </c>
      <c r="J371" s="562"/>
      <c r="K371" s="567">
        <f>-IFERROR(SUMIF('Cost Center ok'!A$7:A$39,Template!E371,'Cost Center ok'!$W$7:$W$39),0)</f>
        <v>736158</v>
      </c>
      <c r="L371" s="567">
        <v>0</v>
      </c>
      <c r="N371" s="562" t="s">
        <v>1578</v>
      </c>
      <c r="O371" s="562" t="s">
        <v>1526</v>
      </c>
    </row>
    <row r="372" spans="1:15" s="566" customFormat="1" ht="15" customHeight="1">
      <c r="A372" s="560">
        <f t="shared" si="20"/>
        <v>44439</v>
      </c>
      <c r="B372" s="561">
        <v>7511103</v>
      </c>
      <c r="C372" s="562" t="s">
        <v>517</v>
      </c>
      <c r="D372" s="563" t="s">
        <v>540</v>
      </c>
      <c r="E372" s="562" t="s">
        <v>1498</v>
      </c>
      <c r="F372" s="564" t="str">
        <f t="shared" si="21"/>
        <v>2108_Allocation BPJS Dana pensiun (1 %)</v>
      </c>
      <c r="G372" s="565" t="s">
        <v>526</v>
      </c>
      <c r="H372" s="566" t="s">
        <v>24</v>
      </c>
      <c r="I372" s="562" t="s">
        <v>1526</v>
      </c>
      <c r="J372" s="562"/>
      <c r="K372" s="567">
        <f>-IFERROR(SUMIF('Cost Center ok'!A$7:A$39,Template!E372,'Cost Center ok'!$W$7:$W$39),0)</f>
        <v>451468</v>
      </c>
      <c r="L372" s="567">
        <v>0</v>
      </c>
      <c r="N372" s="562" t="s">
        <v>1579</v>
      </c>
      <c r="O372" s="562" t="s">
        <v>1526</v>
      </c>
    </row>
    <row r="373" spans="1:15" s="566" customFormat="1" ht="15" customHeight="1">
      <c r="A373" s="560">
        <f t="shared" si="20"/>
        <v>44439</v>
      </c>
      <c r="B373" s="561">
        <v>7511103</v>
      </c>
      <c r="C373" s="562" t="s">
        <v>517</v>
      </c>
      <c r="D373" s="563" t="s">
        <v>541</v>
      </c>
      <c r="E373" s="562" t="s">
        <v>1499</v>
      </c>
      <c r="F373" s="564" t="str">
        <f t="shared" si="21"/>
        <v>2108_Allocation BPJS Dana pensiun (1 %)</v>
      </c>
      <c r="G373" s="565" t="s">
        <v>525</v>
      </c>
      <c r="H373" s="566" t="s">
        <v>23</v>
      </c>
      <c r="I373" s="562" t="s">
        <v>1526</v>
      </c>
      <c r="J373" s="562"/>
      <c r="K373" s="567">
        <f>-IFERROR(SUMIF('Cost Center ok'!A$7:A$39,Template!E373,'Cost Center ok'!$W$7:$W$39),0)</f>
        <v>700368</v>
      </c>
      <c r="L373" s="567">
        <v>0</v>
      </c>
      <c r="N373" s="562" t="s">
        <v>1580</v>
      </c>
      <c r="O373" s="562" t="s">
        <v>1526</v>
      </c>
    </row>
    <row r="374" spans="1:15" ht="15" customHeight="1">
      <c r="A374" s="560">
        <f t="shared" si="20"/>
        <v>44439</v>
      </c>
      <c r="B374" s="561">
        <v>7511103</v>
      </c>
      <c r="C374" s="562" t="s">
        <v>517</v>
      </c>
      <c r="D374" s="563" t="s">
        <v>542</v>
      </c>
      <c r="E374" s="562" t="s">
        <v>1500</v>
      </c>
      <c r="F374" s="564" t="str">
        <f t="shared" si="21"/>
        <v>2108_Allocation BPJS Dana pensiun (1 %)</v>
      </c>
      <c r="G374" s="565" t="s">
        <v>525</v>
      </c>
      <c r="H374" s="566" t="s">
        <v>23</v>
      </c>
      <c r="I374" s="562" t="s">
        <v>1526</v>
      </c>
      <c r="K374" s="567">
        <f>-IFERROR(SUMIF('Cost Center ok'!A$7:A$39,Template!E374,'Cost Center ok'!$W$7:$W$39),0)</f>
        <v>425812</v>
      </c>
      <c r="L374" s="567">
        <v>0</v>
      </c>
      <c r="N374" s="562" t="s">
        <v>1581</v>
      </c>
      <c r="O374" s="562" t="s">
        <v>1526</v>
      </c>
    </row>
    <row r="375" spans="1:15" ht="15" customHeight="1">
      <c r="A375" s="560">
        <f t="shared" si="20"/>
        <v>44439</v>
      </c>
      <c r="B375" s="561">
        <v>7511103</v>
      </c>
      <c r="C375" s="562" t="s">
        <v>517</v>
      </c>
      <c r="D375" s="563" t="s">
        <v>935</v>
      </c>
      <c r="E375" s="562" t="s">
        <v>1501</v>
      </c>
      <c r="F375" s="564" t="str">
        <f t="shared" si="21"/>
        <v>2108_Allocation BPJS Dana pensiun (1 %)</v>
      </c>
      <c r="G375" s="565" t="s">
        <v>636</v>
      </c>
      <c r="H375" s="566" t="s">
        <v>1518</v>
      </c>
      <c r="I375" s="562" t="s">
        <v>1526</v>
      </c>
      <c r="K375" s="567">
        <f>-IFERROR(SUMIF('Cost Center ok'!A$7:A$39,Template!E375,'Cost Center ok'!$W$7:$W$39),0)</f>
        <v>640580</v>
      </c>
      <c r="L375" s="567">
        <v>0</v>
      </c>
      <c r="N375" s="562" t="s">
        <v>1582</v>
      </c>
      <c r="O375" s="562" t="s">
        <v>1526</v>
      </c>
    </row>
    <row r="376" spans="1:15" ht="15" customHeight="1">
      <c r="A376" s="560">
        <f t="shared" si="20"/>
        <v>44439</v>
      </c>
      <c r="B376" s="561">
        <v>7511103</v>
      </c>
      <c r="C376" s="562" t="s">
        <v>517</v>
      </c>
      <c r="D376" s="563" t="s">
        <v>934</v>
      </c>
      <c r="E376" s="562" t="s">
        <v>1502</v>
      </c>
      <c r="F376" s="564" t="str">
        <f t="shared" si="21"/>
        <v>2108_Allocation BPJS Dana pensiun (1 %)</v>
      </c>
      <c r="G376" s="565" t="s">
        <v>636</v>
      </c>
      <c r="H376" s="566" t="s">
        <v>1518</v>
      </c>
      <c r="I376" s="562" t="s">
        <v>1526</v>
      </c>
      <c r="K376" s="567">
        <f>-IFERROR(SUMIF('Cost Center ok'!A$7:A$39,Template!E376,'Cost Center ok'!$W$7:$W$39),0)</f>
        <v>1382078</v>
      </c>
      <c r="L376" s="567">
        <v>0</v>
      </c>
      <c r="N376" s="562" t="s">
        <v>1583</v>
      </c>
      <c r="O376" s="562" t="s">
        <v>1526</v>
      </c>
    </row>
    <row r="377" spans="1:15" ht="15" customHeight="1">
      <c r="A377" s="560">
        <f t="shared" si="20"/>
        <v>44439</v>
      </c>
      <c r="B377" s="561">
        <v>7511103</v>
      </c>
      <c r="C377" s="562" t="s">
        <v>517</v>
      </c>
      <c r="D377" s="563" t="s">
        <v>543</v>
      </c>
      <c r="E377" s="562" t="s">
        <v>1503</v>
      </c>
      <c r="F377" s="564" t="str">
        <f t="shared" si="21"/>
        <v>2108_Allocation BPJS Dana pensiun (1 %)</v>
      </c>
      <c r="G377" s="565" t="s">
        <v>636</v>
      </c>
      <c r="H377" s="566" t="s">
        <v>1518</v>
      </c>
      <c r="I377" s="562" t="s">
        <v>1526</v>
      </c>
      <c r="K377" s="567">
        <f>-IFERROR(SUMIF('Cost Center ok'!A$7:A$39,Template!E377,'Cost Center ok'!$W$7:$W$39),0)</f>
        <v>873630</v>
      </c>
      <c r="L377" s="567">
        <v>0</v>
      </c>
      <c r="N377" s="562" t="s">
        <v>1584</v>
      </c>
      <c r="O377" s="562" t="s">
        <v>1526</v>
      </c>
    </row>
    <row r="378" spans="1:15" ht="15" customHeight="1">
      <c r="A378" s="560">
        <f t="shared" si="20"/>
        <v>44439</v>
      </c>
      <c r="B378" s="561">
        <v>7511103</v>
      </c>
      <c r="C378" s="562" t="s">
        <v>517</v>
      </c>
      <c r="D378" s="563" t="s">
        <v>544</v>
      </c>
      <c r="E378" s="562" t="s">
        <v>1504</v>
      </c>
      <c r="F378" s="564" t="str">
        <f t="shared" si="21"/>
        <v>2108_Allocation BPJS Dana pensiun (1 %)</v>
      </c>
      <c r="G378" s="565" t="s">
        <v>636</v>
      </c>
      <c r="H378" s="566" t="s">
        <v>1518</v>
      </c>
      <c r="I378" s="562" t="s">
        <v>1526</v>
      </c>
      <c r="K378" s="567">
        <f>-IFERROR(SUMIF('Cost Center ok'!A$7:A$39,Template!E378,'Cost Center ok'!$W$7:$W$39),0)</f>
        <v>947278</v>
      </c>
      <c r="L378" s="567">
        <v>0</v>
      </c>
      <c r="N378" s="562" t="s">
        <v>1585</v>
      </c>
      <c r="O378" s="562" t="s">
        <v>1526</v>
      </c>
    </row>
    <row r="379" spans="1:15" ht="15" customHeight="1">
      <c r="A379" s="560">
        <f t="shared" si="20"/>
        <v>44439</v>
      </c>
      <c r="B379" s="561">
        <v>7511103</v>
      </c>
      <c r="C379" s="562" t="s">
        <v>517</v>
      </c>
      <c r="D379" s="563" t="s">
        <v>546</v>
      </c>
      <c r="E379" s="562" t="s">
        <v>1505</v>
      </c>
      <c r="F379" s="564" t="str">
        <f t="shared" si="21"/>
        <v>2108_Allocation BPJS Dana pensiun (1 %)</v>
      </c>
      <c r="G379" s="565" t="s">
        <v>636</v>
      </c>
      <c r="H379" s="566" t="s">
        <v>1518</v>
      </c>
      <c r="I379" s="562" t="s">
        <v>1526</v>
      </c>
      <c r="K379" s="567">
        <f>-IFERROR(SUMIF('Cost Center ok'!A$7:A$39,Template!E379,'Cost Center ok'!$W$7:$W$39),0)</f>
        <v>719306</v>
      </c>
      <c r="L379" s="567">
        <v>0</v>
      </c>
      <c r="N379" s="562" t="s">
        <v>1586</v>
      </c>
      <c r="O379" s="562" t="s">
        <v>1526</v>
      </c>
    </row>
    <row r="380" spans="1:15" ht="15" customHeight="1">
      <c r="A380" s="560">
        <f t="shared" si="20"/>
        <v>44439</v>
      </c>
      <c r="B380" s="561">
        <v>7511103</v>
      </c>
      <c r="C380" s="562" t="s">
        <v>517</v>
      </c>
      <c r="D380" s="563" t="s">
        <v>547</v>
      </c>
      <c r="E380" s="562" t="s">
        <v>1506</v>
      </c>
      <c r="F380" s="564" t="str">
        <f t="shared" si="21"/>
        <v>2108_Allocation BPJS Dana pensiun (1 %)</v>
      </c>
      <c r="G380" s="565" t="s">
        <v>636</v>
      </c>
      <c r="H380" s="566" t="s">
        <v>1518</v>
      </c>
      <c r="I380" s="562" t="s">
        <v>1526</v>
      </c>
      <c r="K380" s="567">
        <f>-IFERROR(SUMIF('Cost Center ok'!A$7:A$39,Template!E380,'Cost Center ok'!$W$7:$W$39),0)</f>
        <v>175760</v>
      </c>
      <c r="L380" s="567">
        <v>0</v>
      </c>
      <c r="N380" s="562" t="s">
        <v>1587</v>
      </c>
      <c r="O380" s="562" t="s">
        <v>1526</v>
      </c>
    </row>
    <row r="381" spans="1:15" ht="15" customHeight="1">
      <c r="A381" s="560">
        <f t="shared" si="20"/>
        <v>44439</v>
      </c>
      <c r="B381" s="561">
        <v>7511103</v>
      </c>
      <c r="C381" s="562" t="s">
        <v>517</v>
      </c>
      <c r="D381" s="563" t="s">
        <v>548</v>
      </c>
      <c r="E381" s="562" t="s">
        <v>1507</v>
      </c>
      <c r="F381" s="564" t="str">
        <f t="shared" si="21"/>
        <v>2108_Allocation BPJS Dana pensiun (1 %)</v>
      </c>
      <c r="G381" s="565" t="s">
        <v>636</v>
      </c>
      <c r="H381" s="566" t="s">
        <v>1518</v>
      </c>
      <c r="I381" s="562" t="s">
        <v>1526</v>
      </c>
      <c r="K381" s="567">
        <f>-IFERROR(SUMIF('Cost Center ok'!A$7:A$39,Template!E381,'Cost Center ok'!$W$7:$W$39),0)</f>
        <v>427342</v>
      </c>
      <c r="L381" s="567">
        <v>0</v>
      </c>
      <c r="N381" s="562" t="s">
        <v>1588</v>
      </c>
      <c r="O381" s="562" t="s">
        <v>1526</v>
      </c>
    </row>
    <row r="382" spans="1:15" ht="15" customHeight="1">
      <c r="A382" s="560">
        <f t="shared" si="20"/>
        <v>44439</v>
      </c>
      <c r="B382" s="561">
        <v>7511103</v>
      </c>
      <c r="C382" s="562" t="s">
        <v>517</v>
      </c>
      <c r="D382" s="563" t="s">
        <v>549</v>
      </c>
      <c r="E382" s="562" t="s">
        <v>896</v>
      </c>
      <c r="F382" s="564" t="str">
        <f t="shared" si="21"/>
        <v>2108_Allocation BPJS Dana pensiun (1 %)</v>
      </c>
      <c r="G382" s="565" t="s">
        <v>636</v>
      </c>
      <c r="H382" s="566" t="s">
        <v>1518</v>
      </c>
      <c r="I382" s="562" t="s">
        <v>1526</v>
      </c>
      <c r="K382" s="567">
        <f>-IFERROR(SUMIF('Cost Center ok'!A$7:A$39,Template!E382,'Cost Center ok'!$W$7:$W$39),0)</f>
        <v>1122880</v>
      </c>
      <c r="L382" s="567">
        <v>0</v>
      </c>
      <c r="N382" s="562" t="s">
        <v>1589</v>
      </c>
      <c r="O382" s="562" t="s">
        <v>1526</v>
      </c>
    </row>
    <row r="383" spans="1:15" ht="15" customHeight="1">
      <c r="A383" s="560">
        <f t="shared" si="20"/>
        <v>44439</v>
      </c>
      <c r="B383" s="561">
        <v>7511103</v>
      </c>
      <c r="C383" s="562" t="s">
        <v>517</v>
      </c>
      <c r="D383" s="563" t="s">
        <v>550</v>
      </c>
      <c r="E383" s="562" t="s">
        <v>1508</v>
      </c>
      <c r="F383" s="564" t="str">
        <f t="shared" si="21"/>
        <v>2108_Allocation BPJS Dana pensiun (1 %)</v>
      </c>
      <c r="G383" s="565" t="s">
        <v>636</v>
      </c>
      <c r="H383" s="566" t="s">
        <v>1518</v>
      </c>
      <c r="I383" s="562" t="s">
        <v>1526</v>
      </c>
      <c r="K383" s="567">
        <f>-IFERROR(SUMIF('Cost Center ok'!A$7:A$39,Template!E383,'Cost Center ok'!$W$7:$W$39),0)</f>
        <v>399068</v>
      </c>
      <c r="L383" s="567">
        <v>0</v>
      </c>
      <c r="N383" s="562" t="s">
        <v>1590</v>
      </c>
      <c r="O383" s="562" t="s">
        <v>1526</v>
      </c>
    </row>
    <row r="384" spans="1:15" ht="15" customHeight="1">
      <c r="A384" s="560">
        <f t="shared" si="20"/>
        <v>44439</v>
      </c>
      <c r="B384" s="561">
        <v>7511103</v>
      </c>
      <c r="C384" s="562" t="s">
        <v>517</v>
      </c>
      <c r="D384" s="563" t="s">
        <v>551</v>
      </c>
      <c r="E384" s="562" t="s">
        <v>1509</v>
      </c>
      <c r="F384" s="564" t="str">
        <f t="shared" si="21"/>
        <v>2108_Allocation BPJS Dana pensiun (1 %)</v>
      </c>
      <c r="G384" s="565" t="s">
        <v>636</v>
      </c>
      <c r="H384" s="566" t="s">
        <v>1518</v>
      </c>
      <c r="I384" s="562" t="s">
        <v>1526</v>
      </c>
      <c r="K384" s="567">
        <f>-IFERROR(SUMIF('Cost Center ok'!A$7:A$39,Template!E384,'Cost Center ok'!$W$7:$W$39),0)</f>
        <v>466928</v>
      </c>
      <c r="L384" s="567">
        <v>0</v>
      </c>
      <c r="N384" s="562" t="s">
        <v>1591</v>
      </c>
      <c r="O384" s="562" t="s">
        <v>1526</v>
      </c>
    </row>
    <row r="385" spans="1:15" ht="15" customHeight="1">
      <c r="A385" s="560">
        <f t="shared" si="20"/>
        <v>44439</v>
      </c>
      <c r="B385" s="561">
        <v>7511103</v>
      </c>
      <c r="C385" s="562" t="s">
        <v>517</v>
      </c>
      <c r="D385" s="563" t="s">
        <v>552</v>
      </c>
      <c r="E385" s="562" t="s">
        <v>1510</v>
      </c>
      <c r="F385" s="564" t="str">
        <f t="shared" si="21"/>
        <v>2108_Allocation BPJS Dana pensiun (1 %)</v>
      </c>
      <c r="G385" s="565" t="s">
        <v>636</v>
      </c>
      <c r="H385" s="566" t="s">
        <v>1518</v>
      </c>
      <c r="I385" s="562" t="s">
        <v>1526</v>
      </c>
      <c r="K385" s="567">
        <f>-IFERROR(SUMIF('Cost Center ok'!A$7:A$39,Template!E385,'Cost Center ok'!$W$7:$W$39),0)</f>
        <v>472692</v>
      </c>
      <c r="L385" s="567">
        <v>0</v>
      </c>
      <c r="N385" s="562" t="s">
        <v>1592</v>
      </c>
      <c r="O385" s="562" t="s">
        <v>1526</v>
      </c>
    </row>
    <row r="386" spans="1:15" ht="15" customHeight="1">
      <c r="A386" s="560">
        <f t="shared" si="20"/>
        <v>44439</v>
      </c>
      <c r="B386" s="561">
        <v>7511103</v>
      </c>
      <c r="C386" s="562" t="s">
        <v>517</v>
      </c>
      <c r="D386" s="563" t="s">
        <v>553</v>
      </c>
      <c r="E386" s="562" t="s">
        <v>1511</v>
      </c>
      <c r="F386" s="564" t="str">
        <f t="shared" si="21"/>
        <v>2108_Allocation BPJS Dana pensiun (1 %)</v>
      </c>
      <c r="G386" s="565" t="s">
        <v>636</v>
      </c>
      <c r="H386" s="566" t="s">
        <v>1518</v>
      </c>
      <c r="I386" s="562" t="s">
        <v>1526</v>
      </c>
      <c r="K386" s="567">
        <f>-IFERROR(SUMIF('Cost Center ok'!A$7:A$39,Template!E386,'Cost Center ok'!$W$7:$W$39),0)</f>
        <v>87546</v>
      </c>
      <c r="L386" s="567">
        <v>0</v>
      </c>
      <c r="N386" s="562" t="s">
        <v>1593</v>
      </c>
      <c r="O386" s="562" t="s">
        <v>1526</v>
      </c>
    </row>
    <row r="387" spans="1:15" ht="15" customHeight="1">
      <c r="A387" s="560">
        <f t="shared" si="20"/>
        <v>44439</v>
      </c>
      <c r="B387" s="561">
        <v>7511103</v>
      </c>
      <c r="C387" s="562" t="s">
        <v>517</v>
      </c>
      <c r="D387" s="563" t="s">
        <v>554</v>
      </c>
      <c r="E387" s="562" t="s">
        <v>1512</v>
      </c>
      <c r="F387" s="564" t="str">
        <f t="shared" si="21"/>
        <v>2108_Allocation BPJS Dana pensiun (1 %)</v>
      </c>
      <c r="G387" s="565" t="s">
        <v>636</v>
      </c>
      <c r="H387" s="566" t="s">
        <v>1518</v>
      </c>
      <c r="I387" s="562" t="s">
        <v>1526</v>
      </c>
      <c r="K387" s="567">
        <f>-IFERROR(SUMIF('Cost Center ok'!A$7:A$39,Template!E387,'Cost Center ok'!$W$7:$W$39),0)</f>
        <v>1024200</v>
      </c>
      <c r="L387" s="567">
        <v>0</v>
      </c>
      <c r="N387" s="562" t="s">
        <v>1594</v>
      </c>
      <c r="O387" s="562" t="s">
        <v>1526</v>
      </c>
    </row>
    <row r="388" spans="1:15" ht="15" customHeight="1">
      <c r="A388" s="560">
        <f t="shared" si="20"/>
        <v>44439</v>
      </c>
      <c r="B388" s="561">
        <v>7511103</v>
      </c>
      <c r="C388" s="562" t="s">
        <v>517</v>
      </c>
      <c r="D388" s="563" t="s">
        <v>555</v>
      </c>
      <c r="E388" s="562" t="s">
        <v>1513</v>
      </c>
      <c r="F388" s="564" t="str">
        <f t="shared" si="21"/>
        <v>2108_Allocation BPJS Dana pensiun (1 %)</v>
      </c>
      <c r="G388" s="565" t="s">
        <v>636</v>
      </c>
      <c r="H388" s="566" t="s">
        <v>1518</v>
      </c>
      <c r="I388" s="562" t="s">
        <v>1526</v>
      </c>
      <c r="K388" s="567">
        <f>-IFERROR(SUMIF('Cost Center ok'!A$7:A$39,Template!E388,'Cost Center ok'!$W$7:$W$39),0)</f>
        <v>1181832</v>
      </c>
      <c r="L388" s="567">
        <v>0</v>
      </c>
      <c r="N388" s="562" t="s">
        <v>1595</v>
      </c>
      <c r="O388" s="562" t="s">
        <v>1526</v>
      </c>
    </row>
    <row r="389" spans="1:15" ht="15" customHeight="1">
      <c r="A389" s="560">
        <f t="shared" si="20"/>
        <v>44439</v>
      </c>
      <c r="B389" s="561">
        <v>7511103</v>
      </c>
      <c r="C389" s="562" t="s">
        <v>517</v>
      </c>
      <c r="D389" s="563" t="s">
        <v>556</v>
      </c>
      <c r="E389" s="562" t="s">
        <v>1514</v>
      </c>
      <c r="F389" s="564" t="str">
        <f t="shared" si="21"/>
        <v>2108_Allocation BPJS Dana pensiun (1 %)</v>
      </c>
      <c r="G389" s="565" t="s">
        <v>636</v>
      </c>
      <c r="H389" s="566" t="s">
        <v>1518</v>
      </c>
      <c r="I389" s="562" t="s">
        <v>1526</v>
      </c>
      <c r="K389" s="567">
        <f>-IFERROR(SUMIF('Cost Center ok'!A$7:A$39,Template!E389,'Cost Center ok'!$W$7:$W$39),0)</f>
        <v>450022</v>
      </c>
      <c r="L389" s="567">
        <v>0</v>
      </c>
      <c r="N389" s="562" t="s">
        <v>1596</v>
      </c>
      <c r="O389" s="562" t="s">
        <v>1526</v>
      </c>
    </row>
    <row r="390" spans="1:15" ht="15" customHeight="1">
      <c r="A390" s="560">
        <f t="shared" si="20"/>
        <v>44439</v>
      </c>
      <c r="B390" s="561">
        <v>7511103</v>
      </c>
      <c r="C390" s="562" t="s">
        <v>517</v>
      </c>
      <c r="D390" s="563" t="s">
        <v>557</v>
      </c>
      <c r="E390" s="562" t="s">
        <v>1515</v>
      </c>
      <c r="F390" s="564" t="str">
        <f t="shared" si="21"/>
        <v>2108_Allocation BPJS Dana pensiun (1 %)</v>
      </c>
      <c r="G390" s="565" t="s">
        <v>636</v>
      </c>
      <c r="H390" s="566" t="s">
        <v>1518</v>
      </c>
      <c r="I390" s="562" t="s">
        <v>1526</v>
      </c>
      <c r="K390" s="567">
        <f>-IFERROR(SUMIF('Cost Center ok'!A$7:A$39,Template!E390,'Cost Center ok'!$W$7:$W$39),0)</f>
        <v>453798</v>
      </c>
      <c r="L390" s="567">
        <v>0</v>
      </c>
      <c r="N390" s="562" t="s">
        <v>1597</v>
      </c>
      <c r="O390" s="562" t="s">
        <v>1526</v>
      </c>
    </row>
    <row r="391" spans="1:15" ht="15" customHeight="1">
      <c r="A391" s="560">
        <f t="shared" si="20"/>
        <v>44439</v>
      </c>
      <c r="B391" s="561">
        <v>7511103</v>
      </c>
      <c r="C391" s="562" t="s">
        <v>517</v>
      </c>
      <c r="D391" s="563" t="s">
        <v>558</v>
      </c>
      <c r="E391" s="562" t="s">
        <v>1516</v>
      </c>
      <c r="F391" s="564" t="str">
        <f t="shared" si="21"/>
        <v>2108_Allocation BPJS Dana pensiun (1 %)</v>
      </c>
      <c r="G391" s="565" t="s">
        <v>636</v>
      </c>
      <c r="H391" s="566" t="s">
        <v>1518</v>
      </c>
      <c r="I391" s="562" t="s">
        <v>1526</v>
      </c>
      <c r="K391" s="567">
        <f>-IFERROR(SUMIF('Cost Center ok'!A$7:A$39,Template!E391,'Cost Center ok'!$W$7:$W$39),0)</f>
        <v>689880</v>
      </c>
      <c r="L391" s="567">
        <v>0</v>
      </c>
      <c r="N391" s="562" t="s">
        <v>1598</v>
      </c>
      <c r="O391" s="562" t="s">
        <v>1526</v>
      </c>
    </row>
    <row r="392" spans="1:15" ht="15" customHeight="1">
      <c r="A392" s="560">
        <f t="shared" si="20"/>
        <v>44439</v>
      </c>
      <c r="B392" s="561">
        <v>7511103</v>
      </c>
      <c r="C392" s="562" t="s">
        <v>517</v>
      </c>
      <c r="D392" s="563" t="s">
        <v>559</v>
      </c>
      <c r="E392" s="562" t="s">
        <v>1517</v>
      </c>
      <c r="F392" s="564" t="str">
        <f t="shared" si="21"/>
        <v>2108_Allocation BPJS Dana pensiun (1 %)</v>
      </c>
      <c r="G392" s="565" t="s">
        <v>636</v>
      </c>
      <c r="H392" s="566" t="s">
        <v>1518</v>
      </c>
      <c r="I392" s="562" t="s">
        <v>1526</v>
      </c>
      <c r="K392" s="567">
        <f>-IFERROR(SUMIF('Cost Center ok'!A$7:A$39,Template!E392,'Cost Center ok'!$W$7:$W$39),0)</f>
        <v>348948</v>
      </c>
      <c r="L392" s="567">
        <v>0</v>
      </c>
      <c r="N392" s="562" t="s">
        <v>1599</v>
      </c>
      <c r="O392" s="562" t="s">
        <v>1526</v>
      </c>
    </row>
    <row r="393" spans="1:15" ht="15" customHeight="1">
      <c r="A393" s="560">
        <f t="shared" si="20"/>
        <v>44439</v>
      </c>
      <c r="B393" s="568">
        <v>3195101</v>
      </c>
      <c r="C393" s="562" t="s">
        <v>560</v>
      </c>
      <c r="D393" s="563" t="s">
        <v>556</v>
      </c>
      <c r="E393" s="562" t="s">
        <v>1514</v>
      </c>
      <c r="F393" s="564" t="str">
        <f t="shared" si="21"/>
        <v>2108_Allocation BPJS Dana pensiun (1 %)</v>
      </c>
      <c r="G393" s="565" t="s">
        <v>636</v>
      </c>
      <c r="H393" s="566" t="s">
        <v>1518</v>
      </c>
      <c r="I393" s="562" t="s">
        <v>1526</v>
      </c>
      <c r="K393" s="567">
        <v>0</v>
      </c>
      <c r="L393" s="567">
        <f>-'Cost Center ok'!W41</f>
        <v>24319306</v>
      </c>
      <c r="N393" s="562" t="s">
        <v>1600</v>
      </c>
      <c r="O393" s="562" t="e">
        <v>#N/A</v>
      </c>
    </row>
    <row r="394" spans="1:15">
      <c r="A394" s="560"/>
      <c r="B394" s="570"/>
      <c r="C394" s="562"/>
      <c r="D394" s="563"/>
      <c r="E394" s="562"/>
      <c r="F394" s="562"/>
      <c r="H394" s="566"/>
      <c r="K394" s="567"/>
      <c r="L394" s="567"/>
      <c r="N394" s="562" t="s">
        <v>1566</v>
      </c>
      <c r="O394" s="562" t="e">
        <v>#N/A</v>
      </c>
    </row>
    <row r="395" spans="1:15" ht="15" customHeight="1">
      <c r="A395" s="560">
        <f t="shared" ref="A395:A428" si="22">+EOMONTH($C$3,0)</f>
        <v>44439</v>
      </c>
      <c r="B395" s="561">
        <v>7511121</v>
      </c>
      <c r="C395" s="562" t="s">
        <v>522</v>
      </c>
      <c r="D395" s="563" t="s">
        <v>527</v>
      </c>
      <c r="E395" s="562" t="s">
        <v>1486</v>
      </c>
      <c r="F395" s="564" t="str">
        <f t="shared" ref="F395:F428" si="23">$C$4&amp;"_Allocation BPJS JK &amp; JKK (1.19%)"</f>
        <v>2108_Allocation BPJS JK &amp; JKK (1.19%)</v>
      </c>
      <c r="G395" s="565" t="s">
        <v>525</v>
      </c>
      <c r="H395" s="566" t="s">
        <v>23</v>
      </c>
      <c r="I395" s="562" t="s">
        <v>1869</v>
      </c>
      <c r="K395" s="567">
        <f>IFERROR(SUMIF('Cost Center ok'!A$7:A$39,Template!E395,'Cost Center ok'!$K$7:$K$39)+SUMIF('Cost Center ok'!A$7:A$39,Template!E395,'Cost Center ok'!$Q$7:$Q$39),0)</f>
        <v>721546.98</v>
      </c>
      <c r="L395" s="567">
        <v>0</v>
      </c>
      <c r="N395" s="562" t="s">
        <v>1767</v>
      </c>
      <c r="O395" s="562" t="s">
        <v>1869</v>
      </c>
    </row>
    <row r="396" spans="1:15" ht="15" customHeight="1">
      <c r="A396" s="560">
        <f t="shared" si="22"/>
        <v>44439</v>
      </c>
      <c r="B396" s="561">
        <v>7511121</v>
      </c>
      <c r="C396" s="562" t="s">
        <v>522</v>
      </c>
      <c r="D396" s="563" t="s">
        <v>528</v>
      </c>
      <c r="E396" s="562" t="s">
        <v>1487</v>
      </c>
      <c r="F396" s="564" t="str">
        <f t="shared" si="23"/>
        <v>2108_Allocation BPJS JK &amp; JKK (1.19%)</v>
      </c>
      <c r="G396" s="565" t="s">
        <v>525</v>
      </c>
      <c r="H396" s="566" t="s">
        <v>23</v>
      </c>
      <c r="I396" s="562" t="s">
        <v>1869</v>
      </c>
      <c r="K396" s="567">
        <f>IFERROR(SUMIF('Cost Center ok'!A$7:A$39,Template!E396,'Cost Center ok'!$K$7:$K$39)+SUMIF('Cost Center ok'!A$7:A$39,Template!E396,'Cost Center ok'!$Q$7:$Q$39),0)</f>
        <v>2061916.3199999998</v>
      </c>
      <c r="L396" s="567">
        <v>0</v>
      </c>
      <c r="N396" s="562" t="s">
        <v>1768</v>
      </c>
      <c r="O396" s="562" t="s">
        <v>1869</v>
      </c>
    </row>
    <row r="397" spans="1:15" ht="15" customHeight="1">
      <c r="A397" s="560">
        <f t="shared" si="22"/>
        <v>44439</v>
      </c>
      <c r="B397" s="561">
        <v>7511121</v>
      </c>
      <c r="C397" s="562" t="s">
        <v>522</v>
      </c>
      <c r="D397" s="563" t="s">
        <v>529</v>
      </c>
      <c r="E397" s="562" t="s">
        <v>1488</v>
      </c>
      <c r="F397" s="564" t="str">
        <f t="shared" si="23"/>
        <v>2108_Allocation BPJS JK &amp; JKK (1.19%)</v>
      </c>
      <c r="G397" s="565" t="s">
        <v>525</v>
      </c>
      <c r="H397" s="566" t="s">
        <v>23</v>
      </c>
      <c r="I397" s="562" t="s">
        <v>1869</v>
      </c>
      <c r="K397" s="567">
        <f>IFERROR(SUMIF('Cost Center ok'!A$7:A$39,Template!E397,'Cost Center ok'!$K$7:$K$39)+SUMIF('Cost Center ok'!A$7:A$39,Template!E397,'Cost Center ok'!$Q$7:$Q$39),0)</f>
        <v>1208637.78</v>
      </c>
      <c r="L397" s="567">
        <v>0</v>
      </c>
      <c r="N397" s="562" t="s">
        <v>1769</v>
      </c>
      <c r="O397" s="562" t="s">
        <v>1869</v>
      </c>
    </row>
    <row r="398" spans="1:15" ht="15" customHeight="1">
      <c r="A398" s="560">
        <f t="shared" si="22"/>
        <v>44439</v>
      </c>
      <c r="B398" s="561">
        <v>7511121</v>
      </c>
      <c r="C398" s="562" t="s">
        <v>522</v>
      </c>
      <c r="D398" s="563" t="s">
        <v>530</v>
      </c>
      <c r="E398" s="562" t="s">
        <v>1489</v>
      </c>
      <c r="F398" s="564" t="str">
        <f t="shared" si="23"/>
        <v>2108_Allocation BPJS JK &amp; JKK (1.19%)</v>
      </c>
      <c r="G398" s="565" t="s">
        <v>525</v>
      </c>
      <c r="H398" s="566" t="s">
        <v>23</v>
      </c>
      <c r="I398" s="562" t="s">
        <v>1869</v>
      </c>
      <c r="K398" s="567">
        <f>IFERROR(SUMIF('Cost Center ok'!A$7:A$39,Template!E398,'Cost Center ok'!$K$7:$K$39)+SUMIF('Cost Center ok'!A$7:A$39,Template!E398,'Cost Center ok'!$Q$7:$Q$39),0)</f>
        <v>1288434.4199999997</v>
      </c>
      <c r="L398" s="567">
        <v>0</v>
      </c>
      <c r="N398" s="562" t="s">
        <v>1770</v>
      </c>
      <c r="O398" s="562" t="s">
        <v>1869</v>
      </c>
    </row>
    <row r="399" spans="1:15" s="566" customFormat="1" ht="15" customHeight="1">
      <c r="A399" s="560">
        <f t="shared" si="22"/>
        <v>44439</v>
      </c>
      <c r="B399" s="561">
        <v>7511121</v>
      </c>
      <c r="C399" s="562" t="s">
        <v>522</v>
      </c>
      <c r="D399" s="563" t="s">
        <v>532</v>
      </c>
      <c r="E399" s="562" t="s">
        <v>1490</v>
      </c>
      <c r="F399" s="564" t="str">
        <f t="shared" si="23"/>
        <v>2108_Allocation BPJS JK &amp; JKK (1.19%)</v>
      </c>
      <c r="G399" s="565" t="s">
        <v>525</v>
      </c>
      <c r="H399" s="566" t="s">
        <v>23</v>
      </c>
      <c r="I399" s="562" t="s">
        <v>1869</v>
      </c>
      <c r="J399" s="562"/>
      <c r="K399" s="567">
        <f>IFERROR(SUMIF('Cost Center ok'!A$7:A$39,Template!E399,'Cost Center ok'!$K$7:$K$39)+SUMIF('Cost Center ok'!A$7:A$39,Template!E399,'Cost Center ok'!$Q$7:$Q$39),0)</f>
        <v>757504.02</v>
      </c>
      <c r="L399" s="567">
        <v>0</v>
      </c>
      <c r="N399" s="562" t="s">
        <v>1771</v>
      </c>
      <c r="O399" s="562" t="s">
        <v>1869</v>
      </c>
    </row>
    <row r="400" spans="1:15" s="566" customFormat="1" ht="15" customHeight="1">
      <c r="A400" s="560">
        <f t="shared" si="22"/>
        <v>44439</v>
      </c>
      <c r="B400" s="561">
        <v>7511121</v>
      </c>
      <c r="C400" s="562" t="s">
        <v>522</v>
      </c>
      <c r="D400" s="563" t="s">
        <v>533</v>
      </c>
      <c r="E400" s="562" t="s">
        <v>1491</v>
      </c>
      <c r="F400" s="564" t="str">
        <f t="shared" si="23"/>
        <v>2108_Allocation BPJS JK &amp; JKK (1.19%)</v>
      </c>
      <c r="G400" s="565" t="s">
        <v>525</v>
      </c>
      <c r="H400" s="566" t="s">
        <v>23</v>
      </c>
      <c r="I400" s="562" t="s">
        <v>1869</v>
      </c>
      <c r="J400" s="562"/>
      <c r="K400" s="567">
        <f>IFERROR(SUMIF('Cost Center ok'!A$7:A$39,Template!E400,'Cost Center ok'!$K$7:$K$39)+SUMIF('Cost Center ok'!A$7:A$39,Template!E400,'Cost Center ok'!$Q$7:$Q$39),0)</f>
        <v>4484614.9600000018</v>
      </c>
      <c r="L400" s="567">
        <v>0</v>
      </c>
      <c r="N400" s="562" t="s">
        <v>1772</v>
      </c>
      <c r="O400" s="562" t="s">
        <v>1869</v>
      </c>
    </row>
    <row r="401" spans="1:15" s="566" customFormat="1" ht="15" customHeight="1">
      <c r="A401" s="560">
        <f t="shared" si="22"/>
        <v>44439</v>
      </c>
      <c r="B401" s="561">
        <v>7511121</v>
      </c>
      <c r="C401" s="562" t="s">
        <v>522</v>
      </c>
      <c r="D401" s="563" t="s">
        <v>534</v>
      </c>
      <c r="E401" s="562" t="s">
        <v>1492</v>
      </c>
      <c r="F401" s="564" t="str">
        <f t="shared" si="23"/>
        <v>2108_Allocation BPJS JK &amp; JKK (1.19%)</v>
      </c>
      <c r="G401" s="565" t="s">
        <v>525</v>
      </c>
      <c r="H401" s="566" t="s">
        <v>23</v>
      </c>
      <c r="I401" s="562" t="s">
        <v>1869</v>
      </c>
      <c r="J401" s="562"/>
      <c r="K401" s="567">
        <f>IFERROR(SUMIF('Cost Center ok'!A$7:A$39,Template!E401,'Cost Center ok'!$K$7:$K$39)+SUMIF('Cost Center ok'!A$7:A$39,Template!E401,'Cost Center ok'!$Q$7:$Q$39),0)</f>
        <v>453437.6</v>
      </c>
      <c r="L401" s="567">
        <v>0</v>
      </c>
      <c r="N401" s="562" t="s">
        <v>1773</v>
      </c>
      <c r="O401" s="562" t="s">
        <v>1869</v>
      </c>
    </row>
    <row r="402" spans="1:15" s="566" customFormat="1" ht="15" customHeight="1">
      <c r="A402" s="560">
        <f t="shared" si="22"/>
        <v>44439</v>
      </c>
      <c r="B402" s="561">
        <v>7511121</v>
      </c>
      <c r="C402" s="562" t="s">
        <v>522</v>
      </c>
      <c r="D402" s="563" t="s">
        <v>535</v>
      </c>
      <c r="E402" s="562" t="s">
        <v>1493</v>
      </c>
      <c r="F402" s="564" t="str">
        <f t="shared" si="23"/>
        <v>2108_Allocation BPJS JK &amp; JKK (1.19%)</v>
      </c>
      <c r="G402" s="565" t="s">
        <v>525</v>
      </c>
      <c r="H402" s="566" t="s">
        <v>23</v>
      </c>
      <c r="I402" s="562" t="s">
        <v>1869</v>
      </c>
      <c r="J402" s="562"/>
      <c r="K402" s="567">
        <f>IFERROR(SUMIF('Cost Center ok'!A$7:A$39,Template!E402,'Cost Center ok'!$K$7:$K$39)+SUMIF('Cost Center ok'!A$7:A$39,Template!E402,'Cost Center ok'!$Q$7:$Q$39),0)</f>
        <v>1079865.5</v>
      </c>
      <c r="L402" s="567">
        <v>0</v>
      </c>
      <c r="N402" s="562" t="s">
        <v>1774</v>
      </c>
      <c r="O402" s="562" t="s">
        <v>1869</v>
      </c>
    </row>
    <row r="403" spans="1:15" s="566" customFormat="1" ht="15" customHeight="1">
      <c r="A403" s="560">
        <f t="shared" si="22"/>
        <v>44439</v>
      </c>
      <c r="B403" s="561">
        <v>7511121</v>
      </c>
      <c r="C403" s="562" t="s">
        <v>522</v>
      </c>
      <c r="D403" s="563" t="s">
        <v>536</v>
      </c>
      <c r="E403" s="562" t="s">
        <v>1494</v>
      </c>
      <c r="F403" s="564" t="str">
        <f t="shared" si="23"/>
        <v>2108_Allocation BPJS JK &amp; JKK (1.19%)</v>
      </c>
      <c r="G403" s="565" t="s">
        <v>525</v>
      </c>
      <c r="H403" s="566" t="s">
        <v>23</v>
      </c>
      <c r="I403" s="562" t="s">
        <v>1869</v>
      </c>
      <c r="J403" s="562"/>
      <c r="K403" s="567">
        <f>IFERROR(SUMIF('Cost Center ok'!A$7:A$39,Template!E403,'Cost Center ok'!$K$7:$K$39)+SUMIF('Cost Center ok'!A$7:A$39,Template!E403,'Cost Center ok'!$Q$7:$Q$39),0)</f>
        <v>6437081.280000004</v>
      </c>
      <c r="L403" s="567">
        <v>0</v>
      </c>
      <c r="N403" s="562" t="s">
        <v>1775</v>
      </c>
      <c r="O403" s="562" t="s">
        <v>1869</v>
      </c>
    </row>
    <row r="404" spans="1:15" s="566" customFormat="1" ht="15" customHeight="1">
      <c r="A404" s="560">
        <f t="shared" si="22"/>
        <v>44439</v>
      </c>
      <c r="B404" s="561">
        <v>7511121</v>
      </c>
      <c r="C404" s="562" t="s">
        <v>522</v>
      </c>
      <c r="D404" s="563" t="s">
        <v>537</v>
      </c>
      <c r="E404" s="562" t="s">
        <v>1495</v>
      </c>
      <c r="F404" s="564" t="str">
        <f t="shared" si="23"/>
        <v>2108_Allocation BPJS JK &amp; JKK (1.19%)</v>
      </c>
      <c r="G404" s="565" t="s">
        <v>525</v>
      </c>
      <c r="H404" s="566" t="s">
        <v>23</v>
      </c>
      <c r="I404" s="562" t="s">
        <v>1869</v>
      </c>
      <c r="J404" s="562"/>
      <c r="K404" s="567">
        <f>IFERROR(SUMIF('Cost Center ok'!A$7:A$39,Template!E404,'Cost Center ok'!$K$7:$K$39)+SUMIF('Cost Center ok'!A$7:A$39,Template!E404,'Cost Center ok'!$Q$7:$Q$39),0)</f>
        <v>1417682.6999999997</v>
      </c>
      <c r="L404" s="567">
        <v>0</v>
      </c>
      <c r="N404" s="562" t="s">
        <v>1776</v>
      </c>
      <c r="O404" s="562" t="s">
        <v>1869</v>
      </c>
    </row>
    <row r="405" spans="1:15" s="566" customFormat="1" ht="15" customHeight="1">
      <c r="A405" s="560">
        <f t="shared" si="22"/>
        <v>44439</v>
      </c>
      <c r="B405" s="561">
        <v>7511121</v>
      </c>
      <c r="C405" s="562" t="s">
        <v>522</v>
      </c>
      <c r="D405" s="563" t="s">
        <v>538</v>
      </c>
      <c r="E405" s="562" t="s">
        <v>1496</v>
      </c>
      <c r="F405" s="564" t="str">
        <f t="shared" si="23"/>
        <v>2108_Allocation BPJS JK &amp; JKK (1.19%)</v>
      </c>
      <c r="G405" s="565" t="s">
        <v>526</v>
      </c>
      <c r="H405" s="566" t="s">
        <v>24</v>
      </c>
      <c r="I405" s="562" t="s">
        <v>1869</v>
      </c>
      <c r="J405" s="562"/>
      <c r="K405" s="567">
        <f>IFERROR(SUMIF('Cost Center ok'!A$7:A$39,Template!E405,'Cost Center ok'!$K$7:$K$39)+SUMIF('Cost Center ok'!A$7:A$39,Template!E405,'Cost Center ok'!$Q$7:$Q$39),0)</f>
        <v>669939.06000000006</v>
      </c>
      <c r="L405" s="567">
        <v>0</v>
      </c>
      <c r="N405" s="562" t="s">
        <v>1777</v>
      </c>
      <c r="O405" s="562" t="s">
        <v>1869</v>
      </c>
    </row>
    <row r="406" spans="1:15" s="566" customFormat="1" ht="15" customHeight="1">
      <c r="A406" s="560">
        <f t="shared" si="22"/>
        <v>44439</v>
      </c>
      <c r="B406" s="561">
        <v>7511121</v>
      </c>
      <c r="C406" s="562" t="s">
        <v>522</v>
      </c>
      <c r="D406" s="563" t="s">
        <v>539</v>
      </c>
      <c r="E406" s="562" t="s">
        <v>1497</v>
      </c>
      <c r="F406" s="564" t="str">
        <f t="shared" si="23"/>
        <v>2108_Allocation BPJS JK &amp; JKK (1.19%)</v>
      </c>
      <c r="G406" s="565" t="s">
        <v>526</v>
      </c>
      <c r="H406" s="566" t="s">
        <v>24</v>
      </c>
      <c r="I406" s="562" t="s">
        <v>1869</v>
      </c>
      <c r="J406" s="562"/>
      <c r="K406" s="567">
        <f>IFERROR(SUMIF('Cost Center ok'!A$7:A$39,Template!E406,'Cost Center ok'!$K$7:$K$39)+SUMIF('Cost Center ok'!A$7:A$39,Template!E406,'Cost Center ok'!$Q$7:$Q$39),0)</f>
        <v>2019337.1800000002</v>
      </c>
      <c r="L406" s="567">
        <v>0</v>
      </c>
      <c r="N406" s="562" t="s">
        <v>1778</v>
      </c>
      <c r="O406" s="562" t="s">
        <v>1869</v>
      </c>
    </row>
    <row r="407" spans="1:15" s="566" customFormat="1" ht="15" customHeight="1">
      <c r="A407" s="560">
        <f t="shared" si="22"/>
        <v>44439</v>
      </c>
      <c r="B407" s="561">
        <v>7511121</v>
      </c>
      <c r="C407" s="562" t="s">
        <v>522</v>
      </c>
      <c r="D407" s="563" t="s">
        <v>540</v>
      </c>
      <c r="E407" s="562" t="s">
        <v>1498</v>
      </c>
      <c r="F407" s="564" t="str">
        <f t="shared" si="23"/>
        <v>2108_Allocation BPJS JK &amp; JKK (1.19%)</v>
      </c>
      <c r="G407" s="565" t="s">
        <v>526</v>
      </c>
      <c r="H407" s="566" t="s">
        <v>24</v>
      </c>
      <c r="I407" s="562" t="s">
        <v>1869</v>
      </c>
      <c r="J407" s="562"/>
      <c r="K407" s="567">
        <f>IFERROR(SUMIF('Cost Center ok'!A$7:A$39,Template!E407,'Cost Center ok'!$K$7:$K$39)+SUMIF('Cost Center ok'!A$7:A$39,Template!E407,'Cost Center ok'!$Q$7:$Q$39),0)</f>
        <v>731983.27999999991</v>
      </c>
      <c r="L407" s="567">
        <v>0</v>
      </c>
      <c r="N407" s="562" t="s">
        <v>1779</v>
      </c>
      <c r="O407" s="562" t="s">
        <v>1869</v>
      </c>
    </row>
    <row r="408" spans="1:15" s="566" customFormat="1" ht="15" customHeight="1">
      <c r="A408" s="560">
        <f t="shared" si="22"/>
        <v>44439</v>
      </c>
      <c r="B408" s="561">
        <v>7511121</v>
      </c>
      <c r="C408" s="562" t="s">
        <v>522</v>
      </c>
      <c r="D408" s="563" t="s">
        <v>541</v>
      </c>
      <c r="E408" s="562" t="s">
        <v>1499</v>
      </c>
      <c r="F408" s="564" t="str">
        <f t="shared" si="23"/>
        <v>2108_Allocation BPJS JK &amp; JKK (1.19%)</v>
      </c>
      <c r="G408" s="565" t="s">
        <v>525</v>
      </c>
      <c r="H408" s="566" t="s">
        <v>23</v>
      </c>
      <c r="I408" s="562" t="s">
        <v>1869</v>
      </c>
      <c r="J408" s="562"/>
      <c r="K408" s="567">
        <f>IFERROR(SUMIF('Cost Center ok'!A$7:A$39,Template!E408,'Cost Center ok'!$K$7:$K$39)+SUMIF('Cost Center ok'!A$7:A$39,Template!E408,'Cost Center ok'!$Q$7:$Q$39),0)</f>
        <v>1894468.1</v>
      </c>
      <c r="L408" s="567">
        <v>0</v>
      </c>
      <c r="N408" s="562" t="s">
        <v>1780</v>
      </c>
      <c r="O408" s="562" t="s">
        <v>1869</v>
      </c>
    </row>
    <row r="409" spans="1:15" ht="15" customHeight="1">
      <c r="A409" s="560">
        <f t="shared" si="22"/>
        <v>44439</v>
      </c>
      <c r="B409" s="561">
        <v>7511121</v>
      </c>
      <c r="C409" s="562" t="s">
        <v>522</v>
      </c>
      <c r="D409" s="563" t="s">
        <v>542</v>
      </c>
      <c r="E409" s="562" t="s">
        <v>1500</v>
      </c>
      <c r="F409" s="564" t="str">
        <f t="shared" si="23"/>
        <v>2108_Allocation BPJS JK &amp; JKK (1.19%)</v>
      </c>
      <c r="G409" s="565" t="s">
        <v>525</v>
      </c>
      <c r="H409" s="566" t="s">
        <v>23</v>
      </c>
      <c r="I409" s="562" t="s">
        <v>1869</v>
      </c>
      <c r="K409" s="567">
        <f>IFERROR(SUMIF('Cost Center ok'!A$7:A$39,Template!E409,'Cost Center ok'!$K$7:$K$39)+SUMIF('Cost Center ok'!A$7:A$39,Template!E409,'Cost Center ok'!$Q$7:$Q$39),0)</f>
        <v>621823.1</v>
      </c>
      <c r="L409" s="567">
        <v>0</v>
      </c>
      <c r="N409" s="562" t="s">
        <v>1781</v>
      </c>
      <c r="O409" s="562" t="s">
        <v>1869</v>
      </c>
    </row>
    <row r="410" spans="1:15" ht="15" customHeight="1">
      <c r="A410" s="560">
        <f t="shared" si="22"/>
        <v>44439</v>
      </c>
      <c r="B410" s="561">
        <v>7511121</v>
      </c>
      <c r="C410" s="562" t="s">
        <v>522</v>
      </c>
      <c r="D410" s="563" t="s">
        <v>935</v>
      </c>
      <c r="E410" s="562" t="s">
        <v>1501</v>
      </c>
      <c r="F410" s="564" t="str">
        <f t="shared" si="23"/>
        <v>2108_Allocation BPJS JK &amp; JKK (1.19%)</v>
      </c>
      <c r="G410" s="565" t="s">
        <v>636</v>
      </c>
      <c r="H410" s="566" t="s">
        <v>1518</v>
      </c>
      <c r="I410" s="562" t="s">
        <v>1869</v>
      </c>
      <c r="K410" s="567">
        <f>IFERROR(SUMIF('Cost Center ok'!A$7:A$39,Template!E410,'Cost Center ok'!$K$7:$K$39)+SUMIF('Cost Center ok'!A$7:A$39,Template!E410,'Cost Center ok'!$Q$7:$Q$39),0)</f>
        <v>1051114.7</v>
      </c>
      <c r="L410" s="567">
        <v>0</v>
      </c>
      <c r="N410" s="562" t="s">
        <v>1782</v>
      </c>
      <c r="O410" s="562" t="s">
        <v>1869</v>
      </c>
    </row>
    <row r="411" spans="1:15" ht="15" customHeight="1">
      <c r="A411" s="560">
        <f t="shared" si="22"/>
        <v>44439</v>
      </c>
      <c r="B411" s="561">
        <v>7511121</v>
      </c>
      <c r="C411" s="562" t="s">
        <v>522</v>
      </c>
      <c r="D411" s="563" t="s">
        <v>934</v>
      </c>
      <c r="E411" s="562" t="s">
        <v>1502</v>
      </c>
      <c r="F411" s="564" t="str">
        <f t="shared" si="23"/>
        <v>2108_Allocation BPJS JK &amp; JKK (1.19%)</v>
      </c>
      <c r="G411" s="565" t="s">
        <v>636</v>
      </c>
      <c r="H411" s="566" t="s">
        <v>1518</v>
      </c>
      <c r="I411" s="562" t="s">
        <v>1869</v>
      </c>
      <c r="K411" s="567">
        <f>IFERROR(SUMIF('Cost Center ok'!A$7:A$39,Template!E411,'Cost Center ok'!$K$7:$K$39)+SUMIF('Cost Center ok'!A$7:A$39,Template!E411,'Cost Center ok'!$Q$7:$Q$39),0)</f>
        <v>1934264.0800000003</v>
      </c>
      <c r="L411" s="567">
        <v>0</v>
      </c>
      <c r="N411" s="562" t="s">
        <v>1783</v>
      </c>
      <c r="O411" s="562" t="s">
        <v>1869</v>
      </c>
    </row>
    <row r="412" spans="1:15" ht="15" customHeight="1">
      <c r="A412" s="560">
        <f t="shared" si="22"/>
        <v>44439</v>
      </c>
      <c r="B412" s="561">
        <v>7511121</v>
      </c>
      <c r="C412" s="562" t="s">
        <v>522</v>
      </c>
      <c r="D412" s="563" t="s">
        <v>543</v>
      </c>
      <c r="E412" s="562" t="s">
        <v>1503</v>
      </c>
      <c r="F412" s="564" t="str">
        <f t="shared" si="23"/>
        <v>2108_Allocation BPJS JK &amp; JKK (1.19%)</v>
      </c>
      <c r="G412" s="565" t="s">
        <v>636</v>
      </c>
      <c r="H412" s="566" t="s">
        <v>1518</v>
      </c>
      <c r="I412" s="562" t="s">
        <v>1869</v>
      </c>
      <c r="K412" s="567">
        <f>IFERROR(SUMIF('Cost Center ok'!A$7:A$39,Template!E412,'Cost Center ok'!$K$7:$K$39)+SUMIF('Cost Center ok'!A$7:A$39,Template!E412,'Cost Center ok'!$Q$7:$Q$39),0)</f>
        <v>1319978.54</v>
      </c>
      <c r="L412" s="567">
        <v>0</v>
      </c>
      <c r="N412" s="562" t="s">
        <v>1784</v>
      </c>
      <c r="O412" s="562" t="s">
        <v>1869</v>
      </c>
    </row>
    <row r="413" spans="1:15" ht="15" customHeight="1">
      <c r="A413" s="560">
        <f t="shared" si="22"/>
        <v>44439</v>
      </c>
      <c r="B413" s="561">
        <v>7511121</v>
      </c>
      <c r="C413" s="562" t="s">
        <v>522</v>
      </c>
      <c r="D413" s="563" t="s">
        <v>544</v>
      </c>
      <c r="E413" s="562" t="s">
        <v>1504</v>
      </c>
      <c r="F413" s="564" t="str">
        <f t="shared" si="23"/>
        <v>2108_Allocation BPJS JK &amp; JKK (1.19%)</v>
      </c>
      <c r="G413" s="565" t="s">
        <v>636</v>
      </c>
      <c r="H413" s="566" t="s">
        <v>1518</v>
      </c>
      <c r="I413" s="562" t="s">
        <v>1869</v>
      </c>
      <c r="K413" s="567">
        <f>IFERROR(SUMIF('Cost Center ok'!A$7:A$39,Template!E413,'Cost Center ok'!$K$7:$K$39)+SUMIF('Cost Center ok'!A$7:A$39,Template!E413,'Cost Center ok'!$Q$7:$Q$39),0)</f>
        <v>1331657.2</v>
      </c>
      <c r="L413" s="567">
        <v>0</v>
      </c>
      <c r="N413" s="562" t="s">
        <v>1785</v>
      </c>
      <c r="O413" s="562" t="s">
        <v>1869</v>
      </c>
    </row>
    <row r="414" spans="1:15" ht="15" customHeight="1">
      <c r="A414" s="560">
        <f t="shared" si="22"/>
        <v>44439</v>
      </c>
      <c r="B414" s="561">
        <v>7511121</v>
      </c>
      <c r="C414" s="562" t="s">
        <v>522</v>
      </c>
      <c r="D414" s="563" t="s">
        <v>546</v>
      </c>
      <c r="E414" s="562" t="s">
        <v>1505</v>
      </c>
      <c r="F414" s="564" t="str">
        <f t="shared" si="23"/>
        <v>2108_Allocation BPJS JK &amp; JKK (1.19%)</v>
      </c>
      <c r="G414" s="565" t="s">
        <v>636</v>
      </c>
      <c r="H414" s="566" t="s">
        <v>1518</v>
      </c>
      <c r="I414" s="562" t="s">
        <v>1869</v>
      </c>
      <c r="K414" s="567">
        <f>IFERROR(SUMIF('Cost Center ok'!A$7:A$39,Template!E414,'Cost Center ok'!$K$7:$K$39)+SUMIF('Cost Center ok'!A$7:A$39,Template!E414,'Cost Center ok'!$Q$7:$Q$39),0)</f>
        <v>1401011</v>
      </c>
      <c r="L414" s="567">
        <v>0</v>
      </c>
      <c r="N414" s="562" t="s">
        <v>1786</v>
      </c>
      <c r="O414" s="562" t="s">
        <v>1869</v>
      </c>
    </row>
    <row r="415" spans="1:15" ht="15" customHeight="1">
      <c r="A415" s="560">
        <f t="shared" si="22"/>
        <v>44439</v>
      </c>
      <c r="B415" s="561">
        <v>7511121</v>
      </c>
      <c r="C415" s="562" t="s">
        <v>522</v>
      </c>
      <c r="D415" s="563" t="s">
        <v>547</v>
      </c>
      <c r="E415" s="562" t="s">
        <v>1506</v>
      </c>
      <c r="F415" s="564" t="str">
        <f t="shared" si="23"/>
        <v>2108_Allocation BPJS JK &amp; JKK (1.19%)</v>
      </c>
      <c r="G415" s="565" t="s">
        <v>636</v>
      </c>
      <c r="H415" s="566" t="s">
        <v>1518</v>
      </c>
      <c r="I415" s="562" t="s">
        <v>1869</v>
      </c>
      <c r="K415" s="567">
        <f>IFERROR(SUMIF('Cost Center ok'!A$7:A$39,Template!E415,'Cost Center ok'!$K$7:$K$39)+SUMIF('Cost Center ok'!A$7:A$39,Template!E415,'Cost Center ok'!$Q$7:$Q$39),0)</f>
        <v>209154.40000000002</v>
      </c>
      <c r="L415" s="567">
        <v>0</v>
      </c>
      <c r="N415" s="562" t="s">
        <v>1787</v>
      </c>
      <c r="O415" s="562" t="s">
        <v>1869</v>
      </c>
    </row>
    <row r="416" spans="1:15" ht="15" customHeight="1">
      <c r="A416" s="560">
        <f t="shared" si="22"/>
        <v>44439</v>
      </c>
      <c r="B416" s="561">
        <v>7511121</v>
      </c>
      <c r="C416" s="562" t="s">
        <v>522</v>
      </c>
      <c r="D416" s="563" t="s">
        <v>548</v>
      </c>
      <c r="E416" s="562" t="s">
        <v>1507</v>
      </c>
      <c r="F416" s="564" t="str">
        <f t="shared" si="23"/>
        <v>2108_Allocation BPJS JK &amp; JKK (1.19%)</v>
      </c>
      <c r="G416" s="565" t="s">
        <v>636</v>
      </c>
      <c r="H416" s="566" t="s">
        <v>1518</v>
      </c>
      <c r="I416" s="562" t="s">
        <v>1869</v>
      </c>
      <c r="K416" s="567">
        <f>IFERROR(SUMIF('Cost Center ok'!A$7:A$39,Template!E416,'Cost Center ok'!$K$7:$K$39)+SUMIF('Cost Center ok'!A$7:A$39,Template!E416,'Cost Center ok'!$Q$7:$Q$39),0)</f>
        <v>613297.43999999994</v>
      </c>
      <c r="L416" s="567">
        <v>0</v>
      </c>
      <c r="N416" s="562" t="s">
        <v>1788</v>
      </c>
      <c r="O416" s="562" t="s">
        <v>1869</v>
      </c>
    </row>
    <row r="417" spans="1:15" ht="15" customHeight="1">
      <c r="A417" s="560">
        <f t="shared" si="22"/>
        <v>44439</v>
      </c>
      <c r="B417" s="561">
        <v>7511121</v>
      </c>
      <c r="C417" s="562" t="s">
        <v>522</v>
      </c>
      <c r="D417" s="563" t="s">
        <v>549</v>
      </c>
      <c r="E417" s="562" t="s">
        <v>896</v>
      </c>
      <c r="F417" s="564" t="str">
        <f t="shared" si="23"/>
        <v>2108_Allocation BPJS JK &amp; JKK (1.19%)</v>
      </c>
      <c r="G417" s="565" t="s">
        <v>636</v>
      </c>
      <c r="H417" s="566" t="s">
        <v>1518</v>
      </c>
      <c r="I417" s="562" t="s">
        <v>1869</v>
      </c>
      <c r="K417" s="567">
        <f>IFERROR(SUMIF('Cost Center ok'!A$7:A$39,Template!E417,'Cost Center ok'!$K$7:$K$39)+SUMIF('Cost Center ok'!A$7:A$39,Template!E417,'Cost Center ok'!$Q$7:$Q$39),0)</f>
        <v>1825655.2599999998</v>
      </c>
      <c r="L417" s="567">
        <v>0</v>
      </c>
      <c r="N417" s="562" t="s">
        <v>1789</v>
      </c>
      <c r="O417" s="562" t="s">
        <v>1869</v>
      </c>
    </row>
    <row r="418" spans="1:15" ht="15" customHeight="1">
      <c r="A418" s="560">
        <f t="shared" si="22"/>
        <v>44439</v>
      </c>
      <c r="B418" s="561">
        <v>7511121</v>
      </c>
      <c r="C418" s="562" t="s">
        <v>522</v>
      </c>
      <c r="D418" s="563" t="s">
        <v>550</v>
      </c>
      <c r="E418" s="562" t="s">
        <v>1508</v>
      </c>
      <c r="F418" s="564" t="str">
        <f t="shared" si="23"/>
        <v>2108_Allocation BPJS JK &amp; JKK (1.19%)</v>
      </c>
      <c r="G418" s="565" t="s">
        <v>636</v>
      </c>
      <c r="H418" s="566" t="s">
        <v>1518</v>
      </c>
      <c r="I418" s="562" t="s">
        <v>1869</v>
      </c>
      <c r="K418" s="567">
        <f>IFERROR(SUMIF('Cost Center ok'!A$7:A$39,Template!E418,'Cost Center ok'!$K$7:$K$39)+SUMIF('Cost Center ok'!A$7:A$39,Template!E418,'Cost Center ok'!$Q$7:$Q$39),0)</f>
        <v>601688.10000000009</v>
      </c>
      <c r="L418" s="567">
        <v>0</v>
      </c>
      <c r="N418" s="562" t="s">
        <v>1790</v>
      </c>
      <c r="O418" s="562" t="s">
        <v>1869</v>
      </c>
    </row>
    <row r="419" spans="1:15" ht="15" customHeight="1">
      <c r="A419" s="560">
        <f t="shared" si="22"/>
        <v>44439</v>
      </c>
      <c r="B419" s="561">
        <v>7511121</v>
      </c>
      <c r="C419" s="562" t="s">
        <v>522</v>
      </c>
      <c r="D419" s="563" t="s">
        <v>551</v>
      </c>
      <c r="E419" s="562" t="s">
        <v>1509</v>
      </c>
      <c r="F419" s="564" t="str">
        <f t="shared" si="23"/>
        <v>2108_Allocation BPJS JK &amp; JKK (1.19%)</v>
      </c>
      <c r="G419" s="565" t="s">
        <v>636</v>
      </c>
      <c r="H419" s="566" t="s">
        <v>1518</v>
      </c>
      <c r="I419" s="562" t="s">
        <v>1869</v>
      </c>
      <c r="K419" s="567">
        <f>IFERROR(SUMIF('Cost Center ok'!A$7:A$39,Template!E419,'Cost Center ok'!$K$7:$K$39)+SUMIF('Cost Center ok'!A$7:A$39,Template!E419,'Cost Center ok'!$Q$7:$Q$39),0)</f>
        <v>660343.19999999995</v>
      </c>
      <c r="L419" s="567">
        <v>0</v>
      </c>
      <c r="N419" s="562" t="s">
        <v>1791</v>
      </c>
      <c r="O419" s="562" t="s">
        <v>1869</v>
      </c>
    </row>
    <row r="420" spans="1:15" ht="15" customHeight="1">
      <c r="A420" s="560">
        <f t="shared" si="22"/>
        <v>44439</v>
      </c>
      <c r="B420" s="561">
        <v>7511121</v>
      </c>
      <c r="C420" s="562" t="s">
        <v>522</v>
      </c>
      <c r="D420" s="563" t="s">
        <v>552</v>
      </c>
      <c r="E420" s="562" t="s">
        <v>1510</v>
      </c>
      <c r="F420" s="564" t="str">
        <f t="shared" si="23"/>
        <v>2108_Allocation BPJS JK &amp; JKK (1.19%)</v>
      </c>
      <c r="G420" s="565" t="s">
        <v>636</v>
      </c>
      <c r="H420" s="566" t="s">
        <v>1518</v>
      </c>
      <c r="I420" s="562" t="s">
        <v>1869</v>
      </c>
      <c r="K420" s="567">
        <f>IFERROR(SUMIF('Cost Center ok'!A$7:A$39,Template!E420,'Cost Center ok'!$K$7:$K$39)+SUMIF('Cost Center ok'!A$7:A$39,Template!E420,'Cost Center ok'!$Q$7:$Q$39),0)</f>
        <v>697483.1</v>
      </c>
      <c r="L420" s="567">
        <v>0</v>
      </c>
      <c r="N420" s="562" t="s">
        <v>1792</v>
      </c>
      <c r="O420" s="562" t="s">
        <v>1869</v>
      </c>
    </row>
    <row r="421" spans="1:15" ht="15" customHeight="1">
      <c r="A421" s="560">
        <f t="shared" si="22"/>
        <v>44439</v>
      </c>
      <c r="B421" s="561">
        <v>7511121</v>
      </c>
      <c r="C421" s="562" t="s">
        <v>522</v>
      </c>
      <c r="D421" s="563" t="s">
        <v>553</v>
      </c>
      <c r="E421" s="562" t="s">
        <v>1511</v>
      </c>
      <c r="F421" s="564" t="str">
        <f t="shared" si="23"/>
        <v>2108_Allocation BPJS JK &amp; JKK (1.19%)</v>
      </c>
      <c r="G421" s="565" t="s">
        <v>636</v>
      </c>
      <c r="H421" s="566" t="s">
        <v>1518</v>
      </c>
      <c r="I421" s="562" t="s">
        <v>1869</v>
      </c>
      <c r="K421" s="567">
        <f>IFERROR(SUMIF('Cost Center ok'!A$7:A$39,Template!E421,'Cost Center ok'!$K$7:$K$39)+SUMIF('Cost Center ok'!A$7:A$39,Template!E421,'Cost Center ok'!$Q$7:$Q$39),0)</f>
        <v>116417.7</v>
      </c>
      <c r="L421" s="567">
        <v>0</v>
      </c>
      <c r="N421" s="562" t="s">
        <v>1793</v>
      </c>
      <c r="O421" s="562" t="s">
        <v>1869</v>
      </c>
    </row>
    <row r="422" spans="1:15" ht="15" customHeight="1">
      <c r="A422" s="560">
        <f t="shared" si="22"/>
        <v>44439</v>
      </c>
      <c r="B422" s="561">
        <v>7511121</v>
      </c>
      <c r="C422" s="562" t="s">
        <v>522</v>
      </c>
      <c r="D422" s="563" t="s">
        <v>554</v>
      </c>
      <c r="E422" s="562" t="s">
        <v>1512</v>
      </c>
      <c r="F422" s="564" t="str">
        <f t="shared" si="23"/>
        <v>2108_Allocation BPJS JK &amp; JKK (1.19%)</v>
      </c>
      <c r="G422" s="565" t="s">
        <v>636</v>
      </c>
      <c r="H422" s="566" t="s">
        <v>1518</v>
      </c>
      <c r="I422" s="562" t="s">
        <v>1869</v>
      </c>
      <c r="K422" s="567">
        <f>IFERROR(SUMIF('Cost Center ok'!A$7:A$39,Template!E422,'Cost Center ok'!$K$7:$K$39)+SUMIF('Cost Center ok'!A$7:A$39,Template!E422,'Cost Center ok'!$Q$7:$Q$39),0)</f>
        <v>1749812.2000000002</v>
      </c>
      <c r="L422" s="567">
        <v>0</v>
      </c>
      <c r="N422" s="562" t="s">
        <v>1794</v>
      </c>
      <c r="O422" s="562" t="s">
        <v>1869</v>
      </c>
    </row>
    <row r="423" spans="1:15" ht="15" customHeight="1">
      <c r="A423" s="560">
        <f t="shared" si="22"/>
        <v>44439</v>
      </c>
      <c r="B423" s="561">
        <v>7511121</v>
      </c>
      <c r="C423" s="562" t="s">
        <v>522</v>
      </c>
      <c r="D423" s="563" t="s">
        <v>555</v>
      </c>
      <c r="E423" s="562" t="s">
        <v>1513</v>
      </c>
      <c r="F423" s="564" t="str">
        <f t="shared" si="23"/>
        <v>2108_Allocation BPJS JK &amp; JKK (1.19%)</v>
      </c>
      <c r="G423" s="565" t="s">
        <v>636</v>
      </c>
      <c r="H423" s="566" t="s">
        <v>1518</v>
      </c>
      <c r="I423" s="562" t="s">
        <v>1869</v>
      </c>
      <c r="K423" s="567">
        <f>IFERROR(SUMIF('Cost Center ok'!A$7:A$39,Template!E423,'Cost Center ok'!$K$7:$K$39)+SUMIF('Cost Center ok'!A$7:A$39,Template!E423,'Cost Center ok'!$Q$7:$Q$39),0)</f>
        <v>1465865.7999999998</v>
      </c>
      <c r="L423" s="567">
        <v>0</v>
      </c>
      <c r="N423" s="562" t="s">
        <v>1795</v>
      </c>
      <c r="O423" s="562" t="s">
        <v>1869</v>
      </c>
    </row>
    <row r="424" spans="1:15" ht="15" customHeight="1">
      <c r="A424" s="560">
        <f t="shared" si="22"/>
        <v>44439</v>
      </c>
      <c r="B424" s="561">
        <v>7511121</v>
      </c>
      <c r="C424" s="562" t="s">
        <v>522</v>
      </c>
      <c r="D424" s="563" t="s">
        <v>556</v>
      </c>
      <c r="E424" s="562" t="s">
        <v>1514</v>
      </c>
      <c r="F424" s="564" t="str">
        <f t="shared" si="23"/>
        <v>2108_Allocation BPJS JK &amp; JKK (1.19%)</v>
      </c>
      <c r="G424" s="565" t="s">
        <v>636</v>
      </c>
      <c r="H424" s="566" t="s">
        <v>1518</v>
      </c>
      <c r="I424" s="562" t="s">
        <v>1869</v>
      </c>
      <c r="K424" s="567">
        <f>IFERROR(SUMIF('Cost Center ok'!A$7:A$39,Template!E424,'Cost Center ok'!$K$7:$K$39)+SUMIF('Cost Center ok'!A$7:A$39,Template!E424,'Cost Center ok'!$Q$7:$Q$39),0)</f>
        <v>698613.4</v>
      </c>
      <c r="L424" s="567">
        <v>0</v>
      </c>
      <c r="N424" s="562" t="s">
        <v>1796</v>
      </c>
      <c r="O424" s="562" t="s">
        <v>1869</v>
      </c>
    </row>
    <row r="425" spans="1:15" ht="15" customHeight="1">
      <c r="A425" s="560">
        <f t="shared" si="22"/>
        <v>44439</v>
      </c>
      <c r="B425" s="561">
        <v>7511121</v>
      </c>
      <c r="C425" s="562" t="s">
        <v>522</v>
      </c>
      <c r="D425" s="563" t="s">
        <v>557</v>
      </c>
      <c r="E425" s="562" t="s">
        <v>1515</v>
      </c>
      <c r="F425" s="564" t="str">
        <f t="shared" si="23"/>
        <v>2108_Allocation BPJS JK &amp; JKK (1.19%)</v>
      </c>
      <c r="G425" s="565" t="s">
        <v>636</v>
      </c>
      <c r="H425" s="566" t="s">
        <v>1518</v>
      </c>
      <c r="I425" s="562" t="s">
        <v>1869</v>
      </c>
      <c r="K425" s="567">
        <f>IFERROR(SUMIF('Cost Center ok'!A$7:A$39,Template!E425,'Cost Center ok'!$K$7:$K$39)+SUMIF('Cost Center ok'!A$7:A$39,Template!E425,'Cost Center ok'!$Q$7:$Q$39),0)</f>
        <v>664507.60000000009</v>
      </c>
      <c r="L425" s="567">
        <v>0</v>
      </c>
      <c r="N425" s="562" t="s">
        <v>1797</v>
      </c>
      <c r="O425" s="562" t="s">
        <v>1869</v>
      </c>
    </row>
    <row r="426" spans="1:15" ht="15" customHeight="1">
      <c r="A426" s="560">
        <f t="shared" si="22"/>
        <v>44439</v>
      </c>
      <c r="B426" s="561">
        <v>7511121</v>
      </c>
      <c r="C426" s="562" t="s">
        <v>522</v>
      </c>
      <c r="D426" s="563" t="s">
        <v>558</v>
      </c>
      <c r="E426" s="562" t="s">
        <v>1516</v>
      </c>
      <c r="F426" s="564" t="str">
        <f t="shared" si="23"/>
        <v>2108_Allocation BPJS JK &amp; JKK (1.19%)</v>
      </c>
      <c r="G426" s="565" t="s">
        <v>636</v>
      </c>
      <c r="H426" s="566" t="s">
        <v>1518</v>
      </c>
      <c r="I426" s="562" t="s">
        <v>1869</v>
      </c>
      <c r="K426" s="567">
        <f>IFERROR(SUMIF('Cost Center ok'!A$7:A$39,Template!E426,'Cost Center ok'!$K$7:$K$39)+SUMIF('Cost Center ok'!A$7:A$39,Template!E426,'Cost Center ok'!$Q$7:$Q$39),0)</f>
        <v>1233209</v>
      </c>
      <c r="L426" s="567">
        <v>0</v>
      </c>
      <c r="N426" s="562" t="s">
        <v>1798</v>
      </c>
      <c r="O426" s="562" t="s">
        <v>1869</v>
      </c>
    </row>
    <row r="427" spans="1:15" ht="15" customHeight="1">
      <c r="A427" s="560">
        <f t="shared" si="22"/>
        <v>44439</v>
      </c>
      <c r="B427" s="561">
        <v>7511121</v>
      </c>
      <c r="C427" s="562" t="s">
        <v>522</v>
      </c>
      <c r="D427" s="563" t="s">
        <v>559</v>
      </c>
      <c r="E427" s="562" t="s">
        <v>1517</v>
      </c>
      <c r="F427" s="564" t="str">
        <f t="shared" si="23"/>
        <v>2108_Allocation BPJS JK &amp; JKK (1.19%)</v>
      </c>
      <c r="G427" s="565" t="s">
        <v>636</v>
      </c>
      <c r="H427" s="566" t="s">
        <v>1518</v>
      </c>
      <c r="I427" s="562" t="s">
        <v>1869</v>
      </c>
      <c r="K427" s="567">
        <f>IFERROR(SUMIF('Cost Center ok'!A$7:A$39,Template!E427,'Cost Center ok'!$K$7:$K$39)+SUMIF('Cost Center ok'!A$7:A$39,Template!E427,'Cost Center ok'!$Q$7:$Q$39),0)</f>
        <v>553945.19999999995</v>
      </c>
      <c r="L427" s="567">
        <v>0</v>
      </c>
      <c r="N427" s="562" t="s">
        <v>1799</v>
      </c>
      <c r="O427" s="562" t="s">
        <v>1869</v>
      </c>
    </row>
    <row r="428" spans="1:15" ht="15" customHeight="1">
      <c r="A428" s="560">
        <f t="shared" si="22"/>
        <v>44439</v>
      </c>
      <c r="B428" s="568">
        <v>3195101</v>
      </c>
      <c r="C428" s="562" t="s">
        <v>560</v>
      </c>
      <c r="D428" s="563" t="s">
        <v>556</v>
      </c>
      <c r="E428" s="562" t="s">
        <v>1514</v>
      </c>
      <c r="F428" s="564" t="str">
        <f t="shared" si="23"/>
        <v>2108_Allocation BPJS JK &amp; JKK (1.19%)</v>
      </c>
      <c r="G428" s="565" t="s">
        <v>636</v>
      </c>
      <c r="H428" s="566" t="s">
        <v>1518</v>
      </c>
      <c r="I428" s="562" t="s">
        <v>1869</v>
      </c>
      <c r="K428" s="567">
        <v>0</v>
      </c>
      <c r="L428" s="567">
        <f>+'Cost Center ok'!K41+'Cost Center ok'!Q41</f>
        <v>43976290.20000001</v>
      </c>
      <c r="N428" s="562" t="s">
        <v>1600</v>
      </c>
      <c r="O428" s="562" t="e">
        <v>#N/A</v>
      </c>
    </row>
    <row r="429" spans="1:15">
      <c r="A429" s="560"/>
      <c r="B429" s="570"/>
      <c r="C429" s="562"/>
      <c r="D429" s="563"/>
      <c r="E429" s="562"/>
      <c r="F429" s="562"/>
      <c r="H429" s="566"/>
      <c r="K429" s="567"/>
      <c r="L429" s="567"/>
      <c r="N429" s="562" t="s">
        <v>1566</v>
      </c>
      <c r="O429" s="562" t="e">
        <v>#N/A</v>
      </c>
    </row>
    <row r="430" spans="1:15" ht="15" customHeight="1">
      <c r="A430" s="560">
        <f t="shared" ref="A430:A463" si="24">+EOMONTH($C$3,0)</f>
        <v>44439</v>
      </c>
      <c r="B430" s="561">
        <v>7512112</v>
      </c>
      <c r="C430" s="562" t="s">
        <v>523</v>
      </c>
      <c r="D430" s="563" t="s">
        <v>527</v>
      </c>
      <c r="E430" s="562" t="s">
        <v>1486</v>
      </c>
      <c r="F430" s="564" t="str">
        <f t="shared" ref="F430:F463" si="25">$C$4&amp;"_Allocation BPJS Jamsostek (3,7 %)"</f>
        <v>2108_Allocation BPJS Jamsostek (3,7 %)</v>
      </c>
      <c r="G430" s="565" t="s">
        <v>525</v>
      </c>
      <c r="H430" s="566" t="s">
        <v>23</v>
      </c>
      <c r="I430" s="562" t="s">
        <v>1870</v>
      </c>
      <c r="K430" s="567">
        <f>IFERROR(SUMIF('Cost Center ok'!A$7:A$39,Template!E430,'Cost Center ok'!$AE$7:$AE$39)+SUMIF('Cost Center ok'!A$7:A$39,Template!E430,'Cost Center ok'!$AJ$7:$AJ$39),0)</f>
        <v>2243465.4000000004</v>
      </c>
      <c r="L430" s="567">
        <v>0</v>
      </c>
      <c r="N430" s="562" t="s">
        <v>1800</v>
      </c>
      <c r="O430" s="562" t="s">
        <v>1870</v>
      </c>
    </row>
    <row r="431" spans="1:15" ht="15" customHeight="1">
      <c r="A431" s="560">
        <f t="shared" si="24"/>
        <v>44439</v>
      </c>
      <c r="B431" s="561">
        <v>7512112</v>
      </c>
      <c r="C431" s="562" t="s">
        <v>523</v>
      </c>
      <c r="D431" s="563" t="s">
        <v>528</v>
      </c>
      <c r="E431" s="562" t="s">
        <v>1487</v>
      </c>
      <c r="F431" s="564" t="str">
        <f t="shared" si="25"/>
        <v>2108_Allocation BPJS Jamsostek (3,7 %)</v>
      </c>
      <c r="G431" s="565" t="s">
        <v>525</v>
      </c>
      <c r="H431" s="566" t="s">
        <v>23</v>
      </c>
      <c r="I431" s="562" t="s">
        <v>1870</v>
      </c>
      <c r="K431" s="567">
        <f>IFERROR(SUMIF('Cost Center ok'!A$7:A$39,Template!E431,'Cost Center ok'!$AE$7:$AE$39)+SUMIF('Cost Center ok'!A$7:A$39,Template!E431,'Cost Center ok'!$AJ$7:$AJ$39),0)</f>
        <v>6411000.5999999996</v>
      </c>
      <c r="L431" s="567">
        <v>0</v>
      </c>
      <c r="N431" s="562" t="s">
        <v>1801</v>
      </c>
      <c r="O431" s="562" t="s">
        <v>1870</v>
      </c>
    </row>
    <row r="432" spans="1:15" ht="15" customHeight="1">
      <c r="A432" s="560">
        <f t="shared" si="24"/>
        <v>44439</v>
      </c>
      <c r="B432" s="561">
        <v>7512112</v>
      </c>
      <c r="C432" s="562" t="s">
        <v>523</v>
      </c>
      <c r="D432" s="563" t="s">
        <v>529</v>
      </c>
      <c r="E432" s="562" t="s">
        <v>1488</v>
      </c>
      <c r="F432" s="564" t="str">
        <f t="shared" si="25"/>
        <v>2108_Allocation BPJS Jamsostek (3,7 %)</v>
      </c>
      <c r="G432" s="565" t="s">
        <v>525</v>
      </c>
      <c r="H432" s="566" t="s">
        <v>23</v>
      </c>
      <c r="I432" s="562" t="s">
        <v>1870</v>
      </c>
      <c r="K432" s="567">
        <f>IFERROR(SUMIF('Cost Center ok'!A$7:A$39,Template!E432,'Cost Center ok'!$AE$7:$AE$39)+SUMIF('Cost Center ok'!A$7:A$39,Template!E432,'Cost Center ok'!$AJ$7:$AJ$39),0)</f>
        <v>3757949.4000000004</v>
      </c>
      <c r="L432" s="567">
        <v>0</v>
      </c>
      <c r="N432" s="562" t="s">
        <v>1802</v>
      </c>
      <c r="O432" s="562" t="s">
        <v>1870</v>
      </c>
    </row>
    <row r="433" spans="1:15" ht="15" customHeight="1">
      <c r="A433" s="560">
        <f t="shared" si="24"/>
        <v>44439</v>
      </c>
      <c r="B433" s="561">
        <v>7512112</v>
      </c>
      <c r="C433" s="562" t="s">
        <v>523</v>
      </c>
      <c r="D433" s="563" t="s">
        <v>530</v>
      </c>
      <c r="E433" s="562" t="s">
        <v>1489</v>
      </c>
      <c r="F433" s="564" t="str">
        <f t="shared" si="25"/>
        <v>2108_Allocation BPJS Jamsostek (3,7 %)</v>
      </c>
      <c r="G433" s="565" t="s">
        <v>525</v>
      </c>
      <c r="H433" s="566" t="s">
        <v>23</v>
      </c>
      <c r="I433" s="562" t="s">
        <v>1870</v>
      </c>
      <c r="K433" s="567">
        <f>IFERROR(SUMIF('Cost Center ok'!A$7:A$39,Template!E433,'Cost Center ok'!$AE$7:$AE$39)+SUMIF('Cost Center ok'!A$7:A$39,Template!E433,'Cost Center ok'!$AJ$7:$AJ$39),0)</f>
        <v>4006056.6000000006</v>
      </c>
      <c r="L433" s="567">
        <v>0</v>
      </c>
      <c r="N433" s="562" t="s">
        <v>1803</v>
      </c>
      <c r="O433" s="562" t="s">
        <v>1870</v>
      </c>
    </row>
    <row r="434" spans="1:15" s="566" customFormat="1" ht="15" customHeight="1">
      <c r="A434" s="560">
        <f t="shared" si="24"/>
        <v>44439</v>
      </c>
      <c r="B434" s="561">
        <v>7512112</v>
      </c>
      <c r="C434" s="562" t="s">
        <v>523</v>
      </c>
      <c r="D434" s="563" t="s">
        <v>532</v>
      </c>
      <c r="E434" s="562" t="s">
        <v>1490</v>
      </c>
      <c r="F434" s="564" t="str">
        <f t="shared" si="25"/>
        <v>2108_Allocation BPJS Jamsostek (3,7 %)</v>
      </c>
      <c r="G434" s="565" t="s">
        <v>525</v>
      </c>
      <c r="H434" s="566" t="s">
        <v>23</v>
      </c>
      <c r="I434" s="562" t="s">
        <v>1870</v>
      </c>
      <c r="J434" s="562"/>
      <c r="K434" s="567">
        <f>IFERROR(SUMIF('Cost Center ok'!A$7:A$39,Template!E434,'Cost Center ok'!$AE$7:$AE$39)+SUMIF('Cost Center ok'!A$7:A$39,Template!E434,'Cost Center ok'!$AJ$7:$AJ$39),0)</f>
        <v>2355264.6000000006</v>
      </c>
      <c r="L434" s="567">
        <v>0</v>
      </c>
      <c r="N434" s="562" t="s">
        <v>1804</v>
      </c>
      <c r="O434" s="562" t="s">
        <v>1870</v>
      </c>
    </row>
    <row r="435" spans="1:15" s="566" customFormat="1" ht="15" customHeight="1">
      <c r="A435" s="560">
        <f t="shared" si="24"/>
        <v>44439</v>
      </c>
      <c r="B435" s="561">
        <v>7512112</v>
      </c>
      <c r="C435" s="562" t="s">
        <v>523</v>
      </c>
      <c r="D435" s="563" t="s">
        <v>533</v>
      </c>
      <c r="E435" s="562" t="s">
        <v>1491</v>
      </c>
      <c r="F435" s="564" t="str">
        <f t="shared" si="25"/>
        <v>2108_Allocation BPJS Jamsostek (3,7 %)</v>
      </c>
      <c r="G435" s="565" t="s">
        <v>525</v>
      </c>
      <c r="H435" s="566" t="s">
        <v>23</v>
      </c>
      <c r="I435" s="562" t="s">
        <v>1870</v>
      </c>
      <c r="J435" s="562"/>
      <c r="K435" s="567">
        <f>IFERROR(SUMIF('Cost Center ok'!A$7:A$39,Template!E435,'Cost Center ok'!$AE$7:$AE$39)+SUMIF('Cost Center ok'!A$7:A$39,Template!E435,'Cost Center ok'!$AJ$7:$AJ$39),0)</f>
        <v>13943760.800000004</v>
      </c>
      <c r="L435" s="567">
        <v>0</v>
      </c>
      <c r="N435" s="562" t="s">
        <v>1805</v>
      </c>
      <c r="O435" s="562" t="s">
        <v>1870</v>
      </c>
    </row>
    <row r="436" spans="1:15" s="566" customFormat="1" ht="15" customHeight="1">
      <c r="A436" s="560">
        <f t="shared" si="24"/>
        <v>44439</v>
      </c>
      <c r="B436" s="561">
        <v>7512112</v>
      </c>
      <c r="C436" s="562" t="s">
        <v>523</v>
      </c>
      <c r="D436" s="563" t="s">
        <v>534</v>
      </c>
      <c r="E436" s="562" t="s">
        <v>1492</v>
      </c>
      <c r="F436" s="564" t="str">
        <f t="shared" si="25"/>
        <v>2108_Allocation BPJS Jamsostek (3,7 %)</v>
      </c>
      <c r="G436" s="565" t="s">
        <v>525</v>
      </c>
      <c r="H436" s="566" t="s">
        <v>23</v>
      </c>
      <c r="I436" s="562" t="s">
        <v>1870</v>
      </c>
      <c r="J436" s="562"/>
      <c r="K436" s="567">
        <f>IFERROR(SUMIF('Cost Center ok'!A$7:A$39,Template!E436,'Cost Center ok'!$AE$7:$AE$39)+SUMIF('Cost Center ok'!A$7:A$39,Template!E436,'Cost Center ok'!$AJ$7:$AJ$39),0)</f>
        <v>1409848.0000000002</v>
      </c>
      <c r="L436" s="567">
        <v>0</v>
      </c>
      <c r="N436" s="562" t="s">
        <v>1806</v>
      </c>
      <c r="O436" s="562" t="s">
        <v>1870</v>
      </c>
    </row>
    <row r="437" spans="1:15" s="566" customFormat="1" ht="15" customHeight="1">
      <c r="A437" s="560">
        <f t="shared" si="24"/>
        <v>44439</v>
      </c>
      <c r="B437" s="561">
        <v>7512112</v>
      </c>
      <c r="C437" s="562" t="s">
        <v>523</v>
      </c>
      <c r="D437" s="563" t="s">
        <v>535</v>
      </c>
      <c r="E437" s="562" t="s">
        <v>1493</v>
      </c>
      <c r="F437" s="564" t="str">
        <f t="shared" si="25"/>
        <v>2108_Allocation BPJS Jamsostek (3,7 %)</v>
      </c>
      <c r="G437" s="565" t="s">
        <v>525</v>
      </c>
      <c r="H437" s="566" t="s">
        <v>23</v>
      </c>
      <c r="I437" s="562" t="s">
        <v>1870</v>
      </c>
      <c r="J437" s="562"/>
      <c r="K437" s="567">
        <f>IFERROR(SUMIF('Cost Center ok'!A$7:A$39,Template!E437,'Cost Center ok'!$AE$7:$AE$39)+SUMIF('Cost Center ok'!A$7:A$39,Template!E437,'Cost Center ok'!$AJ$7:$AJ$39),0)</f>
        <v>3357565.0000000005</v>
      </c>
      <c r="L437" s="567">
        <v>0</v>
      </c>
      <c r="N437" s="562" t="s">
        <v>1807</v>
      </c>
      <c r="O437" s="562" t="s">
        <v>1870</v>
      </c>
    </row>
    <row r="438" spans="1:15" s="566" customFormat="1" ht="15" customHeight="1">
      <c r="A438" s="560">
        <f t="shared" si="24"/>
        <v>44439</v>
      </c>
      <c r="B438" s="561">
        <v>7512112</v>
      </c>
      <c r="C438" s="562" t="s">
        <v>523</v>
      </c>
      <c r="D438" s="563" t="s">
        <v>536</v>
      </c>
      <c r="E438" s="562" t="s">
        <v>1494</v>
      </c>
      <c r="F438" s="564" t="str">
        <f t="shared" si="25"/>
        <v>2108_Allocation BPJS Jamsostek (3,7 %)</v>
      </c>
      <c r="G438" s="565" t="s">
        <v>525</v>
      </c>
      <c r="H438" s="566" t="s">
        <v>23</v>
      </c>
      <c r="I438" s="562" t="s">
        <v>1870</v>
      </c>
      <c r="J438" s="562"/>
      <c r="K438" s="567">
        <f>IFERROR(SUMIF('Cost Center ok'!A$7:A$39,Template!E438,'Cost Center ok'!$AE$7:$AE$39)+SUMIF('Cost Center ok'!A$7:A$39,Template!E438,'Cost Center ok'!$AJ$7:$AJ$39),0)</f>
        <v>20014454.399999999</v>
      </c>
      <c r="L438" s="567">
        <v>0</v>
      </c>
      <c r="N438" s="562" t="s">
        <v>1808</v>
      </c>
      <c r="O438" s="562" t="s">
        <v>1870</v>
      </c>
    </row>
    <row r="439" spans="1:15" s="566" customFormat="1" ht="15" customHeight="1">
      <c r="A439" s="560">
        <f t="shared" si="24"/>
        <v>44439</v>
      </c>
      <c r="B439" s="561">
        <v>7512112</v>
      </c>
      <c r="C439" s="562" t="s">
        <v>523</v>
      </c>
      <c r="D439" s="563" t="s">
        <v>537</v>
      </c>
      <c r="E439" s="562" t="s">
        <v>1495</v>
      </c>
      <c r="F439" s="564" t="str">
        <f t="shared" si="25"/>
        <v>2108_Allocation BPJS Jamsostek (3,7 %)</v>
      </c>
      <c r="G439" s="565" t="s">
        <v>525</v>
      </c>
      <c r="H439" s="566" t="s">
        <v>23</v>
      </c>
      <c r="I439" s="562" t="s">
        <v>1870</v>
      </c>
      <c r="J439" s="562"/>
      <c r="K439" s="567">
        <f>IFERROR(SUMIF('Cost Center ok'!A$7:A$39,Template!E439,'Cost Center ok'!$AE$7:$AE$39)+SUMIF('Cost Center ok'!A$7:A$39,Template!E439,'Cost Center ok'!$AJ$7:$AJ$39),0)</f>
        <v>4407921.0000000009</v>
      </c>
      <c r="L439" s="567">
        <v>0</v>
      </c>
      <c r="N439" s="562" t="s">
        <v>1809</v>
      </c>
      <c r="O439" s="562" t="s">
        <v>1870</v>
      </c>
    </row>
    <row r="440" spans="1:15" s="566" customFormat="1" ht="15" customHeight="1">
      <c r="A440" s="560">
        <f t="shared" si="24"/>
        <v>44439</v>
      </c>
      <c r="B440" s="561">
        <v>7512112</v>
      </c>
      <c r="C440" s="562" t="s">
        <v>523</v>
      </c>
      <c r="D440" s="563" t="s">
        <v>538</v>
      </c>
      <c r="E440" s="562" t="s">
        <v>1496</v>
      </c>
      <c r="F440" s="564" t="str">
        <f t="shared" si="25"/>
        <v>2108_Allocation BPJS Jamsostek (3,7 %)</v>
      </c>
      <c r="G440" s="565" t="s">
        <v>526</v>
      </c>
      <c r="H440" s="566" t="s">
        <v>24</v>
      </c>
      <c r="I440" s="562" t="s">
        <v>1870</v>
      </c>
      <c r="J440" s="562"/>
      <c r="K440" s="567">
        <f>IFERROR(SUMIF('Cost Center ok'!A$7:A$39,Template!E440,'Cost Center ok'!$AE$7:$AE$39)+SUMIF('Cost Center ok'!A$7:A$39,Template!E440,'Cost Center ok'!$AJ$7:$AJ$39),0)</f>
        <v>2083003.8000000003</v>
      </c>
      <c r="L440" s="567">
        <v>0</v>
      </c>
      <c r="N440" s="562" t="s">
        <v>1810</v>
      </c>
      <c r="O440" s="562" t="s">
        <v>1870</v>
      </c>
    </row>
    <row r="441" spans="1:15" s="566" customFormat="1" ht="15" customHeight="1">
      <c r="A441" s="560">
        <f t="shared" si="24"/>
        <v>44439</v>
      </c>
      <c r="B441" s="561">
        <v>7512112</v>
      </c>
      <c r="C441" s="562" t="s">
        <v>523</v>
      </c>
      <c r="D441" s="563" t="s">
        <v>539</v>
      </c>
      <c r="E441" s="562" t="s">
        <v>1497</v>
      </c>
      <c r="F441" s="564" t="str">
        <f t="shared" si="25"/>
        <v>2108_Allocation BPJS Jamsostek (3,7 %)</v>
      </c>
      <c r="G441" s="565" t="s">
        <v>526</v>
      </c>
      <c r="H441" s="566" t="s">
        <v>24</v>
      </c>
      <c r="I441" s="562" t="s">
        <v>1870</v>
      </c>
      <c r="J441" s="562"/>
      <c r="K441" s="567">
        <f>IFERROR(SUMIF('Cost Center ok'!A$7:A$39,Template!E441,'Cost Center ok'!$AE$7:$AE$39)+SUMIF('Cost Center ok'!A$7:A$39,Template!E441,'Cost Center ok'!$AJ$7:$AJ$39),0)</f>
        <v>6278611.4000000022</v>
      </c>
      <c r="L441" s="567">
        <v>0</v>
      </c>
      <c r="N441" s="562" t="s">
        <v>1811</v>
      </c>
      <c r="O441" s="562" t="s">
        <v>1870</v>
      </c>
    </row>
    <row r="442" spans="1:15" s="566" customFormat="1" ht="15" customHeight="1">
      <c r="A442" s="560">
        <f t="shared" si="24"/>
        <v>44439</v>
      </c>
      <c r="B442" s="561">
        <v>7512112</v>
      </c>
      <c r="C442" s="562" t="s">
        <v>523</v>
      </c>
      <c r="D442" s="563" t="s">
        <v>540</v>
      </c>
      <c r="E442" s="562" t="s">
        <v>1498</v>
      </c>
      <c r="F442" s="564" t="str">
        <f t="shared" si="25"/>
        <v>2108_Allocation BPJS Jamsostek (3,7 %)</v>
      </c>
      <c r="G442" s="565" t="s">
        <v>526</v>
      </c>
      <c r="H442" s="566" t="s">
        <v>24</v>
      </c>
      <c r="I442" s="562" t="s">
        <v>1870</v>
      </c>
      <c r="J442" s="562"/>
      <c r="K442" s="567">
        <f>IFERROR(SUMIF('Cost Center ok'!A$7:A$39,Template!E442,'Cost Center ok'!$AE$7:$AE$39)+SUMIF('Cost Center ok'!A$7:A$39,Template!E442,'Cost Center ok'!$AJ$7:$AJ$39),0)</f>
        <v>2275914.4000000004</v>
      </c>
      <c r="L442" s="567">
        <v>0</v>
      </c>
      <c r="N442" s="562" t="s">
        <v>1812</v>
      </c>
      <c r="O442" s="562" t="s">
        <v>1870</v>
      </c>
    </row>
    <row r="443" spans="1:15" s="566" customFormat="1" ht="15" customHeight="1">
      <c r="A443" s="560">
        <f t="shared" si="24"/>
        <v>44439</v>
      </c>
      <c r="B443" s="561">
        <v>7512112</v>
      </c>
      <c r="C443" s="562" t="s">
        <v>523</v>
      </c>
      <c r="D443" s="563" t="s">
        <v>541</v>
      </c>
      <c r="E443" s="562" t="s">
        <v>1499</v>
      </c>
      <c r="F443" s="564" t="str">
        <f t="shared" si="25"/>
        <v>2108_Allocation BPJS Jamsostek (3,7 %)</v>
      </c>
      <c r="G443" s="565" t="s">
        <v>525</v>
      </c>
      <c r="H443" s="566" t="s">
        <v>23</v>
      </c>
      <c r="I443" s="562" t="s">
        <v>1870</v>
      </c>
      <c r="J443" s="562"/>
      <c r="K443" s="567">
        <f>IFERROR(SUMIF('Cost Center ok'!A$7:A$39,Template!E443,'Cost Center ok'!$AE$7:$AE$39)+SUMIF('Cost Center ok'!A$7:A$39,Template!E443,'Cost Center ok'!$AJ$7:$AJ$39),0)</f>
        <v>5890363.0000000009</v>
      </c>
      <c r="L443" s="567">
        <v>0</v>
      </c>
      <c r="N443" s="562" t="s">
        <v>1813</v>
      </c>
      <c r="O443" s="562" t="s">
        <v>1870</v>
      </c>
    </row>
    <row r="444" spans="1:15" ht="15" customHeight="1">
      <c r="A444" s="560">
        <f t="shared" si="24"/>
        <v>44439</v>
      </c>
      <c r="B444" s="561">
        <v>7512112</v>
      </c>
      <c r="C444" s="562" t="s">
        <v>523</v>
      </c>
      <c r="D444" s="563" t="s">
        <v>542</v>
      </c>
      <c r="E444" s="562" t="s">
        <v>1500</v>
      </c>
      <c r="F444" s="564" t="str">
        <f t="shared" si="25"/>
        <v>2108_Allocation BPJS Jamsostek (3,7 %)</v>
      </c>
      <c r="G444" s="565" t="s">
        <v>525</v>
      </c>
      <c r="H444" s="566" t="s">
        <v>23</v>
      </c>
      <c r="I444" s="562" t="s">
        <v>1870</v>
      </c>
      <c r="K444" s="567">
        <f>IFERROR(SUMIF('Cost Center ok'!A$7:A$39,Template!E444,'Cost Center ok'!$AE$7:$AE$39)+SUMIF('Cost Center ok'!A$7:A$39,Template!E444,'Cost Center ok'!$AJ$7:$AJ$39),0)</f>
        <v>1933398.0000000005</v>
      </c>
      <c r="L444" s="567">
        <v>0</v>
      </c>
      <c r="N444" s="562" t="s">
        <v>1814</v>
      </c>
      <c r="O444" s="562" t="s">
        <v>1870</v>
      </c>
    </row>
    <row r="445" spans="1:15" ht="15" customHeight="1">
      <c r="A445" s="560">
        <f t="shared" si="24"/>
        <v>44439</v>
      </c>
      <c r="B445" s="561">
        <v>7512112</v>
      </c>
      <c r="C445" s="562" t="s">
        <v>523</v>
      </c>
      <c r="D445" s="563" t="s">
        <v>935</v>
      </c>
      <c r="E445" s="562" t="s">
        <v>1501</v>
      </c>
      <c r="F445" s="564" t="str">
        <f t="shared" si="25"/>
        <v>2108_Allocation BPJS Jamsostek (3,7 %)</v>
      </c>
      <c r="G445" s="565" t="s">
        <v>636</v>
      </c>
      <c r="H445" s="566" t="s">
        <v>1518</v>
      </c>
      <c r="I445" s="562" t="s">
        <v>1870</v>
      </c>
      <c r="K445" s="567">
        <f>IFERROR(SUMIF('Cost Center ok'!A$7:A$39,Template!E445,'Cost Center ok'!$AE$7:$AE$39)+SUMIF('Cost Center ok'!A$7:A$39,Template!E445,'Cost Center ok'!$AJ$7:$AJ$39),0)</f>
        <v>3268173.0000000005</v>
      </c>
      <c r="L445" s="567">
        <v>0</v>
      </c>
      <c r="N445" s="562" t="s">
        <v>1815</v>
      </c>
      <c r="O445" s="562" t="s">
        <v>1870</v>
      </c>
    </row>
    <row r="446" spans="1:15" ht="15" customHeight="1">
      <c r="A446" s="560">
        <f t="shared" si="24"/>
        <v>44439</v>
      </c>
      <c r="B446" s="561">
        <v>7512112</v>
      </c>
      <c r="C446" s="562" t="s">
        <v>523</v>
      </c>
      <c r="D446" s="563" t="s">
        <v>934</v>
      </c>
      <c r="E446" s="562" t="s">
        <v>1502</v>
      </c>
      <c r="F446" s="564" t="str">
        <f t="shared" si="25"/>
        <v>2108_Allocation BPJS Jamsostek (3,7 %)</v>
      </c>
      <c r="G446" s="565" t="s">
        <v>636</v>
      </c>
      <c r="H446" s="566" t="s">
        <v>1518</v>
      </c>
      <c r="I446" s="562" t="s">
        <v>1870</v>
      </c>
      <c r="K446" s="567">
        <f>IFERROR(SUMIF('Cost Center ok'!A$7:A$39,Template!E446,'Cost Center ok'!$AE$7:$AE$39)+SUMIF('Cost Center ok'!A$7:A$39,Template!E446,'Cost Center ok'!$AJ$7:$AJ$39),0)</f>
        <v>6014098.4000000013</v>
      </c>
      <c r="L446" s="567">
        <v>0</v>
      </c>
      <c r="N446" s="562" t="s">
        <v>1816</v>
      </c>
      <c r="O446" s="562" t="s">
        <v>1870</v>
      </c>
    </row>
    <row r="447" spans="1:15" ht="15" customHeight="1">
      <c r="A447" s="560">
        <f t="shared" si="24"/>
        <v>44439</v>
      </c>
      <c r="B447" s="561">
        <v>7512112</v>
      </c>
      <c r="C447" s="562" t="s">
        <v>523</v>
      </c>
      <c r="D447" s="563" t="s">
        <v>543</v>
      </c>
      <c r="E447" s="562" t="s">
        <v>1503</v>
      </c>
      <c r="F447" s="564" t="str">
        <f t="shared" si="25"/>
        <v>2108_Allocation BPJS Jamsostek (3,7 %)</v>
      </c>
      <c r="G447" s="565" t="s">
        <v>636</v>
      </c>
      <c r="H447" s="566" t="s">
        <v>1518</v>
      </c>
      <c r="I447" s="562" t="s">
        <v>1870</v>
      </c>
      <c r="K447" s="567">
        <f>IFERROR(SUMIF('Cost Center ok'!A$7:A$39,Template!E447,'Cost Center ok'!$AE$7:$AE$39)+SUMIF('Cost Center ok'!A$7:A$39,Template!E447,'Cost Center ok'!$AJ$7:$AJ$39),0)</f>
        <v>4104136.2000000007</v>
      </c>
      <c r="L447" s="567">
        <v>0</v>
      </c>
      <c r="N447" s="562" t="s">
        <v>1817</v>
      </c>
      <c r="O447" s="562" t="s">
        <v>1870</v>
      </c>
    </row>
    <row r="448" spans="1:15" ht="15" customHeight="1">
      <c r="A448" s="560">
        <f t="shared" si="24"/>
        <v>44439</v>
      </c>
      <c r="B448" s="561">
        <v>7512112</v>
      </c>
      <c r="C448" s="562" t="s">
        <v>523</v>
      </c>
      <c r="D448" s="563" t="s">
        <v>544</v>
      </c>
      <c r="E448" s="562" t="s">
        <v>1504</v>
      </c>
      <c r="F448" s="564" t="str">
        <f t="shared" si="25"/>
        <v>2108_Allocation BPJS Jamsostek (3,7 %)</v>
      </c>
      <c r="G448" s="565" t="s">
        <v>636</v>
      </c>
      <c r="H448" s="566" t="s">
        <v>1518</v>
      </c>
      <c r="I448" s="562" t="s">
        <v>1870</v>
      </c>
      <c r="K448" s="567">
        <f>IFERROR(SUMIF('Cost Center ok'!A$7:A$39,Template!E448,'Cost Center ok'!$AE$7:$AE$39)+SUMIF('Cost Center ok'!A$7:A$39,Template!E448,'Cost Center ok'!$AJ$7:$AJ$39),0)</f>
        <v>4140448.0000000005</v>
      </c>
      <c r="L448" s="567">
        <v>0</v>
      </c>
      <c r="N448" s="562" t="s">
        <v>1818</v>
      </c>
      <c r="O448" s="562" t="s">
        <v>1870</v>
      </c>
    </row>
    <row r="449" spans="1:15" ht="15" customHeight="1">
      <c r="A449" s="560">
        <f t="shared" si="24"/>
        <v>44439</v>
      </c>
      <c r="B449" s="561">
        <v>7512112</v>
      </c>
      <c r="C449" s="562" t="s">
        <v>523</v>
      </c>
      <c r="D449" s="563" t="s">
        <v>546</v>
      </c>
      <c r="E449" s="562" t="s">
        <v>1505</v>
      </c>
      <c r="F449" s="564" t="str">
        <f t="shared" si="25"/>
        <v>2108_Allocation BPJS Jamsostek (3,7 %)</v>
      </c>
      <c r="G449" s="565" t="s">
        <v>636</v>
      </c>
      <c r="H449" s="566" t="s">
        <v>1518</v>
      </c>
      <c r="I449" s="562" t="s">
        <v>1870</v>
      </c>
      <c r="K449" s="567">
        <f>IFERROR(SUMIF('Cost Center ok'!A$7:A$39,Template!E449,'Cost Center ok'!$AE$7:$AE$39)+SUMIF('Cost Center ok'!A$7:A$39,Template!E449,'Cost Center ok'!$AJ$7:$AJ$39),0)</f>
        <v>4356084.0000000009</v>
      </c>
      <c r="L449" s="567">
        <v>0</v>
      </c>
      <c r="N449" s="562" t="s">
        <v>1819</v>
      </c>
      <c r="O449" s="562" t="s">
        <v>1870</v>
      </c>
    </row>
    <row r="450" spans="1:15" ht="15" customHeight="1">
      <c r="A450" s="560">
        <f t="shared" si="24"/>
        <v>44439</v>
      </c>
      <c r="B450" s="561">
        <v>7512112</v>
      </c>
      <c r="C450" s="562" t="s">
        <v>523</v>
      </c>
      <c r="D450" s="563" t="s">
        <v>547</v>
      </c>
      <c r="E450" s="562" t="s">
        <v>1506</v>
      </c>
      <c r="F450" s="564" t="str">
        <f t="shared" si="25"/>
        <v>2108_Allocation BPJS Jamsostek (3,7 %)</v>
      </c>
      <c r="G450" s="565" t="s">
        <v>636</v>
      </c>
      <c r="H450" s="566" t="s">
        <v>1518</v>
      </c>
      <c r="I450" s="562" t="s">
        <v>1870</v>
      </c>
      <c r="K450" s="567">
        <f>IFERROR(SUMIF('Cost Center ok'!A$7:A$39,Template!E450,'Cost Center ok'!$AE$7:$AE$39)+SUMIF('Cost Center ok'!A$7:A$39,Template!E450,'Cost Center ok'!$AJ$7:$AJ$39),0)</f>
        <v>650312.00000000012</v>
      </c>
      <c r="L450" s="567">
        <v>0</v>
      </c>
      <c r="N450" s="562" t="s">
        <v>1820</v>
      </c>
      <c r="O450" s="562" t="s">
        <v>1870</v>
      </c>
    </row>
    <row r="451" spans="1:15" ht="15" customHeight="1">
      <c r="A451" s="560">
        <f t="shared" si="24"/>
        <v>44439</v>
      </c>
      <c r="B451" s="561">
        <v>7512112</v>
      </c>
      <c r="C451" s="562" t="s">
        <v>523</v>
      </c>
      <c r="D451" s="563" t="s">
        <v>548</v>
      </c>
      <c r="E451" s="562" t="s">
        <v>1507</v>
      </c>
      <c r="F451" s="564" t="str">
        <f t="shared" si="25"/>
        <v>2108_Allocation BPJS Jamsostek (3,7 %)</v>
      </c>
      <c r="G451" s="565" t="s">
        <v>636</v>
      </c>
      <c r="H451" s="566" t="s">
        <v>1518</v>
      </c>
      <c r="I451" s="562" t="s">
        <v>1870</v>
      </c>
      <c r="K451" s="567">
        <f>IFERROR(SUMIF('Cost Center ok'!A$7:A$39,Template!E451,'Cost Center ok'!$AE$7:$AE$39)+SUMIF('Cost Center ok'!A$7:A$39,Template!E451,'Cost Center ok'!$AJ$7:$AJ$39),0)</f>
        <v>1906891.2000000002</v>
      </c>
      <c r="L451" s="567">
        <v>0</v>
      </c>
      <c r="N451" s="562" t="s">
        <v>1821</v>
      </c>
      <c r="O451" s="562" t="s">
        <v>1870</v>
      </c>
    </row>
    <row r="452" spans="1:15" ht="15" customHeight="1">
      <c r="A452" s="560">
        <f t="shared" si="24"/>
        <v>44439</v>
      </c>
      <c r="B452" s="561">
        <v>7512112</v>
      </c>
      <c r="C452" s="562" t="s">
        <v>523</v>
      </c>
      <c r="D452" s="563" t="s">
        <v>549</v>
      </c>
      <c r="E452" s="562" t="s">
        <v>896</v>
      </c>
      <c r="F452" s="564" t="str">
        <f t="shared" si="25"/>
        <v>2108_Allocation BPJS Jamsostek (3,7 %)</v>
      </c>
      <c r="G452" s="565" t="s">
        <v>636</v>
      </c>
      <c r="H452" s="566" t="s">
        <v>1518</v>
      </c>
      <c r="I452" s="562" t="s">
        <v>1870</v>
      </c>
      <c r="K452" s="567">
        <f>IFERROR(SUMIF('Cost Center ok'!A$7:A$39,Template!E452,'Cost Center ok'!$AE$7:$AE$39)+SUMIF('Cost Center ok'!A$7:A$39,Template!E452,'Cost Center ok'!$AJ$7:$AJ$39),0)</f>
        <v>5676406.8000000007</v>
      </c>
      <c r="L452" s="567">
        <v>0</v>
      </c>
      <c r="N452" s="562" t="s">
        <v>1822</v>
      </c>
      <c r="O452" s="562" t="s">
        <v>1870</v>
      </c>
    </row>
    <row r="453" spans="1:15" ht="15" customHeight="1">
      <c r="A453" s="560">
        <f t="shared" si="24"/>
        <v>44439</v>
      </c>
      <c r="B453" s="561">
        <v>7512112</v>
      </c>
      <c r="C453" s="562" t="s">
        <v>523</v>
      </c>
      <c r="D453" s="563" t="s">
        <v>550</v>
      </c>
      <c r="E453" s="562" t="s">
        <v>1508</v>
      </c>
      <c r="F453" s="564" t="str">
        <f t="shared" si="25"/>
        <v>2108_Allocation BPJS Jamsostek (3,7 %)</v>
      </c>
      <c r="G453" s="565" t="s">
        <v>636</v>
      </c>
      <c r="H453" s="566" t="s">
        <v>1518</v>
      </c>
      <c r="I453" s="562" t="s">
        <v>1870</v>
      </c>
      <c r="K453" s="567">
        <f>IFERROR(SUMIF('Cost Center ok'!A$7:A$39,Template!E453,'Cost Center ok'!$AE$7:$AE$39)+SUMIF('Cost Center ok'!A$7:A$39,Template!E453,'Cost Center ok'!$AJ$7:$AJ$39),0)</f>
        <v>1870794.0000000005</v>
      </c>
      <c r="L453" s="567">
        <v>0</v>
      </c>
      <c r="N453" s="562" t="s">
        <v>1823</v>
      </c>
      <c r="O453" s="562" t="s">
        <v>1870</v>
      </c>
    </row>
    <row r="454" spans="1:15" ht="15" customHeight="1">
      <c r="A454" s="560">
        <f t="shared" si="24"/>
        <v>44439</v>
      </c>
      <c r="B454" s="561">
        <v>7512112</v>
      </c>
      <c r="C454" s="562" t="s">
        <v>523</v>
      </c>
      <c r="D454" s="563" t="s">
        <v>551</v>
      </c>
      <c r="E454" s="562" t="s">
        <v>1509</v>
      </c>
      <c r="F454" s="564" t="str">
        <f t="shared" si="25"/>
        <v>2108_Allocation BPJS Jamsostek (3,7 %)</v>
      </c>
      <c r="G454" s="565" t="s">
        <v>636</v>
      </c>
      <c r="H454" s="566" t="s">
        <v>1518</v>
      </c>
      <c r="I454" s="562" t="s">
        <v>1870</v>
      </c>
      <c r="K454" s="567">
        <f>IFERROR(SUMIF('Cost Center ok'!A$7:A$39,Template!E454,'Cost Center ok'!$AE$7:$AE$39)+SUMIF('Cost Center ok'!A$7:A$39,Template!E454,'Cost Center ok'!$AJ$7:$AJ$39),0)</f>
        <v>2053167.0000000002</v>
      </c>
      <c r="L454" s="567">
        <v>0</v>
      </c>
      <c r="N454" s="562" t="s">
        <v>1824</v>
      </c>
      <c r="O454" s="562" t="s">
        <v>1870</v>
      </c>
    </row>
    <row r="455" spans="1:15" ht="15" customHeight="1">
      <c r="A455" s="560">
        <f t="shared" si="24"/>
        <v>44439</v>
      </c>
      <c r="B455" s="561">
        <v>7512112</v>
      </c>
      <c r="C455" s="562" t="s">
        <v>523</v>
      </c>
      <c r="D455" s="563" t="s">
        <v>552</v>
      </c>
      <c r="E455" s="562" t="s">
        <v>1510</v>
      </c>
      <c r="F455" s="564" t="str">
        <f t="shared" si="25"/>
        <v>2108_Allocation BPJS Jamsostek (3,7 %)</v>
      </c>
      <c r="G455" s="565" t="s">
        <v>636</v>
      </c>
      <c r="H455" s="566" t="s">
        <v>1518</v>
      </c>
      <c r="I455" s="562" t="s">
        <v>1870</v>
      </c>
      <c r="K455" s="567">
        <f>IFERROR(SUMIF('Cost Center ok'!A$7:A$39,Template!E455,'Cost Center ok'!$AE$7:$AE$39)+SUMIF('Cost Center ok'!A$7:A$39,Template!E455,'Cost Center ok'!$AJ$7:$AJ$39),0)</f>
        <v>2168644.0000000005</v>
      </c>
      <c r="L455" s="567">
        <v>0</v>
      </c>
      <c r="N455" s="562" t="s">
        <v>1825</v>
      </c>
      <c r="O455" s="562" t="s">
        <v>1870</v>
      </c>
    </row>
    <row r="456" spans="1:15" ht="15" customHeight="1">
      <c r="A456" s="560">
        <f t="shared" si="24"/>
        <v>44439</v>
      </c>
      <c r="B456" s="561">
        <v>7512112</v>
      </c>
      <c r="C456" s="562" t="s">
        <v>523</v>
      </c>
      <c r="D456" s="563" t="s">
        <v>553</v>
      </c>
      <c r="E456" s="562" t="s">
        <v>1511</v>
      </c>
      <c r="F456" s="564" t="str">
        <f t="shared" si="25"/>
        <v>2108_Allocation BPJS Jamsostek (3,7 %)</v>
      </c>
      <c r="G456" s="565" t="s">
        <v>636</v>
      </c>
      <c r="H456" s="566" t="s">
        <v>1518</v>
      </c>
      <c r="I456" s="562" t="s">
        <v>1870</v>
      </c>
      <c r="K456" s="567">
        <f>IFERROR(SUMIF('Cost Center ok'!A$7:A$39,Template!E456,'Cost Center ok'!$AE$7:$AE$39)+SUMIF('Cost Center ok'!A$7:A$39,Template!E456,'Cost Center ok'!$AJ$7:$AJ$39),0)</f>
        <v>361971.00000000006</v>
      </c>
      <c r="L456" s="567">
        <v>0</v>
      </c>
      <c r="N456" s="562" t="s">
        <v>1826</v>
      </c>
      <c r="O456" s="562" t="s">
        <v>1870</v>
      </c>
    </row>
    <row r="457" spans="1:15" ht="15" customHeight="1">
      <c r="A457" s="560">
        <f t="shared" si="24"/>
        <v>44439</v>
      </c>
      <c r="B457" s="561">
        <v>7512112</v>
      </c>
      <c r="C457" s="562" t="s">
        <v>523</v>
      </c>
      <c r="D457" s="563" t="s">
        <v>554</v>
      </c>
      <c r="E457" s="562" t="s">
        <v>1512</v>
      </c>
      <c r="F457" s="564" t="str">
        <f t="shared" si="25"/>
        <v>2108_Allocation BPJS Jamsostek (3,7 %)</v>
      </c>
      <c r="G457" s="565" t="s">
        <v>636</v>
      </c>
      <c r="H457" s="566" t="s">
        <v>1518</v>
      </c>
      <c r="I457" s="562" t="s">
        <v>1870</v>
      </c>
      <c r="K457" s="567">
        <f>IFERROR(SUMIF('Cost Center ok'!A$7:A$39,Template!E457,'Cost Center ok'!$AE$7:$AE$39)+SUMIF('Cost Center ok'!A$7:A$39,Template!E457,'Cost Center ok'!$AJ$7:$AJ$39),0)</f>
        <v>5440591.0000000009</v>
      </c>
      <c r="L457" s="567">
        <v>0</v>
      </c>
      <c r="N457" s="562" t="s">
        <v>1827</v>
      </c>
      <c r="O457" s="562" t="s">
        <v>1870</v>
      </c>
    </row>
    <row r="458" spans="1:15" ht="15" customHeight="1">
      <c r="A458" s="560">
        <f t="shared" si="24"/>
        <v>44439</v>
      </c>
      <c r="B458" s="561">
        <v>7512112</v>
      </c>
      <c r="C458" s="562" t="s">
        <v>523</v>
      </c>
      <c r="D458" s="563" t="s">
        <v>555</v>
      </c>
      <c r="E458" s="562" t="s">
        <v>1513</v>
      </c>
      <c r="F458" s="564" t="str">
        <f t="shared" si="25"/>
        <v>2108_Allocation BPJS Jamsostek (3,7 %)</v>
      </c>
      <c r="G458" s="565" t="s">
        <v>636</v>
      </c>
      <c r="H458" s="566" t="s">
        <v>1518</v>
      </c>
      <c r="I458" s="562" t="s">
        <v>1870</v>
      </c>
      <c r="K458" s="567">
        <f>IFERROR(SUMIF('Cost Center ok'!A$7:A$39,Template!E458,'Cost Center ok'!$AE$7:$AE$39)+SUMIF('Cost Center ok'!A$7:A$39,Template!E458,'Cost Center ok'!$AJ$7:$AJ$39),0)</f>
        <v>4557734.0000000009</v>
      </c>
      <c r="L458" s="567">
        <v>0</v>
      </c>
      <c r="N458" s="562" t="s">
        <v>1828</v>
      </c>
      <c r="O458" s="562" t="s">
        <v>1870</v>
      </c>
    </row>
    <row r="459" spans="1:15" ht="15" customHeight="1">
      <c r="A459" s="560">
        <f t="shared" si="24"/>
        <v>44439</v>
      </c>
      <c r="B459" s="561">
        <v>7512112</v>
      </c>
      <c r="C459" s="562" t="s">
        <v>523</v>
      </c>
      <c r="D459" s="563" t="s">
        <v>556</v>
      </c>
      <c r="E459" s="562" t="s">
        <v>1514</v>
      </c>
      <c r="F459" s="564" t="str">
        <f t="shared" si="25"/>
        <v>2108_Allocation BPJS Jamsostek (3,7 %)</v>
      </c>
      <c r="G459" s="565" t="s">
        <v>636</v>
      </c>
      <c r="H459" s="566" t="s">
        <v>1518</v>
      </c>
      <c r="I459" s="562" t="s">
        <v>1870</v>
      </c>
      <c r="K459" s="567">
        <f>IFERROR(SUMIF('Cost Center ok'!A$7:A$39,Template!E459,'Cost Center ok'!$AE$7:$AE$39)+SUMIF('Cost Center ok'!A$7:A$39,Template!E459,'Cost Center ok'!$AJ$7:$AJ$39),0)</f>
        <v>2172159.0000000005</v>
      </c>
      <c r="L459" s="567">
        <v>0</v>
      </c>
      <c r="N459" s="562" t="s">
        <v>1829</v>
      </c>
      <c r="O459" s="562" t="s">
        <v>1870</v>
      </c>
    </row>
    <row r="460" spans="1:15" ht="15" customHeight="1">
      <c r="A460" s="560">
        <f t="shared" si="24"/>
        <v>44439</v>
      </c>
      <c r="B460" s="561">
        <v>7512112</v>
      </c>
      <c r="C460" s="562" t="s">
        <v>523</v>
      </c>
      <c r="D460" s="563" t="s">
        <v>557</v>
      </c>
      <c r="E460" s="562" t="s">
        <v>1515</v>
      </c>
      <c r="F460" s="564" t="str">
        <f t="shared" si="25"/>
        <v>2108_Allocation BPJS Jamsostek (3,7 %)</v>
      </c>
      <c r="G460" s="565" t="s">
        <v>636</v>
      </c>
      <c r="H460" s="566" t="s">
        <v>1518</v>
      </c>
      <c r="I460" s="562" t="s">
        <v>1870</v>
      </c>
      <c r="K460" s="567">
        <f>IFERROR(SUMIF('Cost Center ok'!A$7:A$39,Template!E460,'Cost Center ok'!$AE$7:$AE$39)+SUMIF('Cost Center ok'!A$7:A$39,Template!E460,'Cost Center ok'!$AJ$7:$AJ$39),0)</f>
        <v>2066117.0000000005</v>
      </c>
      <c r="L460" s="567">
        <v>0</v>
      </c>
      <c r="N460" s="562" t="s">
        <v>1830</v>
      </c>
      <c r="O460" s="562" t="s">
        <v>1870</v>
      </c>
    </row>
    <row r="461" spans="1:15" ht="15" customHeight="1">
      <c r="A461" s="560">
        <f t="shared" si="24"/>
        <v>44439</v>
      </c>
      <c r="B461" s="561">
        <v>7512112</v>
      </c>
      <c r="C461" s="562" t="s">
        <v>523</v>
      </c>
      <c r="D461" s="563" t="s">
        <v>558</v>
      </c>
      <c r="E461" s="562" t="s">
        <v>1516</v>
      </c>
      <c r="F461" s="564" t="str">
        <f t="shared" si="25"/>
        <v>2108_Allocation BPJS Jamsostek (3,7 %)</v>
      </c>
      <c r="G461" s="565" t="s">
        <v>636</v>
      </c>
      <c r="H461" s="566" t="s">
        <v>1518</v>
      </c>
      <c r="I461" s="562" t="s">
        <v>1870</v>
      </c>
      <c r="K461" s="567">
        <f>IFERROR(SUMIF('Cost Center ok'!A$7:A$39,Template!E461,'Cost Center ok'!$AE$7:$AE$39)+SUMIF('Cost Center ok'!A$7:A$39,Template!E461,'Cost Center ok'!$AJ$7:$AJ$39),0)</f>
        <v>3834347.0000000009</v>
      </c>
      <c r="L461" s="567">
        <v>0</v>
      </c>
      <c r="N461" s="562" t="s">
        <v>1831</v>
      </c>
      <c r="O461" s="562" t="s">
        <v>1871</v>
      </c>
    </row>
    <row r="462" spans="1:15" ht="15" customHeight="1">
      <c r="A462" s="560">
        <f t="shared" si="24"/>
        <v>44439</v>
      </c>
      <c r="B462" s="561">
        <v>7512112</v>
      </c>
      <c r="C462" s="562" t="s">
        <v>523</v>
      </c>
      <c r="D462" s="563" t="s">
        <v>559</v>
      </c>
      <c r="E462" s="562" t="s">
        <v>1517</v>
      </c>
      <c r="F462" s="564" t="str">
        <f t="shared" si="25"/>
        <v>2108_Allocation BPJS Jamsostek (3,7 %)</v>
      </c>
      <c r="G462" s="565" t="s">
        <v>636</v>
      </c>
      <c r="H462" s="566" t="s">
        <v>1518</v>
      </c>
      <c r="I462" s="562" t="s">
        <v>1870</v>
      </c>
      <c r="K462" s="567">
        <f>IFERROR(SUMIF('Cost Center ok'!A$7:A$39,Template!E462,'Cost Center ok'!$AE$7:$AE$39)+SUMIF('Cost Center ok'!A$7:A$39,Template!E462,'Cost Center ok'!$AJ$7:$AJ$39),0)</f>
        <v>1722350.0000000005</v>
      </c>
      <c r="L462" s="567">
        <v>0</v>
      </c>
      <c r="N462" s="562" t="s">
        <v>1832</v>
      </c>
      <c r="O462" s="562" t="s">
        <v>1870</v>
      </c>
    </row>
    <row r="463" spans="1:15" ht="15" customHeight="1">
      <c r="A463" s="560">
        <f t="shared" si="24"/>
        <v>44439</v>
      </c>
      <c r="B463" s="568">
        <v>3195101</v>
      </c>
      <c r="C463" s="562" t="s">
        <v>560</v>
      </c>
      <c r="D463" s="563" t="s">
        <v>556</v>
      </c>
      <c r="E463" s="562" t="s">
        <v>1514</v>
      </c>
      <c r="F463" s="564" t="str">
        <f t="shared" si="25"/>
        <v>2108_Allocation BPJS Jamsostek (3,7 %)</v>
      </c>
      <c r="G463" s="565" t="s">
        <v>636</v>
      </c>
      <c r="H463" s="566" t="s">
        <v>1518</v>
      </c>
      <c r="I463" s="562" t="s">
        <v>1870</v>
      </c>
      <c r="K463" s="567">
        <v>0</v>
      </c>
      <c r="L463" s="567">
        <f>+'Cost Center ok'!AE41+'Cost Center ok'!AJ41</f>
        <v>136733000</v>
      </c>
      <c r="N463" s="562" t="s">
        <v>1600</v>
      </c>
      <c r="O463" s="562" t="e">
        <v>#N/A</v>
      </c>
    </row>
    <row r="464" spans="1:15" ht="15" customHeight="1">
      <c r="A464" s="560"/>
      <c r="B464" s="568"/>
      <c r="C464" s="562"/>
      <c r="D464" s="563"/>
      <c r="E464" s="562"/>
      <c r="F464" s="564"/>
      <c r="H464" s="566"/>
      <c r="K464" s="567"/>
      <c r="L464" s="567"/>
      <c r="N464" s="562" t="s">
        <v>1566</v>
      </c>
      <c r="O464" s="562" t="e">
        <v>#N/A</v>
      </c>
    </row>
    <row r="465" spans="1:15" ht="15" customHeight="1">
      <c r="A465" s="560">
        <f t="shared" ref="A465:A498" si="26">+EOMONTH($C$3,0)</f>
        <v>44439</v>
      </c>
      <c r="B465" s="561">
        <v>7512111</v>
      </c>
      <c r="C465" s="562" t="s">
        <v>524</v>
      </c>
      <c r="D465" s="563" t="s">
        <v>527</v>
      </c>
      <c r="E465" s="562" t="s">
        <v>1486</v>
      </c>
      <c r="F465" s="564" t="str">
        <f t="shared" ref="F465:F498" si="27">$C$4&amp;"_Allocation BPJS Dana pensiun (2 %)"</f>
        <v>2108_Allocation BPJS Dana pensiun (2 %)</v>
      </c>
      <c r="G465" s="565" t="s">
        <v>525</v>
      </c>
      <c r="H465" s="566" t="s">
        <v>23</v>
      </c>
      <c r="I465" s="562" t="s">
        <v>1872</v>
      </c>
      <c r="K465" s="567">
        <f>IFERROR(SUMIF('Cost Center ok'!A$7:A$39,Template!E465,'Cost Center ok'!$AF$7:$AF$39)+SUMIF('Cost Center ok'!A$7:A$39,Template!E465,'Cost Center ok'!$AK$7:$AK$39),0)</f>
        <v>1203396</v>
      </c>
      <c r="L465" s="567">
        <v>0</v>
      </c>
      <c r="N465" s="562" t="s">
        <v>1833</v>
      </c>
      <c r="O465" s="562" t="s">
        <v>1872</v>
      </c>
    </row>
    <row r="466" spans="1:15" ht="15" customHeight="1">
      <c r="A466" s="560">
        <f t="shared" si="26"/>
        <v>44439</v>
      </c>
      <c r="B466" s="561">
        <v>7512111</v>
      </c>
      <c r="C466" s="562" t="s">
        <v>524</v>
      </c>
      <c r="D466" s="563" t="s">
        <v>528</v>
      </c>
      <c r="E466" s="562" t="s">
        <v>1487</v>
      </c>
      <c r="F466" s="564" t="str">
        <f t="shared" si="27"/>
        <v>2108_Allocation BPJS Dana pensiun (2 %)</v>
      </c>
      <c r="G466" s="565" t="s">
        <v>525</v>
      </c>
      <c r="H466" s="566" t="s">
        <v>23</v>
      </c>
      <c r="I466" s="562" t="s">
        <v>1872</v>
      </c>
      <c r="K466" s="567">
        <f>IFERROR(SUMIF('Cost Center ok'!A$7:A$39,Template!E466,'Cost Center ok'!$AF$7:$AF$39)+SUMIF('Cost Center ok'!A$7:A$39,Template!E466,'Cost Center ok'!$AK$7:$AK$39),0)</f>
        <v>3452290</v>
      </c>
      <c r="L466" s="567">
        <v>0</v>
      </c>
      <c r="N466" s="562" t="s">
        <v>1834</v>
      </c>
      <c r="O466" s="562" t="s">
        <v>1872</v>
      </c>
    </row>
    <row r="467" spans="1:15" ht="15" customHeight="1">
      <c r="A467" s="560">
        <f t="shared" si="26"/>
        <v>44439</v>
      </c>
      <c r="B467" s="561">
        <v>7512111</v>
      </c>
      <c r="C467" s="562" t="s">
        <v>524</v>
      </c>
      <c r="D467" s="563" t="s">
        <v>529</v>
      </c>
      <c r="E467" s="562" t="s">
        <v>1488</v>
      </c>
      <c r="F467" s="564" t="str">
        <f t="shared" si="27"/>
        <v>2108_Allocation BPJS Dana pensiun (2 %)</v>
      </c>
      <c r="G467" s="565" t="s">
        <v>525</v>
      </c>
      <c r="H467" s="566" t="s">
        <v>23</v>
      </c>
      <c r="I467" s="562" t="s">
        <v>1872</v>
      </c>
      <c r="K467" s="567">
        <f>IFERROR(SUMIF('Cost Center ok'!A$7:A$39,Template!E467,'Cost Center ok'!$AF$7:$AF$39)+SUMIF('Cost Center ok'!A$7:A$39,Template!E467,'Cost Center ok'!$AK$7:$AK$39),0)</f>
        <v>2031324</v>
      </c>
      <c r="L467" s="567">
        <v>0</v>
      </c>
      <c r="N467" s="562" t="s">
        <v>1835</v>
      </c>
      <c r="O467" s="562" t="s">
        <v>1872</v>
      </c>
    </row>
    <row r="468" spans="1:15" ht="15" customHeight="1">
      <c r="A468" s="560">
        <f t="shared" si="26"/>
        <v>44439</v>
      </c>
      <c r="B468" s="561">
        <v>7512111</v>
      </c>
      <c r="C468" s="562" t="s">
        <v>524</v>
      </c>
      <c r="D468" s="563" t="s">
        <v>530</v>
      </c>
      <c r="E468" s="562" t="s">
        <v>1489</v>
      </c>
      <c r="F468" s="564" t="str">
        <f t="shared" si="27"/>
        <v>2108_Allocation BPJS Dana pensiun (2 %)</v>
      </c>
      <c r="G468" s="565" t="s">
        <v>525</v>
      </c>
      <c r="H468" s="566" t="s">
        <v>23</v>
      </c>
      <c r="I468" s="562" t="s">
        <v>1872</v>
      </c>
      <c r="K468" s="567">
        <f>IFERROR(SUMIF('Cost Center ok'!A$7:A$39,Template!E468,'Cost Center ok'!$AF$7:$AF$39)+SUMIF('Cost Center ok'!A$7:A$39,Template!E468,'Cost Center ok'!$AK$7:$AK$39),0)</f>
        <v>2165436</v>
      </c>
      <c r="L468" s="567">
        <v>0</v>
      </c>
      <c r="N468" s="562" t="s">
        <v>1836</v>
      </c>
      <c r="O468" s="562" t="s">
        <v>1872</v>
      </c>
    </row>
    <row r="469" spans="1:15" s="566" customFormat="1" ht="15" customHeight="1">
      <c r="A469" s="560">
        <f t="shared" si="26"/>
        <v>44439</v>
      </c>
      <c r="B469" s="561">
        <v>7512111</v>
      </c>
      <c r="C469" s="562" t="s">
        <v>524</v>
      </c>
      <c r="D469" s="563" t="s">
        <v>532</v>
      </c>
      <c r="E469" s="562" t="s">
        <v>1490</v>
      </c>
      <c r="F469" s="564" t="str">
        <f t="shared" si="27"/>
        <v>2108_Allocation BPJS Dana pensiun (2 %)</v>
      </c>
      <c r="G469" s="565" t="s">
        <v>525</v>
      </c>
      <c r="H469" s="566" t="s">
        <v>23</v>
      </c>
      <c r="I469" s="562" t="s">
        <v>1872</v>
      </c>
      <c r="J469" s="562"/>
      <c r="K469" s="567">
        <f>IFERROR(SUMIF('Cost Center ok'!A$7:A$39,Template!E469,'Cost Center ok'!$AF$7:$AF$39)+SUMIF('Cost Center ok'!A$7:A$39,Template!E469,'Cost Center ok'!$AK$7:$AK$39),0)</f>
        <v>1273116</v>
      </c>
      <c r="L469" s="567">
        <v>0</v>
      </c>
      <c r="N469" s="562" t="s">
        <v>1837</v>
      </c>
      <c r="O469" s="562" t="s">
        <v>1872</v>
      </c>
    </row>
    <row r="470" spans="1:15" s="566" customFormat="1" ht="15" customHeight="1">
      <c r="A470" s="560">
        <f t="shared" si="26"/>
        <v>44439</v>
      </c>
      <c r="B470" s="561">
        <v>7512111</v>
      </c>
      <c r="C470" s="562" t="s">
        <v>524</v>
      </c>
      <c r="D470" s="563" t="s">
        <v>533</v>
      </c>
      <c r="E470" s="562" t="s">
        <v>1491</v>
      </c>
      <c r="F470" s="564" t="str">
        <f t="shared" si="27"/>
        <v>2108_Allocation BPJS Dana pensiun (2 %)</v>
      </c>
      <c r="G470" s="565" t="s">
        <v>525</v>
      </c>
      <c r="H470" s="566" t="s">
        <v>23</v>
      </c>
      <c r="I470" s="562" t="s">
        <v>1872</v>
      </c>
      <c r="J470" s="562"/>
      <c r="K470" s="567">
        <f>IFERROR(SUMIF('Cost Center ok'!A$7:A$39,Template!E470,'Cost Center ok'!$AF$7:$AF$39)+SUMIF('Cost Center ok'!A$7:A$39,Template!E470,'Cost Center ok'!$AK$7:$AK$39),0)</f>
        <v>7514044</v>
      </c>
      <c r="L470" s="567">
        <v>0</v>
      </c>
      <c r="N470" s="562" t="s">
        <v>1838</v>
      </c>
      <c r="O470" s="562" t="s">
        <v>1872</v>
      </c>
    </row>
    <row r="471" spans="1:15" s="566" customFormat="1" ht="15" customHeight="1">
      <c r="A471" s="560">
        <f t="shared" si="26"/>
        <v>44439</v>
      </c>
      <c r="B471" s="561">
        <v>7512111</v>
      </c>
      <c r="C471" s="562" t="s">
        <v>524</v>
      </c>
      <c r="D471" s="563" t="s">
        <v>534</v>
      </c>
      <c r="E471" s="562" t="s">
        <v>1492</v>
      </c>
      <c r="F471" s="564" t="str">
        <f t="shared" si="27"/>
        <v>2108_Allocation BPJS Dana pensiun (2 %)</v>
      </c>
      <c r="G471" s="565" t="s">
        <v>525</v>
      </c>
      <c r="H471" s="566" t="s">
        <v>23</v>
      </c>
      <c r="I471" s="562" t="s">
        <v>1872</v>
      </c>
      <c r="J471" s="562"/>
      <c r="K471" s="567">
        <f>IFERROR(SUMIF('Cost Center ok'!A$7:A$39,Template!E471,'Cost Center ok'!$AF$7:$AF$39)+SUMIF('Cost Center ok'!A$7:A$39,Template!E471,'Cost Center ok'!$AK$7:$AK$39),0)</f>
        <v>762080</v>
      </c>
      <c r="L471" s="567">
        <v>0</v>
      </c>
      <c r="N471" s="562" t="s">
        <v>1839</v>
      </c>
      <c r="O471" s="562" t="s">
        <v>1872</v>
      </c>
    </row>
    <row r="472" spans="1:15" s="566" customFormat="1" ht="15" customHeight="1">
      <c r="A472" s="560">
        <f t="shared" si="26"/>
        <v>44439</v>
      </c>
      <c r="B472" s="561">
        <v>7512111</v>
      </c>
      <c r="C472" s="562" t="s">
        <v>524</v>
      </c>
      <c r="D472" s="563" t="s">
        <v>535</v>
      </c>
      <c r="E472" s="562" t="s">
        <v>1493</v>
      </c>
      <c r="F472" s="564" t="str">
        <f t="shared" si="27"/>
        <v>2108_Allocation BPJS Dana pensiun (2 %)</v>
      </c>
      <c r="G472" s="565" t="s">
        <v>525</v>
      </c>
      <c r="H472" s="566" t="s">
        <v>23</v>
      </c>
      <c r="I472" s="562" t="s">
        <v>1872</v>
      </c>
      <c r="J472" s="562"/>
      <c r="K472" s="567">
        <f>IFERROR(SUMIF('Cost Center ok'!A$7:A$39,Template!E472,'Cost Center ok'!$AF$7:$AF$39)+SUMIF('Cost Center ok'!A$7:A$39,Template!E472,'Cost Center ok'!$AK$7:$AK$39),0)</f>
        <v>1695704</v>
      </c>
      <c r="L472" s="567">
        <v>0</v>
      </c>
      <c r="N472" s="562" t="s">
        <v>1840</v>
      </c>
      <c r="O472" s="562" t="s">
        <v>1872</v>
      </c>
    </row>
    <row r="473" spans="1:15" s="566" customFormat="1" ht="15" customHeight="1">
      <c r="A473" s="560">
        <f t="shared" si="26"/>
        <v>44439</v>
      </c>
      <c r="B473" s="561">
        <v>7512111</v>
      </c>
      <c r="C473" s="562" t="s">
        <v>524</v>
      </c>
      <c r="D473" s="563" t="s">
        <v>536</v>
      </c>
      <c r="E473" s="562" t="s">
        <v>1494</v>
      </c>
      <c r="F473" s="564" t="str">
        <f t="shared" si="27"/>
        <v>2108_Allocation BPJS Dana pensiun (2 %)</v>
      </c>
      <c r="G473" s="565" t="s">
        <v>525</v>
      </c>
      <c r="H473" s="566" t="s">
        <v>23</v>
      </c>
      <c r="I473" s="562" t="s">
        <v>1872</v>
      </c>
      <c r="J473" s="562"/>
      <c r="K473" s="567">
        <f>IFERROR(SUMIF('Cost Center ok'!A$7:A$39,Template!E473,'Cost Center ok'!$AF$7:$AF$39)+SUMIF('Cost Center ok'!A$7:A$39,Template!E473,'Cost Center ok'!$AK$7:$AK$39),0)</f>
        <v>10462444</v>
      </c>
      <c r="L473" s="567">
        <v>0</v>
      </c>
      <c r="N473" s="562" t="s">
        <v>1841</v>
      </c>
      <c r="O473" s="562" t="s">
        <v>1872</v>
      </c>
    </row>
    <row r="474" spans="1:15" s="566" customFormat="1" ht="15" customHeight="1">
      <c r="A474" s="560">
        <f t="shared" si="26"/>
        <v>44439</v>
      </c>
      <c r="B474" s="561">
        <v>7512111</v>
      </c>
      <c r="C474" s="562" t="s">
        <v>524</v>
      </c>
      <c r="D474" s="563" t="s">
        <v>537</v>
      </c>
      <c r="E474" s="562" t="s">
        <v>1495</v>
      </c>
      <c r="F474" s="564" t="str">
        <f t="shared" si="27"/>
        <v>2108_Allocation BPJS Dana pensiun (2 %)</v>
      </c>
      <c r="G474" s="565" t="s">
        <v>525</v>
      </c>
      <c r="H474" s="566" t="s">
        <v>23</v>
      </c>
      <c r="I474" s="562" t="s">
        <v>1872</v>
      </c>
      <c r="J474" s="562"/>
      <c r="K474" s="567">
        <f>IFERROR(SUMIF('Cost Center ok'!A$7:A$39,Template!E474,'Cost Center ok'!$AF$7:$AF$39)+SUMIF('Cost Center ok'!A$7:A$39,Template!E474,'Cost Center ok'!$AK$7:$AK$39),0)</f>
        <v>2355212</v>
      </c>
      <c r="L474" s="567">
        <v>0</v>
      </c>
      <c r="N474" s="562" t="s">
        <v>1842</v>
      </c>
      <c r="O474" s="562" t="s">
        <v>1872</v>
      </c>
    </row>
    <row r="475" spans="1:15" s="566" customFormat="1" ht="15" customHeight="1">
      <c r="A475" s="560">
        <f t="shared" si="26"/>
        <v>44439</v>
      </c>
      <c r="B475" s="561">
        <v>7512111</v>
      </c>
      <c r="C475" s="562" t="s">
        <v>524</v>
      </c>
      <c r="D475" s="563" t="s">
        <v>538</v>
      </c>
      <c r="E475" s="562" t="s">
        <v>1496</v>
      </c>
      <c r="F475" s="564" t="str">
        <f t="shared" si="27"/>
        <v>2108_Allocation BPJS Dana pensiun (2 %)</v>
      </c>
      <c r="G475" s="565" t="s">
        <v>526</v>
      </c>
      <c r="H475" s="566" t="s">
        <v>24</v>
      </c>
      <c r="I475" s="562" t="s">
        <v>1872</v>
      </c>
      <c r="J475" s="562"/>
      <c r="K475" s="567">
        <f>IFERROR(SUMIF('Cost Center ok'!A$7:A$39,Template!E475,'Cost Center ok'!$AF$7:$AF$39)+SUMIF('Cost Center ok'!A$7:A$39,Template!E475,'Cost Center ok'!$AK$7:$AK$39),0)</f>
        <v>1125948</v>
      </c>
      <c r="L475" s="567">
        <v>0</v>
      </c>
      <c r="N475" s="562" t="s">
        <v>1843</v>
      </c>
      <c r="O475" s="562" t="s">
        <v>1872</v>
      </c>
    </row>
    <row r="476" spans="1:15" s="566" customFormat="1" ht="15" customHeight="1">
      <c r="A476" s="560">
        <f t="shared" si="26"/>
        <v>44439</v>
      </c>
      <c r="B476" s="561">
        <v>7512111</v>
      </c>
      <c r="C476" s="562" t="s">
        <v>524</v>
      </c>
      <c r="D476" s="563" t="s">
        <v>539</v>
      </c>
      <c r="E476" s="562" t="s">
        <v>1497</v>
      </c>
      <c r="F476" s="564" t="str">
        <f t="shared" si="27"/>
        <v>2108_Allocation BPJS Dana pensiun (2 %)</v>
      </c>
      <c r="G476" s="565" t="s">
        <v>526</v>
      </c>
      <c r="H476" s="566" t="s">
        <v>24</v>
      </c>
      <c r="I476" s="562" t="s">
        <v>1872</v>
      </c>
      <c r="J476" s="562"/>
      <c r="K476" s="567">
        <f>IFERROR(SUMIF('Cost Center ok'!A$7:A$39,Template!E476,'Cost Center ok'!$AF$7:$AF$39)+SUMIF('Cost Center ok'!A$7:A$39,Template!E476,'Cost Center ok'!$AK$7:$AK$39),0)</f>
        <v>3304780</v>
      </c>
      <c r="L476" s="567">
        <v>0</v>
      </c>
      <c r="N476" s="562" t="s">
        <v>1844</v>
      </c>
      <c r="O476" s="562" t="s">
        <v>1872</v>
      </c>
    </row>
    <row r="477" spans="1:15" s="566" customFormat="1" ht="15" customHeight="1">
      <c r="A477" s="560">
        <f t="shared" si="26"/>
        <v>44439</v>
      </c>
      <c r="B477" s="561">
        <v>7512111</v>
      </c>
      <c r="C477" s="562" t="s">
        <v>524</v>
      </c>
      <c r="D477" s="563" t="s">
        <v>540</v>
      </c>
      <c r="E477" s="562" t="s">
        <v>1498</v>
      </c>
      <c r="F477" s="564" t="str">
        <f t="shared" si="27"/>
        <v>2108_Allocation BPJS Dana pensiun (2 %)</v>
      </c>
      <c r="G477" s="565" t="s">
        <v>526</v>
      </c>
      <c r="H477" s="566" t="s">
        <v>24</v>
      </c>
      <c r="I477" s="562" t="s">
        <v>1872</v>
      </c>
      <c r="J477" s="562"/>
      <c r="K477" s="567">
        <f>IFERROR(SUMIF('Cost Center ok'!A$7:A$39,Template!E477,'Cost Center ok'!$AF$7:$AF$39)+SUMIF('Cost Center ok'!A$7:A$39,Template!E477,'Cost Center ok'!$AK$7:$AK$39),0)</f>
        <v>1118520</v>
      </c>
      <c r="L477" s="567">
        <v>0</v>
      </c>
      <c r="N477" s="562" t="s">
        <v>1845</v>
      </c>
      <c r="O477" s="562" t="s">
        <v>1872</v>
      </c>
    </row>
    <row r="478" spans="1:15" s="566" customFormat="1" ht="15" customHeight="1">
      <c r="A478" s="560">
        <f t="shared" si="26"/>
        <v>44439</v>
      </c>
      <c r="B478" s="561">
        <v>7512111</v>
      </c>
      <c r="C478" s="562" t="s">
        <v>524</v>
      </c>
      <c r="D478" s="563" t="s">
        <v>541</v>
      </c>
      <c r="E478" s="562" t="s">
        <v>1499</v>
      </c>
      <c r="F478" s="564" t="str">
        <f t="shared" si="27"/>
        <v>2108_Allocation BPJS Dana pensiun (2 %)</v>
      </c>
      <c r="G478" s="565" t="s">
        <v>525</v>
      </c>
      <c r="H478" s="566" t="s">
        <v>23</v>
      </c>
      <c r="I478" s="562" t="s">
        <v>1872</v>
      </c>
      <c r="J478" s="562"/>
      <c r="K478" s="567">
        <f>IFERROR(SUMIF('Cost Center ok'!A$7:A$39,Template!E478,'Cost Center ok'!$AF$7:$AF$39)+SUMIF('Cost Center ok'!A$7:A$39,Template!E478,'Cost Center ok'!$AK$7:$AK$39),0)</f>
        <v>1400736</v>
      </c>
      <c r="L478" s="567">
        <v>0</v>
      </c>
      <c r="N478" s="562" t="s">
        <v>1846</v>
      </c>
      <c r="O478" s="562" t="s">
        <v>1872</v>
      </c>
    </row>
    <row r="479" spans="1:15" ht="15" customHeight="1">
      <c r="A479" s="560">
        <f t="shared" si="26"/>
        <v>44439</v>
      </c>
      <c r="B479" s="561">
        <v>7512111</v>
      </c>
      <c r="C479" s="562" t="s">
        <v>524</v>
      </c>
      <c r="D479" s="563" t="s">
        <v>542</v>
      </c>
      <c r="E479" s="562" t="s">
        <v>1500</v>
      </c>
      <c r="F479" s="564" t="str">
        <f t="shared" si="27"/>
        <v>2108_Allocation BPJS Dana pensiun (2 %)</v>
      </c>
      <c r="G479" s="565" t="s">
        <v>525</v>
      </c>
      <c r="H479" s="566" t="s">
        <v>23</v>
      </c>
      <c r="I479" s="562" t="s">
        <v>1872</v>
      </c>
      <c r="K479" s="567">
        <f>IFERROR(SUMIF('Cost Center ok'!A$7:A$39,Template!E479,'Cost Center ok'!$AF$7:$AF$39)+SUMIF('Cost Center ok'!A$7:A$39,Template!E479,'Cost Center ok'!$AK$7:$AK$39),0)</f>
        <v>851624</v>
      </c>
      <c r="L479" s="567">
        <v>0</v>
      </c>
      <c r="N479" s="562" t="s">
        <v>1847</v>
      </c>
      <c r="O479" s="562" t="s">
        <v>1872</v>
      </c>
    </row>
    <row r="480" spans="1:15" ht="15" customHeight="1">
      <c r="A480" s="560">
        <f t="shared" si="26"/>
        <v>44439</v>
      </c>
      <c r="B480" s="561">
        <v>7512111</v>
      </c>
      <c r="C480" s="562" t="s">
        <v>524</v>
      </c>
      <c r="D480" s="563" t="s">
        <v>935</v>
      </c>
      <c r="E480" s="562" t="s">
        <v>1501</v>
      </c>
      <c r="F480" s="564" t="str">
        <f t="shared" si="27"/>
        <v>2108_Allocation BPJS Dana pensiun (2 %)</v>
      </c>
      <c r="G480" s="565" t="s">
        <v>636</v>
      </c>
      <c r="H480" s="566" t="s">
        <v>1518</v>
      </c>
      <c r="I480" s="562" t="s">
        <v>1872</v>
      </c>
      <c r="K480" s="567">
        <f>IFERROR(SUMIF('Cost Center ok'!A$7:A$39,Template!E480,'Cost Center ok'!$AF$7:$AF$39)+SUMIF('Cost Center ok'!A$7:A$39,Template!E480,'Cost Center ok'!$AK$7:$AK$39),0)</f>
        <v>1281160</v>
      </c>
      <c r="L480" s="567">
        <v>0</v>
      </c>
      <c r="N480" s="562" t="s">
        <v>1848</v>
      </c>
      <c r="O480" s="562" t="s">
        <v>1872</v>
      </c>
    </row>
    <row r="481" spans="1:15" ht="15" customHeight="1">
      <c r="A481" s="560">
        <f t="shared" si="26"/>
        <v>44439</v>
      </c>
      <c r="B481" s="561">
        <v>7512111</v>
      </c>
      <c r="C481" s="562" t="s">
        <v>524</v>
      </c>
      <c r="D481" s="563" t="s">
        <v>934</v>
      </c>
      <c r="E481" s="562" t="s">
        <v>1502</v>
      </c>
      <c r="F481" s="564" t="str">
        <f t="shared" si="27"/>
        <v>2108_Allocation BPJS Dana pensiun (2 %)</v>
      </c>
      <c r="G481" s="565" t="s">
        <v>636</v>
      </c>
      <c r="H481" s="566" t="s">
        <v>1518</v>
      </c>
      <c r="I481" s="562" t="s">
        <v>1872</v>
      </c>
      <c r="K481" s="567">
        <f>IFERROR(SUMIF('Cost Center ok'!A$7:A$39,Template!E481,'Cost Center ok'!$AF$7:$AF$39)+SUMIF('Cost Center ok'!A$7:A$39,Template!E481,'Cost Center ok'!$AK$7:$AK$39),0)</f>
        <v>2979740</v>
      </c>
      <c r="L481" s="567">
        <v>0</v>
      </c>
      <c r="N481" s="562" t="s">
        <v>1849</v>
      </c>
      <c r="O481" s="562" t="s">
        <v>1872</v>
      </c>
    </row>
    <row r="482" spans="1:15" ht="15" customHeight="1">
      <c r="A482" s="560">
        <f t="shared" si="26"/>
        <v>44439</v>
      </c>
      <c r="B482" s="561">
        <v>7512111</v>
      </c>
      <c r="C482" s="562" t="s">
        <v>524</v>
      </c>
      <c r="D482" s="563" t="s">
        <v>543</v>
      </c>
      <c r="E482" s="562" t="s">
        <v>1503</v>
      </c>
      <c r="F482" s="564" t="str">
        <f t="shared" si="27"/>
        <v>2108_Allocation BPJS Dana pensiun (2 %)</v>
      </c>
      <c r="G482" s="565" t="s">
        <v>636</v>
      </c>
      <c r="H482" s="566" t="s">
        <v>1518</v>
      </c>
      <c r="I482" s="562" t="s">
        <v>1872</v>
      </c>
      <c r="K482" s="567">
        <f>IFERROR(SUMIF('Cost Center ok'!A$7:A$39,Template!E482,'Cost Center ok'!$AF$7:$AF$39)+SUMIF('Cost Center ok'!A$7:A$39,Template!E482,'Cost Center ok'!$AK$7:$AK$39),0)</f>
        <v>1747260</v>
      </c>
      <c r="L482" s="567">
        <v>0</v>
      </c>
      <c r="N482" s="562" t="s">
        <v>1850</v>
      </c>
      <c r="O482" s="562" t="s">
        <v>1872</v>
      </c>
    </row>
    <row r="483" spans="1:15" ht="15" customHeight="1">
      <c r="A483" s="560">
        <f t="shared" si="26"/>
        <v>44439</v>
      </c>
      <c r="B483" s="561">
        <v>7512111</v>
      </c>
      <c r="C483" s="562" t="s">
        <v>524</v>
      </c>
      <c r="D483" s="563" t="s">
        <v>544</v>
      </c>
      <c r="E483" s="562" t="s">
        <v>1504</v>
      </c>
      <c r="F483" s="564" t="str">
        <f t="shared" si="27"/>
        <v>2108_Allocation BPJS Dana pensiun (2 %)</v>
      </c>
      <c r="G483" s="565" t="s">
        <v>636</v>
      </c>
      <c r="H483" s="566" t="s">
        <v>1518</v>
      </c>
      <c r="I483" s="562" t="s">
        <v>1872</v>
      </c>
      <c r="K483" s="567">
        <f>IFERROR(SUMIF('Cost Center ok'!A$7:A$39,Template!E483,'Cost Center ok'!$AF$7:$AF$39)+SUMIF('Cost Center ok'!A$7:A$39,Template!E483,'Cost Center ok'!$AK$7:$AK$39),0)</f>
        <v>1894556</v>
      </c>
      <c r="L483" s="567">
        <v>0</v>
      </c>
      <c r="N483" s="562" t="s">
        <v>1851</v>
      </c>
      <c r="O483" s="562" t="s">
        <v>1872</v>
      </c>
    </row>
    <row r="484" spans="1:15" ht="15" customHeight="1">
      <c r="A484" s="560">
        <f t="shared" si="26"/>
        <v>44439</v>
      </c>
      <c r="B484" s="561">
        <v>7512111</v>
      </c>
      <c r="C484" s="562" t="s">
        <v>524</v>
      </c>
      <c r="D484" s="563" t="s">
        <v>546</v>
      </c>
      <c r="E484" s="562" t="s">
        <v>1505</v>
      </c>
      <c r="F484" s="564" t="str">
        <f t="shared" si="27"/>
        <v>2108_Allocation BPJS Dana pensiun (2 %)</v>
      </c>
      <c r="G484" s="565" t="s">
        <v>636</v>
      </c>
      <c r="H484" s="566" t="s">
        <v>1518</v>
      </c>
      <c r="I484" s="562" t="s">
        <v>1872</v>
      </c>
      <c r="K484" s="567">
        <f>IFERROR(SUMIF('Cost Center ok'!A$7:A$39,Template!E484,'Cost Center ok'!$AF$7:$AF$39)+SUMIF('Cost Center ok'!A$7:A$39,Template!E484,'Cost Center ok'!$AK$7:$AK$39),0)</f>
        <v>1438612</v>
      </c>
      <c r="L484" s="567">
        <v>0</v>
      </c>
      <c r="N484" s="562" t="s">
        <v>1852</v>
      </c>
      <c r="O484" s="562" t="s">
        <v>1872</v>
      </c>
    </row>
    <row r="485" spans="1:15" ht="15" customHeight="1">
      <c r="A485" s="560">
        <f t="shared" si="26"/>
        <v>44439</v>
      </c>
      <c r="B485" s="561">
        <v>7512111</v>
      </c>
      <c r="C485" s="562" t="s">
        <v>524</v>
      </c>
      <c r="D485" s="563" t="s">
        <v>547</v>
      </c>
      <c r="E485" s="562" t="s">
        <v>1506</v>
      </c>
      <c r="F485" s="564" t="str">
        <f t="shared" si="27"/>
        <v>2108_Allocation BPJS Dana pensiun (2 %)</v>
      </c>
      <c r="G485" s="565" t="s">
        <v>636</v>
      </c>
      <c r="H485" s="566" t="s">
        <v>1518</v>
      </c>
      <c r="I485" s="562" t="s">
        <v>1872</v>
      </c>
      <c r="K485" s="567">
        <f>IFERROR(SUMIF('Cost Center ok'!A$7:A$39,Template!E485,'Cost Center ok'!$AF$7:$AF$39)+SUMIF('Cost Center ok'!A$7:A$39,Template!E485,'Cost Center ok'!$AK$7:$AK$39),0)</f>
        <v>351520</v>
      </c>
      <c r="L485" s="567">
        <v>0</v>
      </c>
      <c r="N485" s="562" t="s">
        <v>1853</v>
      </c>
      <c r="O485" s="562" t="s">
        <v>1872</v>
      </c>
    </row>
    <row r="486" spans="1:15" ht="15" customHeight="1">
      <c r="A486" s="560">
        <f t="shared" si="26"/>
        <v>44439</v>
      </c>
      <c r="B486" s="561">
        <v>7512111</v>
      </c>
      <c r="C486" s="562" t="s">
        <v>524</v>
      </c>
      <c r="D486" s="563" t="s">
        <v>548</v>
      </c>
      <c r="E486" s="562" t="s">
        <v>1507</v>
      </c>
      <c r="F486" s="564" t="str">
        <f t="shared" si="27"/>
        <v>2108_Allocation BPJS Dana pensiun (2 %)</v>
      </c>
      <c r="G486" s="565" t="s">
        <v>636</v>
      </c>
      <c r="H486" s="566" t="s">
        <v>1518</v>
      </c>
      <c r="I486" s="562" t="s">
        <v>1872</v>
      </c>
      <c r="K486" s="567">
        <f>IFERROR(SUMIF('Cost Center ok'!A$7:A$39,Template!E486,'Cost Center ok'!$AF$7:$AF$39)+SUMIF('Cost Center ok'!A$7:A$39,Template!E486,'Cost Center ok'!$AK$7:$AK$39),0)</f>
        <v>962476</v>
      </c>
      <c r="L486" s="567">
        <v>0</v>
      </c>
      <c r="N486" s="562" t="s">
        <v>1854</v>
      </c>
      <c r="O486" s="562" t="s">
        <v>1872</v>
      </c>
    </row>
    <row r="487" spans="1:15" ht="15" customHeight="1">
      <c r="A487" s="560">
        <f t="shared" si="26"/>
        <v>44439</v>
      </c>
      <c r="B487" s="561">
        <v>7512111</v>
      </c>
      <c r="C487" s="562" t="s">
        <v>524</v>
      </c>
      <c r="D487" s="563" t="s">
        <v>549</v>
      </c>
      <c r="E487" s="562" t="s">
        <v>896</v>
      </c>
      <c r="F487" s="564" t="str">
        <f t="shared" si="27"/>
        <v>2108_Allocation BPJS Dana pensiun (2 %)</v>
      </c>
      <c r="G487" s="565" t="s">
        <v>636</v>
      </c>
      <c r="H487" s="566" t="s">
        <v>1518</v>
      </c>
      <c r="I487" s="562" t="s">
        <v>1872</v>
      </c>
      <c r="K487" s="567">
        <f>IFERROR(SUMIF('Cost Center ok'!A$7:A$39,Template!E487,'Cost Center ok'!$AF$7:$AF$39)+SUMIF('Cost Center ok'!A$7:A$39,Template!E487,'Cost Center ok'!$AK$7:$AK$39),0)</f>
        <v>2676928</v>
      </c>
      <c r="L487" s="567">
        <v>0</v>
      </c>
      <c r="N487" s="562" t="s">
        <v>1855</v>
      </c>
      <c r="O487" s="562" t="s">
        <v>1872</v>
      </c>
    </row>
    <row r="488" spans="1:15" ht="15" customHeight="1">
      <c r="A488" s="560">
        <f t="shared" si="26"/>
        <v>44439</v>
      </c>
      <c r="B488" s="561">
        <v>7512111</v>
      </c>
      <c r="C488" s="562" t="s">
        <v>524</v>
      </c>
      <c r="D488" s="563" t="s">
        <v>550</v>
      </c>
      <c r="E488" s="562" t="s">
        <v>1508</v>
      </c>
      <c r="F488" s="564" t="str">
        <f t="shared" si="27"/>
        <v>2108_Allocation BPJS Dana pensiun (2 %)</v>
      </c>
      <c r="G488" s="565" t="s">
        <v>636</v>
      </c>
      <c r="H488" s="566" t="s">
        <v>1518</v>
      </c>
      <c r="I488" s="562" t="s">
        <v>1872</v>
      </c>
      <c r="K488" s="567">
        <f>IFERROR(SUMIF('Cost Center ok'!A$7:A$39,Template!E488,'Cost Center ok'!$AF$7:$AF$39)+SUMIF('Cost Center ok'!A$7:A$39,Template!E488,'Cost Center ok'!$AK$7:$AK$39),0)</f>
        <v>798136</v>
      </c>
      <c r="L488" s="567">
        <v>0</v>
      </c>
      <c r="N488" s="562" t="s">
        <v>1856</v>
      </c>
      <c r="O488" s="562" t="s">
        <v>1872</v>
      </c>
    </row>
    <row r="489" spans="1:15" ht="15" customHeight="1">
      <c r="A489" s="560">
        <f t="shared" si="26"/>
        <v>44439</v>
      </c>
      <c r="B489" s="561">
        <v>7512111</v>
      </c>
      <c r="C489" s="562" t="s">
        <v>524</v>
      </c>
      <c r="D489" s="563" t="s">
        <v>551</v>
      </c>
      <c r="E489" s="562" t="s">
        <v>1509</v>
      </c>
      <c r="F489" s="564" t="str">
        <f t="shared" si="27"/>
        <v>2108_Allocation BPJS Dana pensiun (2 %)</v>
      </c>
      <c r="G489" s="565" t="s">
        <v>636</v>
      </c>
      <c r="H489" s="566" t="s">
        <v>1518</v>
      </c>
      <c r="I489" s="562" t="s">
        <v>1872</v>
      </c>
      <c r="K489" s="567">
        <f>IFERROR(SUMIF('Cost Center ok'!A$7:A$39,Template!E489,'Cost Center ok'!$AF$7:$AF$39)+SUMIF('Cost Center ok'!A$7:A$39,Template!E489,'Cost Center ok'!$AK$7:$AK$39),0)</f>
        <v>933856</v>
      </c>
      <c r="L489" s="567">
        <v>0</v>
      </c>
      <c r="N489" s="562" t="s">
        <v>1857</v>
      </c>
      <c r="O489" s="562" t="s">
        <v>1872</v>
      </c>
    </row>
    <row r="490" spans="1:15" ht="15" customHeight="1">
      <c r="A490" s="560">
        <f t="shared" si="26"/>
        <v>44439</v>
      </c>
      <c r="B490" s="561">
        <v>7512111</v>
      </c>
      <c r="C490" s="562" t="s">
        <v>524</v>
      </c>
      <c r="D490" s="563" t="s">
        <v>552</v>
      </c>
      <c r="E490" s="562" t="s">
        <v>1510</v>
      </c>
      <c r="F490" s="564" t="str">
        <f t="shared" si="27"/>
        <v>2108_Allocation BPJS Dana pensiun (2 %)</v>
      </c>
      <c r="G490" s="565" t="s">
        <v>636</v>
      </c>
      <c r="H490" s="566" t="s">
        <v>1518</v>
      </c>
      <c r="I490" s="562" t="s">
        <v>1872</v>
      </c>
      <c r="K490" s="567">
        <f>IFERROR(SUMIF('Cost Center ok'!A$7:A$39,Template!E490,'Cost Center ok'!$AF$7:$AF$39)+SUMIF('Cost Center ok'!A$7:A$39,Template!E490,'Cost Center ok'!$AK$7:$AK$39),0)</f>
        <v>945384</v>
      </c>
      <c r="L490" s="567">
        <v>0</v>
      </c>
      <c r="N490" s="562" t="s">
        <v>1858</v>
      </c>
      <c r="O490" s="562" t="s">
        <v>1872</v>
      </c>
    </row>
    <row r="491" spans="1:15" ht="15" customHeight="1">
      <c r="A491" s="560">
        <f t="shared" si="26"/>
        <v>44439</v>
      </c>
      <c r="B491" s="561">
        <v>7512111</v>
      </c>
      <c r="C491" s="562" t="s">
        <v>524</v>
      </c>
      <c r="D491" s="563" t="s">
        <v>553</v>
      </c>
      <c r="E491" s="562" t="s">
        <v>1511</v>
      </c>
      <c r="F491" s="564" t="str">
        <f t="shared" si="27"/>
        <v>2108_Allocation BPJS Dana pensiun (2 %)</v>
      </c>
      <c r="G491" s="565" t="s">
        <v>636</v>
      </c>
      <c r="H491" s="566" t="s">
        <v>1518</v>
      </c>
      <c r="I491" s="562" t="s">
        <v>1872</v>
      </c>
      <c r="K491" s="567">
        <f>IFERROR(SUMIF('Cost Center ok'!A$7:A$39,Template!E491,'Cost Center ok'!$AF$7:$AF$39)+SUMIF('Cost Center ok'!A$7:A$39,Template!E491,'Cost Center ok'!$AK$7:$AK$39),0)</f>
        <v>175092</v>
      </c>
      <c r="L491" s="567">
        <v>0</v>
      </c>
      <c r="N491" s="562" t="s">
        <v>1859</v>
      </c>
      <c r="O491" s="562" t="s">
        <v>1872</v>
      </c>
    </row>
    <row r="492" spans="1:15" ht="15" customHeight="1">
      <c r="A492" s="560">
        <f t="shared" si="26"/>
        <v>44439</v>
      </c>
      <c r="B492" s="561">
        <v>7512111</v>
      </c>
      <c r="C492" s="562" t="s">
        <v>524</v>
      </c>
      <c r="D492" s="563" t="s">
        <v>554</v>
      </c>
      <c r="E492" s="562" t="s">
        <v>1512</v>
      </c>
      <c r="F492" s="564" t="str">
        <f t="shared" si="27"/>
        <v>2108_Allocation BPJS Dana pensiun (2 %)</v>
      </c>
      <c r="G492" s="565" t="s">
        <v>636</v>
      </c>
      <c r="H492" s="566" t="s">
        <v>1518</v>
      </c>
      <c r="I492" s="562" t="s">
        <v>1872</v>
      </c>
      <c r="K492" s="567">
        <f>IFERROR(SUMIF('Cost Center ok'!A$7:A$39,Template!E492,'Cost Center ok'!$AF$7:$AF$39)+SUMIF('Cost Center ok'!A$7:A$39,Template!E492,'Cost Center ok'!$AK$7:$AK$39),0)</f>
        <v>2048400</v>
      </c>
      <c r="L492" s="567">
        <v>0</v>
      </c>
      <c r="N492" s="562" t="s">
        <v>1860</v>
      </c>
      <c r="O492" s="562" t="s">
        <v>1872</v>
      </c>
    </row>
    <row r="493" spans="1:15" ht="15" customHeight="1">
      <c r="A493" s="560">
        <f t="shared" si="26"/>
        <v>44439</v>
      </c>
      <c r="B493" s="561">
        <v>7512111</v>
      </c>
      <c r="C493" s="562" t="s">
        <v>524</v>
      </c>
      <c r="D493" s="563" t="s">
        <v>555</v>
      </c>
      <c r="E493" s="562" t="s">
        <v>1513</v>
      </c>
      <c r="F493" s="564" t="str">
        <f t="shared" si="27"/>
        <v>2108_Allocation BPJS Dana pensiun (2 %)</v>
      </c>
      <c r="G493" s="565" t="s">
        <v>636</v>
      </c>
      <c r="H493" s="566" t="s">
        <v>1518</v>
      </c>
      <c r="I493" s="562" t="s">
        <v>1872</v>
      </c>
      <c r="K493" s="567">
        <f>IFERROR(SUMIF('Cost Center ok'!A$7:A$39,Template!E493,'Cost Center ok'!$AF$7:$AF$39)+SUMIF('Cost Center ok'!A$7:A$39,Template!E493,'Cost Center ok'!$AK$7:$AK$39),0)</f>
        <v>2363664</v>
      </c>
      <c r="L493" s="567">
        <v>0</v>
      </c>
      <c r="N493" s="562" t="s">
        <v>1861</v>
      </c>
      <c r="O493" s="562" t="s">
        <v>1872</v>
      </c>
    </row>
    <row r="494" spans="1:15" ht="15" customHeight="1">
      <c r="A494" s="560">
        <f t="shared" si="26"/>
        <v>44439</v>
      </c>
      <c r="B494" s="561">
        <v>7512111</v>
      </c>
      <c r="C494" s="562" t="s">
        <v>524</v>
      </c>
      <c r="D494" s="563" t="s">
        <v>556</v>
      </c>
      <c r="E494" s="562" t="s">
        <v>1514</v>
      </c>
      <c r="F494" s="564" t="str">
        <f t="shared" si="27"/>
        <v>2108_Allocation BPJS Dana pensiun (2 %)</v>
      </c>
      <c r="G494" s="565" t="s">
        <v>636</v>
      </c>
      <c r="H494" s="566" t="s">
        <v>1518</v>
      </c>
      <c r="I494" s="562" t="s">
        <v>1872</v>
      </c>
      <c r="K494" s="567">
        <f>IFERROR(SUMIF('Cost Center ok'!A$7:A$39,Template!E494,'Cost Center ok'!$AF$7:$AF$39)+SUMIF('Cost Center ok'!A$7:A$39,Template!E494,'Cost Center ok'!$AK$7:$AK$39),0)</f>
        <v>900044</v>
      </c>
      <c r="L494" s="567">
        <v>0</v>
      </c>
      <c r="N494" s="562" t="s">
        <v>1862</v>
      </c>
      <c r="O494" s="562" t="s">
        <v>1872</v>
      </c>
    </row>
    <row r="495" spans="1:15" ht="15" customHeight="1">
      <c r="A495" s="560">
        <f t="shared" si="26"/>
        <v>44439</v>
      </c>
      <c r="B495" s="561">
        <v>7512111</v>
      </c>
      <c r="C495" s="562" t="s">
        <v>524</v>
      </c>
      <c r="D495" s="563" t="s">
        <v>557</v>
      </c>
      <c r="E495" s="562" t="s">
        <v>1515</v>
      </c>
      <c r="F495" s="564" t="str">
        <f t="shared" si="27"/>
        <v>2108_Allocation BPJS Dana pensiun (2 %)</v>
      </c>
      <c r="G495" s="565" t="s">
        <v>636</v>
      </c>
      <c r="H495" s="566" t="s">
        <v>1518</v>
      </c>
      <c r="I495" s="562" t="s">
        <v>1872</v>
      </c>
      <c r="K495" s="567">
        <f>IFERROR(SUMIF('Cost Center ok'!A$7:A$39,Template!E495,'Cost Center ok'!$AF$7:$AF$39)+SUMIF('Cost Center ok'!A$7:A$39,Template!E495,'Cost Center ok'!$AK$7:$AK$39),0)</f>
        <v>907596</v>
      </c>
      <c r="L495" s="567">
        <v>0</v>
      </c>
      <c r="N495" s="562" t="s">
        <v>1863</v>
      </c>
      <c r="O495" s="562" t="s">
        <v>1872</v>
      </c>
    </row>
    <row r="496" spans="1:15" ht="15" customHeight="1">
      <c r="A496" s="560">
        <f t="shared" si="26"/>
        <v>44439</v>
      </c>
      <c r="B496" s="561">
        <v>7512111</v>
      </c>
      <c r="C496" s="562" t="s">
        <v>524</v>
      </c>
      <c r="D496" s="563" t="s">
        <v>558</v>
      </c>
      <c r="E496" s="562" t="s">
        <v>1516</v>
      </c>
      <c r="F496" s="564" t="str">
        <f t="shared" si="27"/>
        <v>2108_Allocation BPJS Dana pensiun (2 %)</v>
      </c>
      <c r="G496" s="565" t="s">
        <v>636</v>
      </c>
      <c r="H496" s="566" t="s">
        <v>1518</v>
      </c>
      <c r="I496" s="562" t="s">
        <v>1872</v>
      </c>
      <c r="K496" s="567">
        <f>IFERROR(SUMIF('Cost Center ok'!A$7:A$39,Template!E496,'Cost Center ok'!$AF$7:$AF$39)+SUMIF('Cost Center ok'!A$7:A$39,Template!E496,'Cost Center ok'!$AK$7:$AK$39),0)</f>
        <v>1379760</v>
      </c>
      <c r="L496" s="567">
        <v>0</v>
      </c>
      <c r="N496" s="562" t="s">
        <v>1864</v>
      </c>
      <c r="O496" s="562" t="s">
        <v>1872</v>
      </c>
    </row>
    <row r="497" spans="1:15" ht="15" customHeight="1">
      <c r="A497" s="560">
        <f t="shared" si="26"/>
        <v>44439</v>
      </c>
      <c r="B497" s="561">
        <v>7512111</v>
      </c>
      <c r="C497" s="562" t="s">
        <v>524</v>
      </c>
      <c r="D497" s="563" t="s">
        <v>559</v>
      </c>
      <c r="E497" s="562" t="s">
        <v>1517</v>
      </c>
      <c r="F497" s="564" t="str">
        <f t="shared" si="27"/>
        <v>2108_Allocation BPJS Dana pensiun (2 %)</v>
      </c>
      <c r="G497" s="565" t="s">
        <v>636</v>
      </c>
      <c r="H497" s="566" t="s">
        <v>1518</v>
      </c>
      <c r="I497" s="562" t="s">
        <v>1872</v>
      </c>
      <c r="K497" s="567">
        <f>IFERROR(SUMIF('Cost Center ok'!A$7:A$39,Template!E497,'Cost Center ok'!$AF$7:$AF$39)+SUMIF('Cost Center ok'!A$7:A$39,Template!E497,'Cost Center ok'!$AK$7:$AK$39),0)</f>
        <v>697896</v>
      </c>
      <c r="L497" s="567">
        <v>0</v>
      </c>
      <c r="N497" s="562" t="s">
        <v>1865</v>
      </c>
      <c r="O497" s="562" t="s">
        <v>1872</v>
      </c>
    </row>
    <row r="498" spans="1:15" ht="15" customHeight="1">
      <c r="A498" s="560">
        <f t="shared" si="26"/>
        <v>44439</v>
      </c>
      <c r="B498" s="568">
        <v>3195101</v>
      </c>
      <c r="C498" s="562" t="s">
        <v>560</v>
      </c>
      <c r="D498" s="563" t="s">
        <v>556</v>
      </c>
      <c r="E498" s="562" t="s">
        <v>1514</v>
      </c>
      <c r="F498" s="564" t="str">
        <f t="shared" si="27"/>
        <v>2108_Allocation BPJS Dana pensiun (2 %)</v>
      </c>
      <c r="G498" s="565" t="s">
        <v>636</v>
      </c>
      <c r="H498" s="566" t="s">
        <v>1518</v>
      </c>
      <c r="I498" s="562" t="s">
        <v>1872</v>
      </c>
      <c r="K498" s="567">
        <v>0</v>
      </c>
      <c r="L498" s="567">
        <f>+'Cost Center ok'!AF41+'Cost Center ok'!AK41</f>
        <v>65198734</v>
      </c>
      <c r="N498" s="562" t="s">
        <v>1600</v>
      </c>
      <c r="O498" s="562" t="e">
        <v>#N/A</v>
      </c>
    </row>
    <row r="499" spans="1:15">
      <c r="C499" s="562"/>
      <c r="E499" s="562"/>
      <c r="H499" s="566"/>
      <c r="K499" s="567"/>
      <c r="L499" s="567"/>
      <c r="N499" s="562" t="s">
        <v>1566</v>
      </c>
      <c r="O499" s="562" t="e">
        <v>#N/A</v>
      </c>
    </row>
    <row r="500" spans="1:15" ht="15" customHeight="1">
      <c r="A500" s="560">
        <f t="shared" ref="A500:A533" si="28">+EOMONTH($C$3,0)</f>
        <v>44439</v>
      </c>
      <c r="B500" s="561">
        <v>7511111</v>
      </c>
      <c r="C500" s="562" t="s">
        <v>518</v>
      </c>
      <c r="D500" s="563" t="s">
        <v>527</v>
      </c>
      <c r="E500" s="562" t="s">
        <v>1486</v>
      </c>
      <c r="F500" s="564" t="str">
        <f>$C$4&amp;"_Accrued_Allowance - Salary "&amp;RIGHT('Cost Center ok'!$BH$5,14)</f>
        <v>2108_Accrued_Allowance - Salary 16-31 Aug 2021</v>
      </c>
      <c r="G500" s="565" t="s">
        <v>525</v>
      </c>
      <c r="H500" s="566" t="s">
        <v>23</v>
      </c>
      <c r="I500" s="562" t="s">
        <v>1528</v>
      </c>
      <c r="K500" s="567">
        <f>IFERROR(SUMIF('Cost Center ok'!A$7:A$39,Template!E500,'Cost Center ok'!$BJ$7:$BJ$39),0)</f>
        <v>5121800</v>
      </c>
      <c r="L500" s="567">
        <v>0</v>
      </c>
      <c r="N500" s="562" t="s">
        <v>1601</v>
      </c>
      <c r="O500" s="562" t="s">
        <v>1528</v>
      </c>
    </row>
    <row r="501" spans="1:15" ht="15" customHeight="1">
      <c r="A501" s="560">
        <f t="shared" si="28"/>
        <v>44439</v>
      </c>
      <c r="B501" s="561">
        <v>7511111</v>
      </c>
      <c r="C501" s="562" t="s">
        <v>518</v>
      </c>
      <c r="D501" s="563" t="s">
        <v>528</v>
      </c>
      <c r="E501" s="562" t="s">
        <v>1487</v>
      </c>
      <c r="F501" s="564" t="str">
        <f>$C$4&amp;"_Accrued_Allowance - Salary "&amp;RIGHT('Cost Center ok'!$BH$5,14)</f>
        <v>2108_Accrued_Allowance - Salary 16-31 Aug 2021</v>
      </c>
      <c r="G501" s="565" t="s">
        <v>525</v>
      </c>
      <c r="H501" s="566" t="s">
        <v>23</v>
      </c>
      <c r="I501" s="562" t="s">
        <v>1528</v>
      </c>
      <c r="K501" s="567">
        <f>IFERROR(SUMIF('Cost Center ok'!A$7:A$39,Template!E501,'Cost Center ok'!$BJ$7:$BJ$39),0)</f>
        <v>13397900</v>
      </c>
      <c r="L501" s="567">
        <v>0</v>
      </c>
      <c r="N501" s="562" t="s">
        <v>1602</v>
      </c>
      <c r="O501" s="562" t="s">
        <v>1528</v>
      </c>
    </row>
    <row r="502" spans="1:15" ht="15" customHeight="1">
      <c r="A502" s="560">
        <f t="shared" si="28"/>
        <v>44439</v>
      </c>
      <c r="B502" s="561">
        <v>7511111</v>
      </c>
      <c r="C502" s="562" t="s">
        <v>518</v>
      </c>
      <c r="D502" s="563" t="s">
        <v>529</v>
      </c>
      <c r="E502" s="562" t="s">
        <v>1488</v>
      </c>
      <c r="F502" s="564" t="str">
        <f>$C$4&amp;"_Accrued_Allowance - Salary "&amp;RIGHT('Cost Center ok'!$BH$5,14)</f>
        <v>2108_Accrued_Allowance - Salary 16-31 Aug 2021</v>
      </c>
      <c r="G502" s="565" t="s">
        <v>525</v>
      </c>
      <c r="H502" s="566" t="s">
        <v>23</v>
      </c>
      <c r="I502" s="562" t="s">
        <v>1528</v>
      </c>
      <c r="K502" s="567">
        <f>IFERROR(SUMIF('Cost Center ok'!A$7:A$39,Template!E502,'Cost Center ok'!$BJ$7:$BJ$39),0)</f>
        <v>8767050</v>
      </c>
      <c r="L502" s="567">
        <v>0</v>
      </c>
      <c r="N502" s="562" t="s">
        <v>1603</v>
      </c>
      <c r="O502" s="562" t="s">
        <v>1528</v>
      </c>
    </row>
    <row r="503" spans="1:15" ht="15" customHeight="1">
      <c r="A503" s="560">
        <f t="shared" si="28"/>
        <v>44439</v>
      </c>
      <c r="B503" s="561">
        <v>7511111</v>
      </c>
      <c r="C503" s="562" t="s">
        <v>518</v>
      </c>
      <c r="D503" s="563" t="s">
        <v>530</v>
      </c>
      <c r="E503" s="562" t="s">
        <v>1489</v>
      </c>
      <c r="F503" s="564" t="str">
        <f>$C$4&amp;"_Accrued_Allowance - Salary "&amp;RIGHT('Cost Center ok'!$BH$5,14)</f>
        <v>2108_Accrued_Allowance - Salary 16-31 Aug 2021</v>
      </c>
      <c r="G503" s="565" t="s">
        <v>525</v>
      </c>
      <c r="H503" s="566" t="s">
        <v>23</v>
      </c>
      <c r="I503" s="562" t="s">
        <v>1528</v>
      </c>
      <c r="K503" s="567">
        <f>IFERROR(SUMIF('Cost Center ok'!A$7:A$39,Template!E503,'Cost Center ok'!$BJ$7:$BJ$39),0)</f>
        <v>9403450</v>
      </c>
      <c r="L503" s="567">
        <v>0</v>
      </c>
      <c r="N503" s="562" t="s">
        <v>1604</v>
      </c>
      <c r="O503" s="562" t="s">
        <v>1528</v>
      </c>
    </row>
    <row r="504" spans="1:15" s="566" customFormat="1" ht="15" customHeight="1">
      <c r="A504" s="560">
        <f t="shared" si="28"/>
        <v>44439</v>
      </c>
      <c r="B504" s="561">
        <v>7511111</v>
      </c>
      <c r="C504" s="562" t="s">
        <v>518</v>
      </c>
      <c r="D504" s="563" t="s">
        <v>532</v>
      </c>
      <c r="E504" s="562" t="s">
        <v>1490</v>
      </c>
      <c r="F504" s="564" t="str">
        <f>$C$4&amp;"_Accrued_Allowance - Salary "&amp;RIGHT('Cost Center ok'!$BH$5,14)</f>
        <v>2108_Accrued_Allowance - Salary 16-31 Aug 2021</v>
      </c>
      <c r="G504" s="565" t="s">
        <v>525</v>
      </c>
      <c r="H504" s="566" t="s">
        <v>23</v>
      </c>
      <c r="I504" s="562" t="s">
        <v>1528</v>
      </c>
      <c r="J504" s="562"/>
      <c r="K504" s="567">
        <f>IFERROR(SUMIF('Cost Center ok'!A$7:A$39,Template!E504,'Cost Center ok'!$BJ$7:$BJ$39),0)</f>
        <v>5542950</v>
      </c>
      <c r="L504" s="567">
        <v>0</v>
      </c>
      <c r="N504" s="562" t="s">
        <v>1605</v>
      </c>
      <c r="O504" s="562" t="s">
        <v>1528</v>
      </c>
    </row>
    <row r="505" spans="1:15" s="566" customFormat="1" ht="15" customHeight="1">
      <c r="A505" s="560">
        <f t="shared" si="28"/>
        <v>44439</v>
      </c>
      <c r="B505" s="561">
        <v>7511111</v>
      </c>
      <c r="C505" s="562" t="s">
        <v>518</v>
      </c>
      <c r="D505" s="563" t="s">
        <v>533</v>
      </c>
      <c r="E505" s="562" t="s">
        <v>1491</v>
      </c>
      <c r="F505" s="564" t="str">
        <f>$C$4&amp;"_Accrued_Allowance - Salary "&amp;RIGHT('Cost Center ok'!$BH$5,14)</f>
        <v>2108_Accrued_Allowance - Salary 16-31 Aug 2021</v>
      </c>
      <c r="G505" s="565" t="s">
        <v>525</v>
      </c>
      <c r="H505" s="566" t="s">
        <v>23</v>
      </c>
      <c r="I505" s="562" t="s">
        <v>1528</v>
      </c>
      <c r="J505" s="562"/>
      <c r="K505" s="567">
        <f>IFERROR(SUMIF('Cost Center ok'!A$7:A$39,Template!E505,'Cost Center ok'!$BJ$7:$BJ$39),0)</f>
        <v>31165650</v>
      </c>
      <c r="L505" s="567">
        <v>0</v>
      </c>
      <c r="N505" s="562" t="s">
        <v>1606</v>
      </c>
      <c r="O505" s="562" t="s">
        <v>1528</v>
      </c>
    </row>
    <row r="506" spans="1:15" s="566" customFormat="1" ht="15" customHeight="1">
      <c r="A506" s="560">
        <f t="shared" si="28"/>
        <v>44439</v>
      </c>
      <c r="B506" s="561">
        <v>7511111</v>
      </c>
      <c r="C506" s="562" t="s">
        <v>518</v>
      </c>
      <c r="D506" s="563" t="s">
        <v>534</v>
      </c>
      <c r="E506" s="562" t="s">
        <v>1492</v>
      </c>
      <c r="F506" s="564" t="str">
        <f>$C$4&amp;"_Accrued_Allowance - Salary "&amp;RIGHT('Cost Center ok'!$BH$5,14)</f>
        <v>2108_Accrued_Allowance - Salary 16-31 Aug 2021</v>
      </c>
      <c r="G506" s="565" t="s">
        <v>525</v>
      </c>
      <c r="H506" s="566" t="s">
        <v>23</v>
      </c>
      <c r="I506" s="562" t="s">
        <v>1528</v>
      </c>
      <c r="J506" s="562"/>
      <c r="K506" s="567">
        <f>IFERROR(SUMIF('Cost Center ok'!A$7:A$39,Template!E506,'Cost Center ok'!$BJ$7:$BJ$39),0)</f>
        <v>3631450</v>
      </c>
      <c r="L506" s="567">
        <v>0</v>
      </c>
      <c r="N506" s="562" t="s">
        <v>1607</v>
      </c>
      <c r="O506" s="562" t="s">
        <v>1528</v>
      </c>
    </row>
    <row r="507" spans="1:15" s="566" customFormat="1" ht="15" customHeight="1">
      <c r="A507" s="560">
        <f t="shared" si="28"/>
        <v>44439</v>
      </c>
      <c r="B507" s="561">
        <v>7511111</v>
      </c>
      <c r="C507" s="562" t="s">
        <v>518</v>
      </c>
      <c r="D507" s="563" t="s">
        <v>535</v>
      </c>
      <c r="E507" s="562" t="s">
        <v>1493</v>
      </c>
      <c r="F507" s="564" t="str">
        <f>$C$4&amp;"_Accrued_Allowance - Salary "&amp;RIGHT('Cost Center ok'!$BH$5,14)</f>
        <v>2108_Accrued_Allowance - Salary 16-31 Aug 2021</v>
      </c>
      <c r="G507" s="565" t="s">
        <v>525</v>
      </c>
      <c r="H507" s="566" t="s">
        <v>23</v>
      </c>
      <c r="I507" s="562" t="s">
        <v>1528</v>
      </c>
      <c r="J507" s="562"/>
      <c r="K507" s="567">
        <f>IFERROR(SUMIF('Cost Center ok'!A$7:A$39,Template!E507,'Cost Center ok'!$BJ$7:$BJ$39),0)</f>
        <v>8040200</v>
      </c>
      <c r="L507" s="567">
        <v>0</v>
      </c>
      <c r="N507" s="562" t="s">
        <v>1608</v>
      </c>
      <c r="O507" s="562" t="s">
        <v>1528</v>
      </c>
    </row>
    <row r="508" spans="1:15" s="566" customFormat="1" ht="15" customHeight="1">
      <c r="A508" s="560">
        <f t="shared" si="28"/>
        <v>44439</v>
      </c>
      <c r="B508" s="561">
        <v>7511111</v>
      </c>
      <c r="C508" s="562" t="s">
        <v>518</v>
      </c>
      <c r="D508" s="563" t="s">
        <v>536</v>
      </c>
      <c r="E508" s="562" t="s">
        <v>1494</v>
      </c>
      <c r="F508" s="564" t="str">
        <f>$C$4&amp;"_Accrued_Allowance - Salary "&amp;RIGHT('Cost Center ok'!$BH$5,14)</f>
        <v>2108_Accrued_Allowance - Salary 16-31 Aug 2021</v>
      </c>
      <c r="G508" s="565" t="s">
        <v>525</v>
      </c>
      <c r="H508" s="566" t="s">
        <v>23</v>
      </c>
      <c r="I508" s="562" t="s">
        <v>1528</v>
      </c>
      <c r="J508" s="562"/>
      <c r="K508" s="567">
        <f>IFERROR(SUMIF('Cost Center ok'!A$7:A$39,Template!E508,'Cost Center ok'!$BJ$7:$BJ$39),0)</f>
        <v>42983450</v>
      </c>
      <c r="L508" s="567">
        <v>0</v>
      </c>
      <c r="N508" s="562" t="s">
        <v>1609</v>
      </c>
      <c r="O508" s="562" t="s">
        <v>1528</v>
      </c>
    </row>
    <row r="509" spans="1:15" s="566" customFormat="1" ht="15" customHeight="1">
      <c r="A509" s="560">
        <f t="shared" si="28"/>
        <v>44439</v>
      </c>
      <c r="B509" s="561">
        <v>7511111</v>
      </c>
      <c r="C509" s="562" t="s">
        <v>518</v>
      </c>
      <c r="D509" s="563" t="s">
        <v>537</v>
      </c>
      <c r="E509" s="562" t="s">
        <v>1495</v>
      </c>
      <c r="F509" s="564" t="str">
        <f>$C$4&amp;"_Accrued_Allowance - Salary "&amp;RIGHT('Cost Center ok'!$BH$5,14)</f>
        <v>2108_Accrued_Allowance - Salary 16-31 Aug 2021</v>
      </c>
      <c r="G509" s="565" t="s">
        <v>525</v>
      </c>
      <c r="H509" s="566" t="s">
        <v>23</v>
      </c>
      <c r="I509" s="562" t="s">
        <v>1528</v>
      </c>
      <c r="J509" s="562"/>
      <c r="K509" s="567">
        <f>IFERROR(SUMIF('Cost Center ok'!A$7:A$39,Template!E509,'Cost Center ok'!$BJ$7:$BJ$39),0)</f>
        <v>10572950</v>
      </c>
      <c r="L509" s="567">
        <v>0</v>
      </c>
      <c r="N509" s="562" t="s">
        <v>1610</v>
      </c>
      <c r="O509" s="562" t="e">
        <v>#N/A</v>
      </c>
    </row>
    <row r="510" spans="1:15" s="566" customFormat="1" ht="15" customHeight="1">
      <c r="A510" s="560">
        <f t="shared" si="28"/>
        <v>44439</v>
      </c>
      <c r="B510" s="561">
        <v>7511111</v>
      </c>
      <c r="C510" s="562" t="s">
        <v>518</v>
      </c>
      <c r="D510" s="563" t="s">
        <v>538</v>
      </c>
      <c r="E510" s="562" t="s">
        <v>1496</v>
      </c>
      <c r="F510" s="564" t="str">
        <f>$C$4&amp;"_Accrued_Allowance - Salary "&amp;RIGHT('Cost Center ok'!$BH$5,14)</f>
        <v>2108_Accrued_Allowance - Salary 16-31 Aug 2021</v>
      </c>
      <c r="G510" s="565" t="s">
        <v>526</v>
      </c>
      <c r="H510" s="566" t="s">
        <v>24</v>
      </c>
      <c r="I510" s="562" t="s">
        <v>1528</v>
      </c>
      <c r="J510" s="562"/>
      <c r="K510" s="567">
        <f>IFERROR(SUMIF('Cost Center ok'!A$7:A$39,Template!E510,'Cost Center ok'!$BJ$7:$BJ$39),0)</f>
        <v>5221150</v>
      </c>
      <c r="L510" s="567">
        <v>0</v>
      </c>
      <c r="N510" s="562" t="s">
        <v>1611</v>
      </c>
      <c r="O510" s="562" t="s">
        <v>1528</v>
      </c>
    </row>
    <row r="511" spans="1:15" s="566" customFormat="1" ht="15" customHeight="1">
      <c r="A511" s="560">
        <f t="shared" si="28"/>
        <v>44439</v>
      </c>
      <c r="B511" s="561">
        <v>7511111</v>
      </c>
      <c r="C511" s="562" t="s">
        <v>518</v>
      </c>
      <c r="D511" s="563" t="s">
        <v>539</v>
      </c>
      <c r="E511" s="562" t="s">
        <v>1497</v>
      </c>
      <c r="F511" s="564" t="str">
        <f>$C$4&amp;"_Accrued_Allowance - Salary "&amp;RIGHT('Cost Center ok'!$BH$5,14)</f>
        <v>2108_Accrued_Allowance - Salary 16-31 Aug 2021</v>
      </c>
      <c r="G511" s="565" t="s">
        <v>526</v>
      </c>
      <c r="H511" s="566" t="s">
        <v>24</v>
      </c>
      <c r="I511" s="562" t="s">
        <v>1528</v>
      </c>
      <c r="J511" s="562"/>
      <c r="K511" s="567">
        <f>IFERROR(SUMIF('Cost Center ok'!A$7:A$39,Template!E511,'Cost Center ok'!$BJ$7:$BJ$39),0)</f>
        <v>14323100</v>
      </c>
      <c r="L511" s="567">
        <v>0</v>
      </c>
      <c r="N511" s="562" t="s">
        <v>1612</v>
      </c>
      <c r="O511" s="562" t="s">
        <v>1528</v>
      </c>
    </row>
    <row r="512" spans="1:15" s="566" customFormat="1" ht="15" customHeight="1">
      <c r="A512" s="560">
        <f t="shared" si="28"/>
        <v>44439</v>
      </c>
      <c r="B512" s="561">
        <v>7511111</v>
      </c>
      <c r="C512" s="562" t="s">
        <v>518</v>
      </c>
      <c r="D512" s="563" t="s">
        <v>540</v>
      </c>
      <c r="E512" s="562" t="s">
        <v>1498</v>
      </c>
      <c r="F512" s="564" t="str">
        <f>$C$4&amp;"_Accrued_Allowance - Salary "&amp;RIGHT('Cost Center ok'!$BH$5,14)</f>
        <v>2108_Accrued_Allowance - Salary 16-31 Aug 2021</v>
      </c>
      <c r="G512" s="565" t="s">
        <v>526</v>
      </c>
      <c r="H512" s="566" t="s">
        <v>24</v>
      </c>
      <c r="I512" s="562" t="s">
        <v>1528</v>
      </c>
      <c r="J512" s="562"/>
      <c r="K512" s="567">
        <f>IFERROR(SUMIF('Cost Center ok'!A$7:A$39,Template!E512,'Cost Center ok'!$BJ$7:$BJ$39),0)</f>
        <v>5075100</v>
      </c>
      <c r="L512" s="567">
        <v>0</v>
      </c>
      <c r="N512" s="562" t="s">
        <v>1613</v>
      </c>
      <c r="O512" s="562" t="s">
        <v>1528</v>
      </c>
    </row>
    <row r="513" spans="1:15" s="566" customFormat="1" ht="15" customHeight="1">
      <c r="A513" s="560">
        <f t="shared" si="28"/>
        <v>44439</v>
      </c>
      <c r="B513" s="561">
        <v>7511111</v>
      </c>
      <c r="C513" s="562" t="s">
        <v>518</v>
      </c>
      <c r="D513" s="563" t="s">
        <v>541</v>
      </c>
      <c r="E513" s="562" t="s">
        <v>1499</v>
      </c>
      <c r="F513" s="564" t="str">
        <f>$C$4&amp;"_Accrued_Allowance - Salary "&amp;RIGHT('Cost Center ok'!$BH$5,14)</f>
        <v>2108_Accrued_Allowance - Salary 16-31 Aug 2021</v>
      </c>
      <c r="G513" s="565" t="s">
        <v>525</v>
      </c>
      <c r="H513" s="566" t="s">
        <v>23</v>
      </c>
      <c r="I513" s="562" t="s">
        <v>1528</v>
      </c>
      <c r="J513" s="562"/>
      <c r="K513" s="567">
        <f>IFERROR(SUMIF('Cost Center ok'!A$7:A$39,Template!E513,'Cost Center ok'!$BJ$7:$BJ$39),0)</f>
        <v>4836350</v>
      </c>
      <c r="L513" s="567">
        <v>0</v>
      </c>
      <c r="N513" s="562" t="s">
        <v>1614</v>
      </c>
      <c r="O513" s="562" t="s">
        <v>1528</v>
      </c>
    </row>
    <row r="514" spans="1:15" ht="15" customHeight="1">
      <c r="A514" s="560">
        <f t="shared" si="28"/>
        <v>44439</v>
      </c>
      <c r="B514" s="561">
        <v>7511111</v>
      </c>
      <c r="C514" s="562" t="s">
        <v>518</v>
      </c>
      <c r="D514" s="563" t="s">
        <v>542</v>
      </c>
      <c r="E514" s="562" t="s">
        <v>1500</v>
      </c>
      <c r="F514" s="564" t="str">
        <f>$C$4&amp;"_Accrued_Allowance - Salary "&amp;RIGHT('Cost Center ok'!$BH$5,14)</f>
        <v>2108_Accrued_Allowance - Salary 16-31 Aug 2021</v>
      </c>
      <c r="G514" s="565" t="s">
        <v>525</v>
      </c>
      <c r="H514" s="566" t="s">
        <v>23</v>
      </c>
      <c r="I514" s="562" t="s">
        <v>1528</v>
      </c>
      <c r="K514" s="567">
        <f>IFERROR(SUMIF('Cost Center ok'!A$7:A$39,Template!E514,'Cost Center ok'!$BJ$7:$BJ$39),0)</f>
        <v>2706850</v>
      </c>
      <c r="L514" s="567">
        <v>0</v>
      </c>
      <c r="N514" s="562" t="s">
        <v>1615</v>
      </c>
      <c r="O514" s="562" t="s">
        <v>1528</v>
      </c>
    </row>
    <row r="515" spans="1:15" ht="15" customHeight="1">
      <c r="A515" s="560">
        <f t="shared" si="28"/>
        <v>44439</v>
      </c>
      <c r="B515" s="561">
        <v>7511111</v>
      </c>
      <c r="C515" s="562" t="s">
        <v>518</v>
      </c>
      <c r="D515" s="563" t="s">
        <v>935</v>
      </c>
      <c r="E515" s="562" t="s">
        <v>1501</v>
      </c>
      <c r="F515" s="564" t="str">
        <f>$C$4&amp;"_Accrued_Allowance - Salary "&amp;RIGHT('Cost Center ok'!$BH$5,14)</f>
        <v>2108_Accrued_Allowance - Salary 16-31 Aug 2021</v>
      </c>
      <c r="G515" s="565" t="s">
        <v>636</v>
      </c>
      <c r="H515" s="566" t="s">
        <v>1518</v>
      </c>
      <c r="I515" s="562" t="s">
        <v>1528</v>
      </c>
      <c r="K515" s="567">
        <f>IFERROR(SUMIF('Cost Center ok'!A$7:A$39,Template!E515,'Cost Center ok'!$BJ$7:$BJ$39),0)</f>
        <v>5268000</v>
      </c>
      <c r="L515" s="567">
        <v>0</v>
      </c>
      <c r="N515" s="562" t="s">
        <v>1616</v>
      </c>
      <c r="O515" s="562" t="s">
        <v>1528</v>
      </c>
    </row>
    <row r="516" spans="1:15" ht="15" customHeight="1">
      <c r="A516" s="560">
        <f t="shared" si="28"/>
        <v>44439</v>
      </c>
      <c r="B516" s="561">
        <v>7511111</v>
      </c>
      <c r="C516" s="562" t="s">
        <v>518</v>
      </c>
      <c r="D516" s="563" t="s">
        <v>934</v>
      </c>
      <c r="E516" s="562" t="s">
        <v>1502</v>
      </c>
      <c r="F516" s="564" t="str">
        <f>$C$4&amp;"_Accrued_Allowance - Salary "&amp;RIGHT('Cost Center ok'!$BH$5,14)</f>
        <v>2108_Accrued_Allowance - Salary 16-31 Aug 2021</v>
      </c>
      <c r="G516" s="565" t="s">
        <v>636</v>
      </c>
      <c r="H516" s="566" t="s">
        <v>1518</v>
      </c>
      <c r="I516" s="562" t="s">
        <v>1528</v>
      </c>
      <c r="K516" s="567">
        <f>IFERROR(SUMIF('Cost Center ok'!A$7:A$39,Template!E516,'Cost Center ok'!$BJ$7:$BJ$39),0)</f>
        <v>14621400</v>
      </c>
      <c r="L516" s="567">
        <v>0</v>
      </c>
      <c r="N516" s="562" t="s">
        <v>1617</v>
      </c>
      <c r="O516" s="562" t="s">
        <v>1528</v>
      </c>
    </row>
    <row r="517" spans="1:15" ht="15" customHeight="1">
      <c r="A517" s="560">
        <f t="shared" si="28"/>
        <v>44439</v>
      </c>
      <c r="B517" s="561">
        <v>7511111</v>
      </c>
      <c r="C517" s="562" t="s">
        <v>518</v>
      </c>
      <c r="D517" s="563" t="s">
        <v>543</v>
      </c>
      <c r="E517" s="562" t="s">
        <v>1503</v>
      </c>
      <c r="F517" s="564" t="str">
        <f>$C$4&amp;"_Accrued_Allowance - Salary "&amp;RIGHT('Cost Center ok'!$BH$5,14)</f>
        <v>2108_Accrued_Allowance - Salary 16-31 Aug 2021</v>
      </c>
      <c r="G517" s="565" t="s">
        <v>636</v>
      </c>
      <c r="H517" s="566" t="s">
        <v>1518</v>
      </c>
      <c r="I517" s="562" t="s">
        <v>1528</v>
      </c>
      <c r="K517" s="567">
        <f>IFERROR(SUMIF('Cost Center ok'!A$7:A$39,Template!E517,'Cost Center ok'!$BJ$7:$BJ$39),0)</f>
        <v>8830350</v>
      </c>
      <c r="L517" s="567">
        <v>0</v>
      </c>
      <c r="N517" s="562" t="s">
        <v>1618</v>
      </c>
      <c r="O517" s="562" t="s">
        <v>1528</v>
      </c>
    </row>
    <row r="518" spans="1:15" ht="15" customHeight="1">
      <c r="A518" s="560">
        <f t="shared" si="28"/>
        <v>44439</v>
      </c>
      <c r="B518" s="561">
        <v>7511111</v>
      </c>
      <c r="C518" s="562" t="s">
        <v>518</v>
      </c>
      <c r="D518" s="563" t="s">
        <v>544</v>
      </c>
      <c r="E518" s="562" t="s">
        <v>1504</v>
      </c>
      <c r="F518" s="564" t="str">
        <f>$C$4&amp;"_Accrued_Allowance - Salary "&amp;RIGHT('Cost Center ok'!$BH$5,14)</f>
        <v>2108_Accrued_Allowance - Salary 16-31 Aug 2021</v>
      </c>
      <c r="G518" s="565" t="s">
        <v>636</v>
      </c>
      <c r="H518" s="566" t="s">
        <v>1518</v>
      </c>
      <c r="I518" s="562" t="s">
        <v>1528</v>
      </c>
      <c r="K518" s="567">
        <f>IFERROR(SUMIF('Cost Center ok'!A$7:A$39,Template!E518,'Cost Center ok'!$BJ$7:$BJ$39),0)</f>
        <v>9522350</v>
      </c>
      <c r="L518" s="567">
        <v>0</v>
      </c>
      <c r="N518" s="562" t="s">
        <v>1619</v>
      </c>
      <c r="O518" s="562" t="s">
        <v>1528</v>
      </c>
    </row>
    <row r="519" spans="1:15" ht="15" customHeight="1">
      <c r="A519" s="560">
        <f t="shared" si="28"/>
        <v>44439</v>
      </c>
      <c r="B519" s="561">
        <v>7511111</v>
      </c>
      <c r="C519" s="562" t="s">
        <v>518</v>
      </c>
      <c r="D519" s="563" t="s">
        <v>546</v>
      </c>
      <c r="E519" s="562" t="s">
        <v>1505</v>
      </c>
      <c r="F519" s="564" t="str">
        <f>$C$4&amp;"_Accrued_Allowance - Salary "&amp;RIGHT('Cost Center ok'!$BH$5,14)</f>
        <v>2108_Accrued_Allowance - Salary 16-31 Aug 2021</v>
      </c>
      <c r="G519" s="565" t="s">
        <v>636</v>
      </c>
      <c r="H519" s="566" t="s">
        <v>1518</v>
      </c>
      <c r="I519" s="562" t="s">
        <v>1528</v>
      </c>
      <c r="K519" s="567">
        <f>IFERROR(SUMIF('Cost Center ok'!A$7:A$39,Template!E519,'Cost Center ok'!$BJ$7:$BJ$39),0)</f>
        <v>5589800</v>
      </c>
      <c r="L519" s="567">
        <v>0</v>
      </c>
      <c r="N519" s="562" t="s">
        <v>1620</v>
      </c>
      <c r="O519" s="562" t="s">
        <v>1528</v>
      </c>
    </row>
    <row r="520" spans="1:15" ht="15" customHeight="1">
      <c r="A520" s="560">
        <f t="shared" si="28"/>
        <v>44439</v>
      </c>
      <c r="B520" s="561">
        <v>7511111</v>
      </c>
      <c r="C520" s="562" t="s">
        <v>518</v>
      </c>
      <c r="D520" s="563" t="s">
        <v>547</v>
      </c>
      <c r="E520" s="562" t="s">
        <v>1506</v>
      </c>
      <c r="F520" s="564" t="str">
        <f>$C$4&amp;"_Accrued_Allowance - Salary "&amp;RIGHT('Cost Center ok'!$BH$5,14)</f>
        <v>2108_Accrued_Allowance - Salary 16-31 Aug 2021</v>
      </c>
      <c r="G520" s="565" t="s">
        <v>636</v>
      </c>
      <c r="H520" s="566" t="s">
        <v>1518</v>
      </c>
      <c r="I520" s="562" t="s">
        <v>1528</v>
      </c>
      <c r="K520" s="567">
        <f>IFERROR(SUMIF('Cost Center ok'!A$7:A$39,Template!E520,'Cost Center ok'!$BJ$7:$BJ$39),0)</f>
        <v>1339250</v>
      </c>
      <c r="L520" s="567">
        <v>0</v>
      </c>
      <c r="N520" s="562" t="s">
        <v>1621</v>
      </c>
      <c r="O520" s="562" t="s">
        <v>1528</v>
      </c>
    </row>
    <row r="521" spans="1:15" ht="15" customHeight="1">
      <c r="A521" s="560">
        <f t="shared" si="28"/>
        <v>44439</v>
      </c>
      <c r="B521" s="561">
        <v>7511111</v>
      </c>
      <c r="C521" s="562" t="s">
        <v>518</v>
      </c>
      <c r="D521" s="563" t="s">
        <v>548</v>
      </c>
      <c r="E521" s="562" t="s">
        <v>1507</v>
      </c>
      <c r="F521" s="564" t="str">
        <f>$C$4&amp;"_Accrued_Allowance - Salary "&amp;RIGHT('Cost Center ok'!$BH$5,14)</f>
        <v>2108_Accrued_Allowance - Salary 16-31 Aug 2021</v>
      </c>
      <c r="G521" s="565" t="s">
        <v>636</v>
      </c>
      <c r="H521" s="566" t="s">
        <v>1518</v>
      </c>
      <c r="I521" s="562" t="s">
        <v>1528</v>
      </c>
      <c r="K521" s="567">
        <f>IFERROR(SUMIF('Cost Center ok'!A$7:A$39,Template!E521,'Cost Center ok'!$BJ$7:$BJ$39),0)</f>
        <v>4752100</v>
      </c>
      <c r="L521" s="567">
        <v>0</v>
      </c>
      <c r="N521" s="562" t="s">
        <v>1622</v>
      </c>
      <c r="O521" s="562" t="s">
        <v>1528</v>
      </c>
    </row>
    <row r="522" spans="1:15" ht="15" customHeight="1">
      <c r="A522" s="560">
        <f t="shared" si="28"/>
        <v>44439</v>
      </c>
      <c r="B522" s="561">
        <v>7511111</v>
      </c>
      <c r="C522" s="562" t="s">
        <v>518</v>
      </c>
      <c r="D522" s="563" t="s">
        <v>549</v>
      </c>
      <c r="E522" s="562" t="s">
        <v>896</v>
      </c>
      <c r="F522" s="564" t="str">
        <f>$C$4&amp;"_Accrued_Allowance - Salary "&amp;RIGHT('Cost Center ok'!$BH$5,14)</f>
        <v>2108_Accrued_Allowance - Salary 16-31 Aug 2021</v>
      </c>
      <c r="G522" s="565" t="s">
        <v>636</v>
      </c>
      <c r="H522" s="566" t="s">
        <v>1518</v>
      </c>
      <c r="I522" s="562" t="s">
        <v>1528</v>
      </c>
      <c r="K522" s="567">
        <f>IFERROR(SUMIF('Cost Center ok'!A$7:A$39,Template!E522,'Cost Center ok'!$BJ$7:$BJ$39),0)</f>
        <v>10257250</v>
      </c>
      <c r="L522" s="567">
        <v>0</v>
      </c>
      <c r="N522" s="562" t="s">
        <v>1623</v>
      </c>
      <c r="O522" s="562" t="s">
        <v>1528</v>
      </c>
    </row>
    <row r="523" spans="1:15" ht="15" customHeight="1">
      <c r="A523" s="560">
        <f t="shared" si="28"/>
        <v>44439</v>
      </c>
      <c r="B523" s="561">
        <v>7511111</v>
      </c>
      <c r="C523" s="562" t="s">
        <v>518</v>
      </c>
      <c r="D523" s="563" t="s">
        <v>550</v>
      </c>
      <c r="E523" s="562" t="s">
        <v>1508</v>
      </c>
      <c r="F523" s="564" t="str">
        <f>$C$4&amp;"_Accrued_Allowance - Salary "&amp;RIGHT('Cost Center ok'!$BH$5,14)</f>
        <v>2108_Accrued_Allowance - Salary 16-31 Aug 2021</v>
      </c>
      <c r="G523" s="565" t="s">
        <v>636</v>
      </c>
      <c r="H523" s="566" t="s">
        <v>1518</v>
      </c>
      <c r="I523" s="562" t="s">
        <v>1528</v>
      </c>
      <c r="K523" s="567">
        <f>IFERROR(SUMIF('Cost Center ok'!A$7:A$39,Template!E523,'Cost Center ok'!$BJ$7:$BJ$39),0)</f>
        <v>1315650</v>
      </c>
      <c r="L523" s="567">
        <v>0</v>
      </c>
      <c r="N523" s="562" t="s">
        <v>1624</v>
      </c>
      <c r="O523" s="562" t="s">
        <v>1528</v>
      </c>
    </row>
    <row r="524" spans="1:15" ht="15" customHeight="1">
      <c r="A524" s="560">
        <f t="shared" si="28"/>
        <v>44439</v>
      </c>
      <c r="B524" s="561">
        <v>7511111</v>
      </c>
      <c r="C524" s="562" t="s">
        <v>518</v>
      </c>
      <c r="D524" s="563" t="s">
        <v>551</v>
      </c>
      <c r="E524" s="562" t="s">
        <v>1509</v>
      </c>
      <c r="F524" s="564" t="str">
        <f>$C$4&amp;"_Accrued_Allowance - Salary "&amp;RIGHT('Cost Center ok'!$BH$5,14)</f>
        <v>2108_Accrued_Allowance - Salary 16-31 Aug 2021</v>
      </c>
      <c r="G524" s="565" t="s">
        <v>636</v>
      </c>
      <c r="H524" s="566" t="s">
        <v>1518</v>
      </c>
      <c r="I524" s="562" t="s">
        <v>1528</v>
      </c>
      <c r="K524" s="567">
        <f>IFERROR(SUMIF('Cost Center ok'!A$7:A$39,Template!E524,'Cost Center ok'!$BJ$7:$BJ$39),0)</f>
        <v>3228950</v>
      </c>
      <c r="L524" s="567">
        <v>0</v>
      </c>
      <c r="N524" s="562" t="s">
        <v>1625</v>
      </c>
      <c r="O524" s="562" t="s">
        <v>1528</v>
      </c>
    </row>
    <row r="525" spans="1:15" ht="15" customHeight="1">
      <c r="A525" s="560">
        <f t="shared" si="28"/>
        <v>44439</v>
      </c>
      <c r="B525" s="561">
        <v>7511111</v>
      </c>
      <c r="C525" s="562" t="s">
        <v>518</v>
      </c>
      <c r="D525" s="563" t="s">
        <v>552</v>
      </c>
      <c r="E525" s="562" t="s">
        <v>1510</v>
      </c>
      <c r="F525" s="564" t="str">
        <f>$C$4&amp;"_Accrued_Allowance - Salary "&amp;RIGHT('Cost Center ok'!$BH$5,14)</f>
        <v>2108_Accrued_Allowance - Salary 16-31 Aug 2021</v>
      </c>
      <c r="G525" s="565" t="s">
        <v>636</v>
      </c>
      <c r="H525" s="566" t="s">
        <v>1518</v>
      </c>
      <c r="I525" s="562" t="s">
        <v>1528</v>
      </c>
      <c r="K525" s="567">
        <f>IFERROR(SUMIF('Cost Center ok'!A$7:A$39,Template!E525,'Cost Center ok'!$BJ$7:$BJ$39),0)</f>
        <v>2986250</v>
      </c>
      <c r="L525" s="567">
        <v>0</v>
      </c>
      <c r="N525" s="562" t="s">
        <v>1626</v>
      </c>
      <c r="O525" s="562" t="s">
        <v>1528</v>
      </c>
    </row>
    <row r="526" spans="1:15" ht="15" customHeight="1">
      <c r="A526" s="560">
        <f t="shared" si="28"/>
        <v>44439</v>
      </c>
      <c r="B526" s="561">
        <v>7511111</v>
      </c>
      <c r="C526" s="562" t="s">
        <v>518</v>
      </c>
      <c r="D526" s="563" t="s">
        <v>553</v>
      </c>
      <c r="E526" s="562" t="s">
        <v>1511</v>
      </c>
      <c r="F526" s="564" t="str">
        <f>$C$4&amp;"_Accrued_Allowance - Salary "&amp;RIGHT('Cost Center ok'!$BH$5,14)</f>
        <v>2108_Accrued_Allowance - Salary 16-31 Aug 2021</v>
      </c>
      <c r="G526" s="565" t="s">
        <v>636</v>
      </c>
      <c r="H526" s="566" t="s">
        <v>1518</v>
      </c>
      <c r="I526" s="562" t="s">
        <v>1528</v>
      </c>
      <c r="K526" s="567">
        <f>IFERROR(SUMIF('Cost Center ok'!A$7:A$39,Template!E526,'Cost Center ok'!$BJ$7:$BJ$39),0)</f>
        <v>642700</v>
      </c>
      <c r="L526" s="567">
        <v>0</v>
      </c>
      <c r="N526" s="562" t="s">
        <v>1627</v>
      </c>
      <c r="O526" s="562" t="s">
        <v>1528</v>
      </c>
    </row>
    <row r="527" spans="1:15" ht="15" customHeight="1">
      <c r="A527" s="560">
        <f t="shared" si="28"/>
        <v>44439</v>
      </c>
      <c r="B527" s="561">
        <v>7511111</v>
      </c>
      <c r="C527" s="562" t="s">
        <v>518</v>
      </c>
      <c r="D527" s="563" t="s">
        <v>554</v>
      </c>
      <c r="E527" s="562" t="s">
        <v>1512</v>
      </c>
      <c r="F527" s="564" t="str">
        <f>$C$4&amp;"_Accrued_Allowance - Salary "&amp;RIGHT('Cost Center ok'!$BH$5,14)</f>
        <v>2108_Accrued_Allowance - Salary 16-31 Aug 2021</v>
      </c>
      <c r="G527" s="565" t="s">
        <v>636</v>
      </c>
      <c r="H527" s="566" t="s">
        <v>1518</v>
      </c>
      <c r="I527" s="562" t="s">
        <v>1528</v>
      </c>
      <c r="K527" s="567">
        <f>IFERROR(SUMIF('Cost Center ok'!A$7:A$39,Template!E527,'Cost Center ok'!$BJ$7:$BJ$39),0)</f>
        <v>7552850</v>
      </c>
      <c r="L527" s="567">
        <v>0</v>
      </c>
      <c r="N527" s="562" t="s">
        <v>1628</v>
      </c>
      <c r="O527" s="562" t="s">
        <v>1528</v>
      </c>
    </row>
    <row r="528" spans="1:15" ht="15" customHeight="1">
      <c r="A528" s="560">
        <f t="shared" si="28"/>
        <v>44439</v>
      </c>
      <c r="B528" s="561">
        <v>7511111</v>
      </c>
      <c r="C528" s="562" t="s">
        <v>518</v>
      </c>
      <c r="D528" s="563" t="s">
        <v>555</v>
      </c>
      <c r="E528" s="562" t="s">
        <v>1513</v>
      </c>
      <c r="F528" s="564" t="str">
        <f>$C$4&amp;"_Accrued_Allowance - Salary "&amp;RIGHT('Cost Center ok'!$BH$5,14)</f>
        <v>2108_Accrued_Allowance - Salary 16-31 Aug 2021</v>
      </c>
      <c r="G528" s="565" t="s">
        <v>636</v>
      </c>
      <c r="H528" s="566" t="s">
        <v>1518</v>
      </c>
      <c r="I528" s="562" t="s">
        <v>1528</v>
      </c>
      <c r="K528" s="567">
        <f>IFERROR(SUMIF('Cost Center ok'!A$7:A$39,Template!E528,'Cost Center ok'!$BJ$7:$BJ$39),0)</f>
        <v>9223300</v>
      </c>
      <c r="L528" s="567">
        <v>0</v>
      </c>
      <c r="N528" s="562" t="s">
        <v>1629</v>
      </c>
      <c r="O528" s="562" t="s">
        <v>1528</v>
      </c>
    </row>
    <row r="529" spans="1:15" ht="15" customHeight="1">
      <c r="A529" s="560">
        <f t="shared" si="28"/>
        <v>44439</v>
      </c>
      <c r="B529" s="561">
        <v>7511111</v>
      </c>
      <c r="C529" s="562" t="s">
        <v>518</v>
      </c>
      <c r="D529" s="563" t="s">
        <v>556</v>
      </c>
      <c r="E529" s="562" t="s">
        <v>1514</v>
      </c>
      <c r="F529" s="564" t="str">
        <f>$C$4&amp;"_Accrued_Allowance - Salary "&amp;RIGHT('Cost Center ok'!$BH$5,14)</f>
        <v>2108_Accrued_Allowance - Salary 16-31 Aug 2021</v>
      </c>
      <c r="G529" s="565" t="s">
        <v>636</v>
      </c>
      <c r="H529" s="566" t="s">
        <v>1518</v>
      </c>
      <c r="I529" s="562" t="s">
        <v>1528</v>
      </c>
      <c r="K529" s="567">
        <f>IFERROR(SUMIF('Cost Center ok'!A$7:A$39,Template!E529,'Cost Center ok'!$BJ$7:$BJ$39),0)</f>
        <v>2549450</v>
      </c>
      <c r="L529" s="567">
        <v>0</v>
      </c>
      <c r="N529" s="562" t="s">
        <v>1630</v>
      </c>
      <c r="O529" s="562" t="s">
        <v>1528</v>
      </c>
    </row>
    <row r="530" spans="1:15" ht="15" customHeight="1">
      <c r="A530" s="560">
        <f t="shared" si="28"/>
        <v>44439</v>
      </c>
      <c r="B530" s="561">
        <v>7511111</v>
      </c>
      <c r="C530" s="562" t="s">
        <v>518</v>
      </c>
      <c r="D530" s="563" t="s">
        <v>557</v>
      </c>
      <c r="E530" s="562" t="s">
        <v>1515</v>
      </c>
      <c r="F530" s="564" t="str">
        <f>$C$4&amp;"_Accrued_Allowance - Salary "&amp;RIGHT('Cost Center ok'!$BH$5,14)</f>
        <v>2108_Accrued_Allowance - Salary 16-31 Aug 2021</v>
      </c>
      <c r="G530" s="565" t="s">
        <v>636</v>
      </c>
      <c r="H530" s="566" t="s">
        <v>1518</v>
      </c>
      <c r="I530" s="562" t="s">
        <v>1528</v>
      </c>
      <c r="K530" s="567">
        <f>IFERROR(SUMIF('Cost Center ok'!A$7:A$39,Template!E530,'Cost Center ok'!$BJ$7:$BJ$39),0)</f>
        <v>2276750</v>
      </c>
      <c r="L530" s="567">
        <v>0</v>
      </c>
      <c r="N530" s="562" t="s">
        <v>1631</v>
      </c>
      <c r="O530" s="562" t="s">
        <v>1528</v>
      </c>
    </row>
    <row r="531" spans="1:15" ht="15" customHeight="1">
      <c r="A531" s="560">
        <f t="shared" si="28"/>
        <v>44439</v>
      </c>
      <c r="B531" s="561">
        <v>7511111</v>
      </c>
      <c r="C531" s="562" t="s">
        <v>518</v>
      </c>
      <c r="D531" s="563" t="s">
        <v>558</v>
      </c>
      <c r="E531" s="562" t="s">
        <v>1516</v>
      </c>
      <c r="F531" s="564" t="str">
        <f>$C$4&amp;"_Accrued_Allowance - Salary "&amp;RIGHT('Cost Center ok'!$BH$5,14)</f>
        <v>2108_Accrued_Allowance - Salary 16-31 Aug 2021</v>
      </c>
      <c r="G531" s="565" t="s">
        <v>636</v>
      </c>
      <c r="H531" s="566" t="s">
        <v>1518</v>
      </c>
      <c r="I531" s="562" t="s">
        <v>1528</v>
      </c>
      <c r="K531" s="567">
        <f>IFERROR(SUMIF('Cost Center ok'!A$7:A$39,Template!E531,'Cost Center ok'!$BJ$7:$BJ$39),0)</f>
        <v>6017450</v>
      </c>
      <c r="L531" s="567">
        <v>0</v>
      </c>
      <c r="N531" s="562" t="s">
        <v>1632</v>
      </c>
      <c r="O531" s="562" t="s">
        <v>1528</v>
      </c>
    </row>
    <row r="532" spans="1:15" ht="15" customHeight="1">
      <c r="A532" s="560">
        <f t="shared" si="28"/>
        <v>44439</v>
      </c>
      <c r="B532" s="561">
        <v>7511111</v>
      </c>
      <c r="C532" s="562" t="s">
        <v>518</v>
      </c>
      <c r="D532" s="563" t="s">
        <v>559</v>
      </c>
      <c r="E532" s="562" t="s">
        <v>1517</v>
      </c>
      <c r="F532" s="564" t="str">
        <f>$C$4&amp;"_Accrued_Allowance - Salary "&amp;RIGHT('Cost Center ok'!$BH$5,14)</f>
        <v>2108_Accrued_Allowance - Salary 16-31 Aug 2021</v>
      </c>
      <c r="G532" s="565" t="s">
        <v>636</v>
      </c>
      <c r="H532" s="566" t="s">
        <v>1518</v>
      </c>
      <c r="I532" s="562" t="s">
        <v>1528</v>
      </c>
      <c r="K532" s="567">
        <f>IFERROR(SUMIF('Cost Center ok'!A$7:A$39,Template!E532,'Cost Center ok'!$BJ$7:$BJ$39),0)</f>
        <v>1730900</v>
      </c>
      <c r="L532" s="567">
        <v>0</v>
      </c>
      <c r="N532" s="562" t="s">
        <v>1633</v>
      </c>
      <c r="O532" s="562" t="s">
        <v>1528</v>
      </c>
    </row>
    <row r="533" spans="1:15" ht="15" customHeight="1">
      <c r="A533" s="560">
        <f t="shared" si="28"/>
        <v>44439</v>
      </c>
      <c r="B533" s="568">
        <v>3195101</v>
      </c>
      <c r="C533" s="562" t="s">
        <v>560</v>
      </c>
      <c r="D533" s="563" t="s">
        <v>556</v>
      </c>
      <c r="E533" s="562" t="s">
        <v>1514</v>
      </c>
      <c r="F533" s="564" t="str">
        <f>$C$4&amp;"_Accrued_Allowance - Salary "&amp;RIGHT('Cost Center ok'!$BH$5,14)</f>
        <v>2108_Accrued_Allowance - Salary 16-31 Aug 2021</v>
      </c>
      <c r="G533" s="565" t="s">
        <v>636</v>
      </c>
      <c r="H533" s="566" t="s">
        <v>1518</v>
      </c>
      <c r="I533" s="562" t="s">
        <v>1528</v>
      </c>
      <c r="K533" s="567">
        <v>0</v>
      </c>
      <c r="L533" s="567">
        <f>+'Cost Center ok'!BJ41</f>
        <v>268494150</v>
      </c>
      <c r="N533" s="562" t="s">
        <v>1600</v>
      </c>
      <c r="O533" s="562" t="e">
        <v>#N/A</v>
      </c>
    </row>
    <row r="534" spans="1:15">
      <c r="A534" s="560"/>
      <c r="B534" s="570"/>
      <c r="C534" s="562"/>
      <c r="D534" s="563"/>
      <c r="E534" s="562"/>
      <c r="F534" s="562"/>
      <c r="H534" s="566"/>
      <c r="K534" s="567"/>
      <c r="L534" s="567"/>
      <c r="N534" s="562" t="s">
        <v>1566</v>
      </c>
      <c r="O534" s="562" t="e">
        <v>#N/A</v>
      </c>
    </row>
    <row r="535" spans="1:15" ht="15" customHeight="1">
      <c r="A535" s="560">
        <f t="shared" ref="A535:A568" si="29">+EOMONTH($C$3,0)</f>
        <v>44439</v>
      </c>
      <c r="B535" s="561">
        <v>7511201</v>
      </c>
      <c r="C535" s="562" t="s">
        <v>520</v>
      </c>
      <c r="D535" s="563" t="s">
        <v>527</v>
      </c>
      <c r="E535" s="562" t="s">
        <v>1486</v>
      </c>
      <c r="F535" s="564" t="str">
        <f>$C$4&amp;"_Accrued_Overtime - Salary "&amp;RIGHT('Cost Center ok'!$BI$5,14)</f>
        <v>2108_Accrued_Overtime - Salary 16-31 Aug 2021</v>
      </c>
      <c r="G535" s="565" t="s">
        <v>525</v>
      </c>
      <c r="H535" s="566" t="s">
        <v>23</v>
      </c>
      <c r="I535" s="562" t="s">
        <v>1529</v>
      </c>
      <c r="K535" s="567">
        <f>IFERROR(SUMIF('Cost Center ok'!A$7:A$39,Template!E535,'Cost Center ok'!$BH$7:$BH$39),0)</f>
        <v>12181400</v>
      </c>
      <c r="L535" s="567">
        <v>0</v>
      </c>
      <c r="N535" s="562" t="s">
        <v>1634</v>
      </c>
      <c r="O535" s="562" t="s">
        <v>1529</v>
      </c>
    </row>
    <row r="536" spans="1:15" ht="15" customHeight="1">
      <c r="A536" s="560">
        <f t="shared" si="29"/>
        <v>44439</v>
      </c>
      <c r="B536" s="561">
        <v>7511201</v>
      </c>
      <c r="C536" s="562" t="s">
        <v>520</v>
      </c>
      <c r="D536" s="563" t="s">
        <v>528</v>
      </c>
      <c r="E536" s="562" t="s">
        <v>1487</v>
      </c>
      <c r="F536" s="564" t="str">
        <f>$C$4&amp;"_Accrued_Overtime - Salary "&amp;RIGHT('Cost Center ok'!$BI$5,14)</f>
        <v>2108_Accrued_Overtime - Salary 16-31 Aug 2021</v>
      </c>
      <c r="G536" s="565" t="s">
        <v>525</v>
      </c>
      <c r="H536" s="566" t="s">
        <v>23</v>
      </c>
      <c r="I536" s="562" t="s">
        <v>1529</v>
      </c>
      <c r="K536" s="567">
        <f>IFERROR(SUMIF('Cost Center ok'!A$7:A$39,Template!E536,'Cost Center ok'!$BH$7:$BH$39),0)</f>
        <v>19951800</v>
      </c>
      <c r="L536" s="567">
        <v>0</v>
      </c>
      <c r="N536" s="562" t="s">
        <v>1635</v>
      </c>
      <c r="O536" s="562" t="s">
        <v>1529</v>
      </c>
    </row>
    <row r="537" spans="1:15" ht="15" customHeight="1">
      <c r="A537" s="560">
        <f t="shared" si="29"/>
        <v>44439</v>
      </c>
      <c r="B537" s="561">
        <v>7511201</v>
      </c>
      <c r="C537" s="562" t="s">
        <v>520</v>
      </c>
      <c r="D537" s="563" t="s">
        <v>529</v>
      </c>
      <c r="E537" s="562" t="s">
        <v>1488</v>
      </c>
      <c r="F537" s="564" t="str">
        <f>$C$4&amp;"_Accrued_Overtime - Salary "&amp;RIGHT('Cost Center ok'!$BI$5,14)</f>
        <v>2108_Accrued_Overtime - Salary 16-31 Aug 2021</v>
      </c>
      <c r="G537" s="565" t="s">
        <v>525</v>
      </c>
      <c r="H537" s="566" t="s">
        <v>23</v>
      </c>
      <c r="I537" s="562" t="s">
        <v>1529</v>
      </c>
      <c r="K537" s="567">
        <f>IFERROR(SUMIF('Cost Center ok'!A$7:A$39,Template!E537,'Cost Center ok'!$BH$7:$BH$39),0)</f>
        <v>7932100</v>
      </c>
      <c r="L537" s="567">
        <v>0</v>
      </c>
      <c r="N537" s="562" t="s">
        <v>1636</v>
      </c>
      <c r="O537" s="562" t="s">
        <v>1529</v>
      </c>
    </row>
    <row r="538" spans="1:15" ht="15" customHeight="1">
      <c r="A538" s="560">
        <f t="shared" si="29"/>
        <v>44439</v>
      </c>
      <c r="B538" s="561">
        <v>7511201</v>
      </c>
      <c r="C538" s="562" t="s">
        <v>520</v>
      </c>
      <c r="D538" s="563" t="s">
        <v>530</v>
      </c>
      <c r="E538" s="562" t="s">
        <v>1489</v>
      </c>
      <c r="F538" s="564" t="str">
        <f>$C$4&amp;"_Accrued_Overtime - Salary "&amp;RIGHT('Cost Center ok'!$BI$5,14)</f>
        <v>2108_Accrued_Overtime - Salary 16-31 Aug 2021</v>
      </c>
      <c r="G538" s="565" t="s">
        <v>525</v>
      </c>
      <c r="H538" s="566" t="s">
        <v>23</v>
      </c>
      <c r="I538" s="562" t="s">
        <v>1529</v>
      </c>
      <c r="K538" s="567">
        <f>IFERROR(SUMIF('Cost Center ok'!A$7:A$39,Template!E538,'Cost Center ok'!$BH$7:$BH$39),0)</f>
        <v>19443200</v>
      </c>
      <c r="L538" s="567">
        <v>0</v>
      </c>
      <c r="N538" s="562" t="s">
        <v>1637</v>
      </c>
      <c r="O538" s="562" t="s">
        <v>1529</v>
      </c>
    </row>
    <row r="539" spans="1:15" s="566" customFormat="1" ht="15" customHeight="1">
      <c r="A539" s="560">
        <f t="shared" si="29"/>
        <v>44439</v>
      </c>
      <c r="B539" s="561">
        <v>7511201</v>
      </c>
      <c r="C539" s="562" t="s">
        <v>520</v>
      </c>
      <c r="D539" s="563" t="s">
        <v>532</v>
      </c>
      <c r="E539" s="562" t="s">
        <v>1490</v>
      </c>
      <c r="F539" s="564" t="str">
        <f>$C$4&amp;"_Accrued_Overtime - Salary "&amp;RIGHT('Cost Center ok'!$BI$5,14)</f>
        <v>2108_Accrued_Overtime - Salary 16-31 Aug 2021</v>
      </c>
      <c r="G539" s="565" t="s">
        <v>525</v>
      </c>
      <c r="H539" s="566" t="s">
        <v>23</v>
      </c>
      <c r="I539" s="562" t="s">
        <v>1529</v>
      </c>
      <c r="J539" s="562"/>
      <c r="K539" s="567">
        <f>IFERROR(SUMIF('Cost Center ok'!A$7:A$39,Template!E539,'Cost Center ok'!$BH$7:$BH$39),0)</f>
        <v>8482900</v>
      </c>
      <c r="L539" s="567">
        <v>0</v>
      </c>
      <c r="N539" s="562" t="s">
        <v>1638</v>
      </c>
      <c r="O539" s="562" t="s">
        <v>1529</v>
      </c>
    </row>
    <row r="540" spans="1:15" s="566" customFormat="1" ht="15" customHeight="1">
      <c r="A540" s="560">
        <f t="shared" si="29"/>
        <v>44439</v>
      </c>
      <c r="B540" s="561">
        <v>7511201</v>
      </c>
      <c r="C540" s="562" t="s">
        <v>520</v>
      </c>
      <c r="D540" s="563" t="s">
        <v>533</v>
      </c>
      <c r="E540" s="562" t="s">
        <v>1491</v>
      </c>
      <c r="F540" s="564" t="str">
        <f>$C$4&amp;"_Accrued_Overtime - Salary "&amp;RIGHT('Cost Center ok'!$BI$5,14)</f>
        <v>2108_Accrued_Overtime - Salary 16-31 Aug 2021</v>
      </c>
      <c r="G540" s="565" t="s">
        <v>525</v>
      </c>
      <c r="H540" s="566" t="s">
        <v>23</v>
      </c>
      <c r="I540" s="562" t="s">
        <v>1529</v>
      </c>
      <c r="J540" s="562"/>
      <c r="K540" s="567">
        <f>IFERROR(SUMIF('Cost Center ok'!A$7:A$39,Template!E540,'Cost Center ok'!$BH$7:$BH$39),0)</f>
        <v>27010500</v>
      </c>
      <c r="L540" s="567">
        <v>0</v>
      </c>
      <c r="N540" s="562" t="s">
        <v>1639</v>
      </c>
      <c r="O540" s="562" t="s">
        <v>1529</v>
      </c>
    </row>
    <row r="541" spans="1:15" s="566" customFormat="1" ht="15" customHeight="1">
      <c r="A541" s="560">
        <f t="shared" si="29"/>
        <v>44439</v>
      </c>
      <c r="B541" s="561">
        <v>7511201</v>
      </c>
      <c r="C541" s="562" t="s">
        <v>520</v>
      </c>
      <c r="D541" s="563" t="s">
        <v>534</v>
      </c>
      <c r="E541" s="562" t="s">
        <v>1492</v>
      </c>
      <c r="F541" s="564" t="str">
        <f>$C$4&amp;"_Accrued_Overtime - Salary "&amp;RIGHT('Cost Center ok'!$BI$5,14)</f>
        <v>2108_Accrued_Overtime - Salary 16-31 Aug 2021</v>
      </c>
      <c r="G541" s="565" t="s">
        <v>525</v>
      </c>
      <c r="H541" s="566" t="s">
        <v>23</v>
      </c>
      <c r="I541" s="562" t="s">
        <v>1529</v>
      </c>
      <c r="J541" s="562"/>
      <c r="K541" s="567">
        <f>IFERROR(SUMIF('Cost Center ok'!A$7:A$39,Template!E541,'Cost Center ok'!$BH$7:$BH$39),0)</f>
        <v>8516700</v>
      </c>
      <c r="L541" s="567">
        <v>0</v>
      </c>
      <c r="N541" s="562" t="s">
        <v>1640</v>
      </c>
      <c r="O541" s="562" t="s">
        <v>1529</v>
      </c>
    </row>
    <row r="542" spans="1:15" s="566" customFormat="1" ht="15" customHeight="1">
      <c r="A542" s="560">
        <f t="shared" si="29"/>
        <v>44439</v>
      </c>
      <c r="B542" s="561">
        <v>7511201</v>
      </c>
      <c r="C542" s="562" t="s">
        <v>520</v>
      </c>
      <c r="D542" s="563" t="s">
        <v>535</v>
      </c>
      <c r="E542" s="562" t="s">
        <v>1493</v>
      </c>
      <c r="F542" s="564" t="str">
        <f>$C$4&amp;"_Accrued_Overtime - Salary "&amp;RIGHT('Cost Center ok'!$BI$5,14)</f>
        <v>2108_Accrued_Overtime - Salary 16-31 Aug 2021</v>
      </c>
      <c r="G542" s="565" t="s">
        <v>525</v>
      </c>
      <c r="H542" s="566" t="s">
        <v>23</v>
      </c>
      <c r="I542" s="562" t="s">
        <v>1529</v>
      </c>
      <c r="J542" s="562"/>
      <c r="K542" s="567">
        <f>IFERROR(SUMIF('Cost Center ok'!A$7:A$39,Template!E542,'Cost Center ok'!$BH$7:$BH$39),0)</f>
        <v>17673700</v>
      </c>
      <c r="L542" s="567">
        <v>0</v>
      </c>
      <c r="N542" s="562" t="s">
        <v>1641</v>
      </c>
      <c r="O542" s="562" t="s">
        <v>1529</v>
      </c>
    </row>
    <row r="543" spans="1:15" s="566" customFormat="1" ht="15" customHeight="1">
      <c r="A543" s="560">
        <f t="shared" si="29"/>
        <v>44439</v>
      </c>
      <c r="B543" s="561">
        <v>7511201</v>
      </c>
      <c r="C543" s="562" t="s">
        <v>520</v>
      </c>
      <c r="D543" s="563" t="s">
        <v>536</v>
      </c>
      <c r="E543" s="562" t="s">
        <v>1494</v>
      </c>
      <c r="F543" s="564" t="str">
        <f>$C$4&amp;"_Accrued_Overtime - Salary "&amp;RIGHT('Cost Center ok'!$BI$5,14)</f>
        <v>2108_Accrued_Overtime - Salary 16-31 Aug 2021</v>
      </c>
      <c r="G543" s="565" t="s">
        <v>525</v>
      </c>
      <c r="H543" s="566" t="s">
        <v>23</v>
      </c>
      <c r="I543" s="562" t="s">
        <v>1529</v>
      </c>
      <c r="J543" s="562"/>
      <c r="K543" s="567">
        <f>IFERROR(SUMIF('Cost Center ok'!A$7:A$39,Template!E543,'Cost Center ok'!$BH$7:$BH$39),0)</f>
        <v>50360900</v>
      </c>
      <c r="L543" s="567">
        <v>0</v>
      </c>
      <c r="N543" s="562" t="s">
        <v>1642</v>
      </c>
      <c r="O543" s="562" t="s">
        <v>1529</v>
      </c>
    </row>
    <row r="544" spans="1:15" s="566" customFormat="1" ht="15" customHeight="1">
      <c r="A544" s="560">
        <f t="shared" si="29"/>
        <v>44439</v>
      </c>
      <c r="B544" s="561">
        <v>7511201</v>
      </c>
      <c r="C544" s="562" t="s">
        <v>520</v>
      </c>
      <c r="D544" s="563" t="s">
        <v>537</v>
      </c>
      <c r="E544" s="562" t="s">
        <v>1495</v>
      </c>
      <c r="F544" s="564" t="str">
        <f>$C$4&amp;"_Accrued_Overtime - Salary "&amp;RIGHT('Cost Center ok'!$BI$5,14)</f>
        <v>2108_Accrued_Overtime - Salary 16-31 Aug 2021</v>
      </c>
      <c r="G544" s="565" t="s">
        <v>525</v>
      </c>
      <c r="H544" s="566" t="s">
        <v>23</v>
      </c>
      <c r="I544" s="562" t="s">
        <v>1529</v>
      </c>
      <c r="J544" s="562"/>
      <c r="K544" s="567">
        <f>IFERROR(SUMIF('Cost Center ok'!A$7:A$39,Template!E544,'Cost Center ok'!$BH$7:$BH$39),0)</f>
        <v>18890600</v>
      </c>
      <c r="L544" s="567">
        <v>0</v>
      </c>
      <c r="N544" s="562" t="s">
        <v>1643</v>
      </c>
      <c r="O544" s="562" t="e">
        <v>#N/A</v>
      </c>
    </row>
    <row r="545" spans="1:15" s="566" customFormat="1" ht="15" customHeight="1">
      <c r="A545" s="560">
        <f t="shared" si="29"/>
        <v>44439</v>
      </c>
      <c r="B545" s="561">
        <v>7511201</v>
      </c>
      <c r="C545" s="562" t="s">
        <v>520</v>
      </c>
      <c r="D545" s="563" t="s">
        <v>538</v>
      </c>
      <c r="E545" s="562" t="s">
        <v>1496</v>
      </c>
      <c r="F545" s="564" t="str">
        <f>$C$4&amp;"_Accrued_Overtime - Salary "&amp;RIGHT('Cost Center ok'!$BI$5,14)</f>
        <v>2108_Accrued_Overtime - Salary 16-31 Aug 2021</v>
      </c>
      <c r="G545" s="565" t="s">
        <v>526</v>
      </c>
      <c r="H545" s="566" t="s">
        <v>24</v>
      </c>
      <c r="I545" s="562" t="s">
        <v>1529</v>
      </c>
      <c r="J545" s="562"/>
      <c r="K545" s="567">
        <f>IFERROR(SUMIF('Cost Center ok'!A$7:A$39,Template!E545,'Cost Center ok'!$BH$7:$BH$39),0)</f>
        <v>3697400</v>
      </c>
      <c r="L545" s="567">
        <v>0</v>
      </c>
      <c r="N545" s="562" t="s">
        <v>1644</v>
      </c>
      <c r="O545" s="562" t="s">
        <v>1529</v>
      </c>
    </row>
    <row r="546" spans="1:15" s="566" customFormat="1" ht="15" customHeight="1">
      <c r="A546" s="560">
        <f t="shared" si="29"/>
        <v>44439</v>
      </c>
      <c r="B546" s="561">
        <v>7511201</v>
      </c>
      <c r="C546" s="562" t="s">
        <v>520</v>
      </c>
      <c r="D546" s="563" t="s">
        <v>539</v>
      </c>
      <c r="E546" s="562" t="s">
        <v>1497</v>
      </c>
      <c r="F546" s="564" t="str">
        <f>$C$4&amp;"_Accrued_Overtime - Salary "&amp;RIGHT('Cost Center ok'!$BI$5,14)</f>
        <v>2108_Accrued_Overtime - Salary 16-31 Aug 2021</v>
      </c>
      <c r="G546" s="565" t="s">
        <v>526</v>
      </c>
      <c r="H546" s="566" t="s">
        <v>24</v>
      </c>
      <c r="I546" s="562" t="s">
        <v>1529</v>
      </c>
      <c r="J546" s="562"/>
      <c r="K546" s="567">
        <f>IFERROR(SUMIF('Cost Center ok'!A$7:A$39,Template!E546,'Cost Center ok'!$BH$7:$BH$39),0)</f>
        <v>13634800</v>
      </c>
      <c r="L546" s="567">
        <v>0</v>
      </c>
      <c r="N546" s="562" t="s">
        <v>1645</v>
      </c>
      <c r="O546" s="562" t="s">
        <v>1529</v>
      </c>
    </row>
    <row r="547" spans="1:15" s="566" customFormat="1" ht="15" customHeight="1">
      <c r="A547" s="560">
        <f t="shared" si="29"/>
        <v>44439</v>
      </c>
      <c r="B547" s="561">
        <v>7511201</v>
      </c>
      <c r="C547" s="562" t="s">
        <v>520</v>
      </c>
      <c r="D547" s="563" t="s">
        <v>540</v>
      </c>
      <c r="E547" s="562" t="s">
        <v>1498</v>
      </c>
      <c r="F547" s="564" t="str">
        <f>$C$4&amp;"_Accrued_Overtime - Salary "&amp;RIGHT('Cost Center ok'!$BI$5,14)</f>
        <v>2108_Accrued_Overtime - Salary 16-31 Aug 2021</v>
      </c>
      <c r="G547" s="565" t="s">
        <v>526</v>
      </c>
      <c r="H547" s="566" t="s">
        <v>24</v>
      </c>
      <c r="I547" s="562" t="s">
        <v>1529</v>
      </c>
      <c r="J547" s="562"/>
      <c r="K547" s="567">
        <f>IFERROR(SUMIF('Cost Center ok'!A$7:A$39,Template!E547,'Cost Center ok'!$BH$7:$BH$39),0)</f>
        <v>4002500</v>
      </c>
      <c r="L547" s="567">
        <v>0</v>
      </c>
      <c r="N547" s="562" t="s">
        <v>1646</v>
      </c>
      <c r="O547" s="562" t="s">
        <v>1529</v>
      </c>
    </row>
    <row r="548" spans="1:15" s="566" customFormat="1" ht="15" customHeight="1">
      <c r="A548" s="560">
        <f t="shared" si="29"/>
        <v>44439</v>
      </c>
      <c r="B548" s="561">
        <v>7511201</v>
      </c>
      <c r="C548" s="562" t="s">
        <v>520</v>
      </c>
      <c r="D548" s="563" t="s">
        <v>541</v>
      </c>
      <c r="E548" s="562" t="s">
        <v>1499</v>
      </c>
      <c r="F548" s="564" t="str">
        <f>$C$4&amp;"_Accrued_Overtime - Salary "&amp;RIGHT('Cost Center ok'!$BI$5,14)</f>
        <v>2108_Accrued_Overtime - Salary 16-31 Aug 2021</v>
      </c>
      <c r="G548" s="565" t="s">
        <v>525</v>
      </c>
      <c r="H548" s="566" t="s">
        <v>23</v>
      </c>
      <c r="I548" s="562" t="s">
        <v>1529</v>
      </c>
      <c r="J548" s="562"/>
      <c r="K548" s="567">
        <f>IFERROR(SUMIF('Cost Center ok'!A$7:A$39,Template!E548,'Cost Center ok'!$BH$7:$BH$39),0)</f>
        <v>2075400</v>
      </c>
      <c r="L548" s="567">
        <v>0</v>
      </c>
      <c r="N548" s="562" t="s">
        <v>1647</v>
      </c>
      <c r="O548" s="562" t="e">
        <v>#N/A</v>
      </c>
    </row>
    <row r="549" spans="1:15" ht="15" customHeight="1">
      <c r="A549" s="560">
        <f t="shared" si="29"/>
        <v>44439</v>
      </c>
      <c r="B549" s="561">
        <v>7511201</v>
      </c>
      <c r="C549" s="562" t="s">
        <v>520</v>
      </c>
      <c r="D549" s="563" t="s">
        <v>542</v>
      </c>
      <c r="E549" s="562" t="s">
        <v>1500</v>
      </c>
      <c r="F549" s="564" t="str">
        <f>$C$4&amp;"_Accrued_Overtime - Salary "&amp;RIGHT('Cost Center ok'!$BI$5,14)</f>
        <v>2108_Accrued_Overtime - Salary 16-31 Aug 2021</v>
      </c>
      <c r="G549" s="565" t="s">
        <v>525</v>
      </c>
      <c r="H549" s="566" t="s">
        <v>23</v>
      </c>
      <c r="I549" s="562" t="s">
        <v>1529</v>
      </c>
      <c r="K549" s="567">
        <f>IFERROR(SUMIF('Cost Center ok'!A$7:A$39,Template!E549,'Cost Center ok'!$BH$7:$BH$39),0)</f>
        <v>618100</v>
      </c>
      <c r="L549" s="567">
        <v>0</v>
      </c>
      <c r="N549" s="562" t="s">
        <v>1648</v>
      </c>
      <c r="O549" s="562" t="s">
        <v>1529</v>
      </c>
    </row>
    <row r="550" spans="1:15" ht="15" customHeight="1">
      <c r="A550" s="560">
        <f t="shared" si="29"/>
        <v>44439</v>
      </c>
      <c r="B550" s="561">
        <v>7511201</v>
      </c>
      <c r="C550" s="562" t="s">
        <v>520</v>
      </c>
      <c r="D550" s="563" t="s">
        <v>935</v>
      </c>
      <c r="E550" s="562" t="s">
        <v>1501</v>
      </c>
      <c r="F550" s="564" t="str">
        <f>$C$4&amp;"_Accrued_Overtime - Salary "&amp;RIGHT('Cost Center ok'!$BI$5,14)</f>
        <v>2108_Accrued_Overtime - Salary 16-31 Aug 2021</v>
      </c>
      <c r="G550" s="565" t="s">
        <v>636</v>
      </c>
      <c r="H550" s="566" t="s">
        <v>1518</v>
      </c>
      <c r="I550" s="562" t="s">
        <v>1529</v>
      </c>
      <c r="K550" s="567">
        <f>IFERROR(SUMIF('Cost Center ok'!A$7:A$39,Template!E550,'Cost Center ok'!$BH$7:$BH$39),0)</f>
        <v>2437900</v>
      </c>
      <c r="L550" s="567">
        <v>0</v>
      </c>
      <c r="N550" s="562" t="s">
        <v>1649</v>
      </c>
      <c r="O550" s="562" t="s">
        <v>1529</v>
      </c>
    </row>
    <row r="551" spans="1:15" ht="15" customHeight="1">
      <c r="A551" s="560">
        <f t="shared" si="29"/>
        <v>44439</v>
      </c>
      <c r="B551" s="561">
        <v>7511201</v>
      </c>
      <c r="C551" s="562" t="s">
        <v>520</v>
      </c>
      <c r="D551" s="563" t="s">
        <v>934</v>
      </c>
      <c r="E551" s="562" t="s">
        <v>1502</v>
      </c>
      <c r="F551" s="564" t="str">
        <f>$C$4&amp;"_Accrued_Overtime - Salary "&amp;RIGHT('Cost Center ok'!$BI$5,14)</f>
        <v>2108_Accrued_Overtime - Salary 16-31 Aug 2021</v>
      </c>
      <c r="G551" s="565" t="s">
        <v>636</v>
      </c>
      <c r="H551" s="566" t="s">
        <v>1518</v>
      </c>
      <c r="I551" s="562" t="s">
        <v>1529</v>
      </c>
      <c r="K551" s="567">
        <f>IFERROR(SUMIF('Cost Center ok'!A$7:A$39,Template!E551,'Cost Center ok'!$BH$7:$BH$39),0)</f>
        <v>27683700</v>
      </c>
      <c r="L551" s="567">
        <v>0</v>
      </c>
      <c r="N551" s="562" t="s">
        <v>1650</v>
      </c>
      <c r="O551" s="562" t="s">
        <v>1529</v>
      </c>
    </row>
    <row r="552" spans="1:15" ht="15" customHeight="1">
      <c r="A552" s="560">
        <f t="shared" si="29"/>
        <v>44439</v>
      </c>
      <c r="B552" s="561">
        <v>7511201</v>
      </c>
      <c r="C552" s="562" t="s">
        <v>520</v>
      </c>
      <c r="D552" s="563" t="s">
        <v>543</v>
      </c>
      <c r="E552" s="562" t="s">
        <v>1503</v>
      </c>
      <c r="F552" s="564" t="str">
        <f>$C$4&amp;"_Accrued_Overtime - Salary "&amp;RIGHT('Cost Center ok'!$BI$5,14)</f>
        <v>2108_Accrued_Overtime - Salary 16-31 Aug 2021</v>
      </c>
      <c r="G552" s="565" t="s">
        <v>636</v>
      </c>
      <c r="H552" s="566" t="s">
        <v>1518</v>
      </c>
      <c r="I552" s="562" t="s">
        <v>1529</v>
      </c>
      <c r="K552" s="567">
        <f>IFERROR(SUMIF('Cost Center ok'!A$7:A$39,Template!E552,'Cost Center ok'!$BH$7:$BH$39),0)</f>
        <v>9071700</v>
      </c>
      <c r="L552" s="567">
        <v>0</v>
      </c>
      <c r="N552" s="562" t="s">
        <v>1651</v>
      </c>
      <c r="O552" s="562" t="s">
        <v>1529</v>
      </c>
    </row>
    <row r="553" spans="1:15" ht="15" customHeight="1">
      <c r="A553" s="560">
        <f t="shared" si="29"/>
        <v>44439</v>
      </c>
      <c r="B553" s="561">
        <v>7511201</v>
      </c>
      <c r="C553" s="562" t="s">
        <v>520</v>
      </c>
      <c r="D553" s="563" t="s">
        <v>544</v>
      </c>
      <c r="E553" s="562" t="s">
        <v>1504</v>
      </c>
      <c r="F553" s="564" t="str">
        <f>$C$4&amp;"_Accrued_Overtime - Salary "&amp;RIGHT('Cost Center ok'!$BI$5,14)</f>
        <v>2108_Accrued_Overtime - Salary 16-31 Aug 2021</v>
      </c>
      <c r="G553" s="565" t="s">
        <v>636</v>
      </c>
      <c r="H553" s="566" t="s">
        <v>1518</v>
      </c>
      <c r="I553" s="562" t="s">
        <v>1529</v>
      </c>
      <c r="K553" s="567">
        <f>IFERROR(SUMIF('Cost Center ok'!A$7:A$39,Template!E553,'Cost Center ok'!$BH$7:$BH$39),0)</f>
        <v>0</v>
      </c>
      <c r="L553" s="567">
        <v>0</v>
      </c>
      <c r="N553" s="562" t="s">
        <v>1652</v>
      </c>
      <c r="O553" s="562" t="s">
        <v>1529</v>
      </c>
    </row>
    <row r="554" spans="1:15" ht="15" customHeight="1">
      <c r="A554" s="560">
        <f t="shared" si="29"/>
        <v>44439</v>
      </c>
      <c r="B554" s="561">
        <v>7511201</v>
      </c>
      <c r="C554" s="562" t="s">
        <v>520</v>
      </c>
      <c r="D554" s="563" t="s">
        <v>546</v>
      </c>
      <c r="E554" s="562" t="s">
        <v>1505</v>
      </c>
      <c r="F554" s="564" t="str">
        <f>$C$4&amp;"_Accrued_Overtime - Salary "&amp;RIGHT('Cost Center ok'!$BI$5,14)</f>
        <v>2108_Accrued_Overtime - Salary 16-31 Aug 2021</v>
      </c>
      <c r="G554" s="565" t="s">
        <v>636</v>
      </c>
      <c r="H554" s="566" t="s">
        <v>1518</v>
      </c>
      <c r="I554" s="562" t="s">
        <v>1529</v>
      </c>
      <c r="K554" s="567">
        <f>IFERROR(SUMIF('Cost Center ok'!A$7:A$39,Template!E554,'Cost Center ok'!$BH$7:$BH$39),0)</f>
        <v>0</v>
      </c>
      <c r="L554" s="567">
        <v>0</v>
      </c>
      <c r="N554" s="562" t="s">
        <v>1653</v>
      </c>
      <c r="O554" s="562" t="s">
        <v>1529</v>
      </c>
    </row>
    <row r="555" spans="1:15" ht="15" customHeight="1">
      <c r="A555" s="560">
        <f t="shared" si="29"/>
        <v>44439</v>
      </c>
      <c r="B555" s="561">
        <v>7511201</v>
      </c>
      <c r="C555" s="562" t="s">
        <v>520</v>
      </c>
      <c r="D555" s="563" t="s">
        <v>547</v>
      </c>
      <c r="E555" s="562" t="s">
        <v>1506</v>
      </c>
      <c r="F555" s="564" t="str">
        <f>$C$4&amp;"_Accrued_Overtime - Salary "&amp;RIGHT('Cost Center ok'!$BI$5,14)</f>
        <v>2108_Accrued_Overtime - Salary 16-31 Aug 2021</v>
      </c>
      <c r="G555" s="565" t="s">
        <v>636</v>
      </c>
      <c r="H555" s="566" t="s">
        <v>1518</v>
      </c>
      <c r="I555" s="562" t="s">
        <v>1529</v>
      </c>
      <c r="K555" s="567">
        <f>IFERROR(SUMIF('Cost Center ok'!A$7:A$39,Template!E555,'Cost Center ok'!$BH$7:$BH$39),0)</f>
        <v>1140500</v>
      </c>
      <c r="L555" s="567">
        <v>0</v>
      </c>
      <c r="N555" s="562" t="s">
        <v>1654</v>
      </c>
      <c r="O555" s="562" t="s">
        <v>1529</v>
      </c>
    </row>
    <row r="556" spans="1:15" ht="15" customHeight="1">
      <c r="A556" s="560">
        <f t="shared" si="29"/>
        <v>44439</v>
      </c>
      <c r="B556" s="561">
        <v>7511201</v>
      </c>
      <c r="C556" s="562" t="s">
        <v>520</v>
      </c>
      <c r="D556" s="563" t="s">
        <v>548</v>
      </c>
      <c r="E556" s="562" t="s">
        <v>1507</v>
      </c>
      <c r="F556" s="564" t="str">
        <f>$C$4&amp;"_Accrued_Overtime - Salary "&amp;RIGHT('Cost Center ok'!$BI$5,14)</f>
        <v>2108_Accrued_Overtime - Salary 16-31 Aug 2021</v>
      </c>
      <c r="G556" s="565" t="s">
        <v>636</v>
      </c>
      <c r="H556" s="566" t="s">
        <v>1518</v>
      </c>
      <c r="I556" s="562" t="s">
        <v>1529</v>
      </c>
      <c r="K556" s="567">
        <f>IFERROR(SUMIF('Cost Center ok'!A$7:A$39,Template!E556,'Cost Center ok'!$BH$7:$BH$39),0)</f>
        <v>3433800</v>
      </c>
      <c r="L556" s="567">
        <v>0</v>
      </c>
      <c r="N556" s="562" t="s">
        <v>1655</v>
      </c>
      <c r="O556" s="562" t="s">
        <v>1529</v>
      </c>
    </row>
    <row r="557" spans="1:15" ht="15" customHeight="1">
      <c r="A557" s="560">
        <f t="shared" si="29"/>
        <v>44439</v>
      </c>
      <c r="B557" s="561">
        <v>7511201</v>
      </c>
      <c r="C557" s="562" t="s">
        <v>520</v>
      </c>
      <c r="D557" s="563" t="s">
        <v>549</v>
      </c>
      <c r="E557" s="562" t="s">
        <v>896</v>
      </c>
      <c r="F557" s="564" t="str">
        <f>$C$4&amp;"_Accrued_Overtime - Salary "&amp;RIGHT('Cost Center ok'!$BI$5,14)</f>
        <v>2108_Accrued_Overtime - Salary 16-31 Aug 2021</v>
      </c>
      <c r="G557" s="565" t="s">
        <v>636</v>
      </c>
      <c r="H557" s="566" t="s">
        <v>1518</v>
      </c>
      <c r="I557" s="562" t="s">
        <v>1529</v>
      </c>
      <c r="K557" s="567">
        <f>IFERROR(SUMIF('Cost Center ok'!A$7:A$39,Template!E557,'Cost Center ok'!$BH$7:$BH$39),0)</f>
        <v>8571600</v>
      </c>
      <c r="L557" s="567">
        <v>0</v>
      </c>
      <c r="N557" s="562" t="s">
        <v>1656</v>
      </c>
      <c r="O557" s="562" t="s">
        <v>1529</v>
      </c>
    </row>
    <row r="558" spans="1:15" ht="15" customHeight="1">
      <c r="A558" s="560">
        <f t="shared" si="29"/>
        <v>44439</v>
      </c>
      <c r="B558" s="561">
        <v>7511201</v>
      </c>
      <c r="C558" s="562" t="s">
        <v>520</v>
      </c>
      <c r="D558" s="563" t="s">
        <v>550</v>
      </c>
      <c r="E558" s="562" t="s">
        <v>1508</v>
      </c>
      <c r="F558" s="564" t="str">
        <f>$C$4&amp;"_Accrued_Overtime - Salary "&amp;RIGHT('Cost Center ok'!$BI$5,14)</f>
        <v>2108_Accrued_Overtime - Salary 16-31 Aug 2021</v>
      </c>
      <c r="G558" s="565" t="s">
        <v>636</v>
      </c>
      <c r="H558" s="566" t="s">
        <v>1518</v>
      </c>
      <c r="I558" s="562" t="s">
        <v>1529</v>
      </c>
      <c r="K558" s="567">
        <f>IFERROR(SUMIF('Cost Center ok'!A$7:A$39,Template!E558,'Cost Center ok'!$BH$7:$BH$39),0)</f>
        <v>0</v>
      </c>
      <c r="L558" s="567">
        <v>0</v>
      </c>
      <c r="N558" s="562" t="s">
        <v>1657</v>
      </c>
      <c r="O558" s="562" t="s">
        <v>1529</v>
      </c>
    </row>
    <row r="559" spans="1:15" ht="15" customHeight="1">
      <c r="A559" s="560">
        <f t="shared" si="29"/>
        <v>44439</v>
      </c>
      <c r="B559" s="561">
        <v>7511201</v>
      </c>
      <c r="C559" s="562" t="s">
        <v>520</v>
      </c>
      <c r="D559" s="563" t="s">
        <v>551</v>
      </c>
      <c r="E559" s="562" t="s">
        <v>1509</v>
      </c>
      <c r="F559" s="564" t="str">
        <f>$C$4&amp;"_Accrued_Overtime - Salary "&amp;RIGHT('Cost Center ok'!$BI$5,14)</f>
        <v>2108_Accrued_Overtime - Salary 16-31 Aug 2021</v>
      </c>
      <c r="G559" s="565" t="s">
        <v>636</v>
      </c>
      <c r="H559" s="566" t="s">
        <v>1518</v>
      </c>
      <c r="I559" s="562" t="s">
        <v>1529</v>
      </c>
      <c r="K559" s="567">
        <f>IFERROR(SUMIF('Cost Center ok'!A$7:A$39,Template!E559,'Cost Center ok'!$BH$7:$BH$39),0)</f>
        <v>0</v>
      </c>
      <c r="L559" s="567">
        <v>0</v>
      </c>
      <c r="N559" s="562" t="s">
        <v>1658</v>
      </c>
      <c r="O559" s="562" t="s">
        <v>1529</v>
      </c>
    </row>
    <row r="560" spans="1:15" ht="15" customHeight="1">
      <c r="A560" s="560">
        <f t="shared" si="29"/>
        <v>44439</v>
      </c>
      <c r="B560" s="561">
        <v>7511201</v>
      </c>
      <c r="C560" s="562" t="s">
        <v>520</v>
      </c>
      <c r="D560" s="563" t="s">
        <v>552</v>
      </c>
      <c r="E560" s="562" t="s">
        <v>1510</v>
      </c>
      <c r="F560" s="564" t="str">
        <f>$C$4&amp;"_Accrued_Overtime - Salary "&amp;RIGHT('Cost Center ok'!$BI$5,14)</f>
        <v>2108_Accrued_Overtime - Salary 16-31 Aug 2021</v>
      </c>
      <c r="G560" s="565" t="s">
        <v>636</v>
      </c>
      <c r="H560" s="566" t="s">
        <v>1518</v>
      </c>
      <c r="I560" s="562" t="s">
        <v>1529</v>
      </c>
      <c r="K560" s="567">
        <f>IFERROR(SUMIF('Cost Center ok'!A$7:A$39,Template!E560,'Cost Center ok'!$BH$7:$BH$39),0)</f>
        <v>0</v>
      </c>
      <c r="L560" s="567">
        <v>0</v>
      </c>
      <c r="N560" s="562" t="s">
        <v>1659</v>
      </c>
      <c r="O560" s="562" t="s">
        <v>1529</v>
      </c>
    </row>
    <row r="561" spans="1:15" ht="15" customHeight="1">
      <c r="A561" s="560">
        <f t="shared" si="29"/>
        <v>44439</v>
      </c>
      <c r="B561" s="561">
        <v>7511201</v>
      </c>
      <c r="C561" s="562" t="s">
        <v>520</v>
      </c>
      <c r="D561" s="563" t="s">
        <v>553</v>
      </c>
      <c r="E561" s="562" t="s">
        <v>1511</v>
      </c>
      <c r="F561" s="564" t="str">
        <f>$C$4&amp;"_Accrued_Overtime - Salary "&amp;RIGHT('Cost Center ok'!$BI$5,14)</f>
        <v>2108_Accrued_Overtime - Salary 16-31 Aug 2021</v>
      </c>
      <c r="G561" s="565" t="s">
        <v>636</v>
      </c>
      <c r="H561" s="566" t="s">
        <v>1518</v>
      </c>
      <c r="I561" s="562" t="s">
        <v>1529</v>
      </c>
      <c r="K561" s="567">
        <f>IFERROR(SUMIF('Cost Center ok'!A$7:A$39,Template!E561,'Cost Center ok'!$BH$7:$BH$39),0)</f>
        <v>0</v>
      </c>
      <c r="L561" s="567">
        <v>0</v>
      </c>
      <c r="N561" s="562" t="s">
        <v>1660</v>
      </c>
      <c r="O561" s="562" t="s">
        <v>1529</v>
      </c>
    </row>
    <row r="562" spans="1:15" ht="15" customHeight="1">
      <c r="A562" s="560">
        <f t="shared" si="29"/>
        <v>44439</v>
      </c>
      <c r="B562" s="561">
        <v>7511201</v>
      </c>
      <c r="C562" s="562" t="s">
        <v>520</v>
      </c>
      <c r="D562" s="563" t="s">
        <v>554</v>
      </c>
      <c r="E562" s="562" t="s">
        <v>1512</v>
      </c>
      <c r="F562" s="564" t="str">
        <f>$C$4&amp;"_Accrued_Overtime - Salary "&amp;RIGHT('Cost Center ok'!$BI$5,14)</f>
        <v>2108_Accrued_Overtime - Salary 16-31 Aug 2021</v>
      </c>
      <c r="G562" s="565" t="s">
        <v>636</v>
      </c>
      <c r="H562" s="566" t="s">
        <v>1518</v>
      </c>
      <c r="I562" s="562" t="s">
        <v>1529</v>
      </c>
      <c r="K562" s="567">
        <f>IFERROR(SUMIF('Cost Center ok'!A$7:A$39,Template!E562,'Cost Center ok'!$BH$7:$BH$39),0)</f>
        <v>1110600</v>
      </c>
      <c r="L562" s="567">
        <v>0</v>
      </c>
      <c r="N562" s="562" t="s">
        <v>1661</v>
      </c>
      <c r="O562" s="562" t="s">
        <v>1529</v>
      </c>
    </row>
    <row r="563" spans="1:15" ht="15" customHeight="1">
      <c r="A563" s="560">
        <f t="shared" si="29"/>
        <v>44439</v>
      </c>
      <c r="B563" s="561">
        <v>7511201</v>
      </c>
      <c r="C563" s="562" t="s">
        <v>520</v>
      </c>
      <c r="D563" s="563" t="s">
        <v>555</v>
      </c>
      <c r="E563" s="562" t="s">
        <v>1513</v>
      </c>
      <c r="F563" s="564" t="str">
        <f>$C$4&amp;"_Accrued_Overtime - Salary "&amp;RIGHT('Cost Center ok'!$BI$5,14)</f>
        <v>2108_Accrued_Overtime - Salary 16-31 Aug 2021</v>
      </c>
      <c r="G563" s="565" t="s">
        <v>636</v>
      </c>
      <c r="H563" s="566" t="s">
        <v>1518</v>
      </c>
      <c r="I563" s="562" t="s">
        <v>1529</v>
      </c>
      <c r="K563" s="567">
        <f>IFERROR(SUMIF('Cost Center ok'!A$7:A$39,Template!E563,'Cost Center ok'!$BH$7:$BH$39),0)</f>
        <v>3315100</v>
      </c>
      <c r="L563" s="567">
        <v>0</v>
      </c>
      <c r="N563" s="562" t="s">
        <v>1662</v>
      </c>
      <c r="O563" s="562" t="s">
        <v>1529</v>
      </c>
    </row>
    <row r="564" spans="1:15" ht="15" customHeight="1">
      <c r="A564" s="560">
        <f t="shared" si="29"/>
        <v>44439</v>
      </c>
      <c r="B564" s="561">
        <v>7511201</v>
      </c>
      <c r="C564" s="562" t="s">
        <v>520</v>
      </c>
      <c r="D564" s="563" t="s">
        <v>556</v>
      </c>
      <c r="E564" s="562" t="s">
        <v>1514</v>
      </c>
      <c r="F564" s="564" t="str">
        <f>$C$4&amp;"_Accrued_Overtime - Salary "&amp;RIGHT('Cost Center ok'!$BI$5,14)</f>
        <v>2108_Accrued_Overtime - Salary 16-31 Aug 2021</v>
      </c>
      <c r="G564" s="565" t="s">
        <v>636</v>
      </c>
      <c r="H564" s="566" t="s">
        <v>1518</v>
      </c>
      <c r="I564" s="562" t="s">
        <v>1529</v>
      </c>
      <c r="K564" s="567">
        <f>IFERROR(SUMIF('Cost Center ok'!A$7:A$39,Template!E564,'Cost Center ok'!$BH$7:$BH$39),0)</f>
        <v>5377800</v>
      </c>
      <c r="L564" s="567">
        <v>0</v>
      </c>
      <c r="N564" s="562" t="s">
        <v>1663</v>
      </c>
      <c r="O564" s="562" t="s">
        <v>1529</v>
      </c>
    </row>
    <row r="565" spans="1:15" ht="15" customHeight="1">
      <c r="A565" s="560">
        <f t="shared" si="29"/>
        <v>44439</v>
      </c>
      <c r="B565" s="561">
        <v>7511201</v>
      </c>
      <c r="C565" s="562" t="s">
        <v>520</v>
      </c>
      <c r="D565" s="563" t="s">
        <v>557</v>
      </c>
      <c r="E565" s="562" t="s">
        <v>1515</v>
      </c>
      <c r="F565" s="564" t="str">
        <f>$C$4&amp;"_Accrued_Overtime - Salary "&amp;RIGHT('Cost Center ok'!$BI$5,14)</f>
        <v>2108_Accrued_Overtime - Salary 16-31 Aug 2021</v>
      </c>
      <c r="G565" s="565" t="s">
        <v>636</v>
      </c>
      <c r="H565" s="566" t="s">
        <v>1518</v>
      </c>
      <c r="I565" s="562" t="s">
        <v>1529</v>
      </c>
      <c r="K565" s="567">
        <f>IFERROR(SUMIF('Cost Center ok'!A$7:A$39,Template!E565,'Cost Center ok'!$BH$7:$BH$39),0)</f>
        <v>0</v>
      </c>
      <c r="L565" s="567">
        <v>0</v>
      </c>
      <c r="N565" s="562" t="s">
        <v>1664</v>
      </c>
      <c r="O565" s="562" t="s">
        <v>1529</v>
      </c>
    </row>
    <row r="566" spans="1:15" ht="15" customHeight="1">
      <c r="A566" s="560">
        <f t="shared" si="29"/>
        <v>44439</v>
      </c>
      <c r="B566" s="561">
        <v>7511201</v>
      </c>
      <c r="C566" s="562" t="s">
        <v>520</v>
      </c>
      <c r="D566" s="563" t="s">
        <v>558</v>
      </c>
      <c r="E566" s="562" t="s">
        <v>1516</v>
      </c>
      <c r="F566" s="564" t="str">
        <f>$C$4&amp;"_Accrued_Overtime - Salary "&amp;RIGHT('Cost Center ok'!$BI$5,14)</f>
        <v>2108_Accrued_Overtime - Salary 16-31 Aug 2021</v>
      </c>
      <c r="G566" s="565" t="s">
        <v>636</v>
      </c>
      <c r="H566" s="566" t="s">
        <v>1518</v>
      </c>
      <c r="I566" s="562" t="s">
        <v>1529</v>
      </c>
      <c r="K566" s="567">
        <f>IFERROR(SUMIF('Cost Center ok'!A$7:A$39,Template!E566,'Cost Center ok'!$BH$7:$BH$39),0)</f>
        <v>0</v>
      </c>
      <c r="L566" s="567">
        <v>0</v>
      </c>
      <c r="N566" s="562" t="s">
        <v>1665</v>
      </c>
      <c r="O566" s="562" t="s">
        <v>1529</v>
      </c>
    </row>
    <row r="567" spans="1:15" ht="15" customHeight="1">
      <c r="A567" s="560">
        <f t="shared" si="29"/>
        <v>44439</v>
      </c>
      <c r="B567" s="561">
        <v>7511201</v>
      </c>
      <c r="C567" s="562" t="s">
        <v>520</v>
      </c>
      <c r="D567" s="563" t="s">
        <v>559</v>
      </c>
      <c r="E567" s="562" t="s">
        <v>1517</v>
      </c>
      <c r="F567" s="564" t="str">
        <f>$C$4&amp;"_Accrued_Overtime - Salary "&amp;RIGHT('Cost Center ok'!$BI$5,14)</f>
        <v>2108_Accrued_Overtime - Salary 16-31 Aug 2021</v>
      </c>
      <c r="G567" s="565" t="s">
        <v>636</v>
      </c>
      <c r="H567" s="566" t="s">
        <v>1518</v>
      </c>
      <c r="I567" s="562" t="s">
        <v>1529</v>
      </c>
      <c r="K567" s="567">
        <f>IFERROR(SUMIF('Cost Center ok'!A$7:A$39,Template!E567,'Cost Center ok'!$BH$7:$BH$39),0)</f>
        <v>0</v>
      </c>
      <c r="L567" s="567">
        <v>0</v>
      </c>
      <c r="N567" s="562" t="s">
        <v>1666</v>
      </c>
      <c r="O567" s="562" t="s">
        <v>1529</v>
      </c>
    </row>
    <row r="568" spans="1:15" ht="15" customHeight="1">
      <c r="A568" s="560">
        <f t="shared" si="29"/>
        <v>44439</v>
      </c>
      <c r="B568" s="568">
        <v>3195101</v>
      </c>
      <c r="C568" s="562" t="s">
        <v>560</v>
      </c>
      <c r="D568" s="563" t="s">
        <v>556</v>
      </c>
      <c r="E568" s="562" t="s">
        <v>1514</v>
      </c>
      <c r="F568" s="564" t="str">
        <f>$C$4&amp;"_Accrued_Overtime - Salary "&amp;RIGHT('Cost Center ok'!$BI$5,14)</f>
        <v>2108_Accrued_Overtime - Salary 16-31 Aug 2021</v>
      </c>
      <c r="G568" s="565" t="s">
        <v>636</v>
      </c>
      <c r="H568" s="566" t="s">
        <v>1518</v>
      </c>
      <c r="I568" s="562" t="s">
        <v>1529</v>
      </c>
      <c r="K568" s="567">
        <v>0</v>
      </c>
      <c r="L568" s="567">
        <f>+'Cost Center ok'!BH41</f>
        <v>276614700</v>
      </c>
      <c r="N568" s="562" t="s">
        <v>1600</v>
      </c>
      <c r="O568" s="562" t="e">
        <v>#N/A</v>
      </c>
    </row>
    <row r="569" spans="1:15" ht="15" customHeight="1">
      <c r="A569" s="560"/>
      <c r="B569" s="568"/>
      <c r="C569" s="562"/>
      <c r="D569" s="563"/>
      <c r="E569" s="562"/>
      <c r="F569" s="564"/>
      <c r="H569" s="566"/>
      <c r="K569" s="567"/>
      <c r="L569" s="567"/>
      <c r="N569" s="562" t="s">
        <v>1566</v>
      </c>
      <c r="O569" s="562" t="e">
        <v>#N/A</v>
      </c>
    </row>
    <row r="570" spans="1:15" ht="15" customHeight="1">
      <c r="A570" s="560">
        <f t="shared" ref="A570:A603" si="30">+EOMONTH($C$3,0)</f>
        <v>44439</v>
      </c>
      <c r="B570" s="561">
        <v>7521102</v>
      </c>
      <c r="C570" s="562" t="s">
        <v>563</v>
      </c>
      <c r="D570" s="563" t="s">
        <v>527</v>
      </c>
      <c r="E570" s="562" t="s">
        <v>1486</v>
      </c>
      <c r="F570" s="564" t="str">
        <f>$C$4&amp;"_Accrued_Overtime Casual - Salary "&amp;RIGHT('Cost Center ok'!$BJ$5,14)</f>
        <v>2108_Accrued_Overtime Casual - Salary 16-31 Aug 2021</v>
      </c>
      <c r="G570" s="565" t="s">
        <v>525</v>
      </c>
      <c r="H570" s="566" t="s">
        <v>23</v>
      </c>
      <c r="I570" s="562" t="s">
        <v>1531</v>
      </c>
      <c r="J570" s="575"/>
      <c r="K570" s="567">
        <f>IFERROR(SUMIF('Cost Center ok'!A$7:A$39,Template!E570,'Cost Center ok'!$BI$7:$BI$39),0)</f>
        <v>3271100</v>
      </c>
      <c r="L570" s="567">
        <v>0</v>
      </c>
      <c r="N570" s="562" t="s">
        <v>1701</v>
      </c>
      <c r="O570" s="562" t="e">
        <v>#N/A</v>
      </c>
    </row>
    <row r="571" spans="1:15" ht="15" customHeight="1">
      <c r="A571" s="560">
        <f t="shared" si="30"/>
        <v>44439</v>
      </c>
      <c r="B571" s="561">
        <v>7521102</v>
      </c>
      <c r="C571" s="562" t="s">
        <v>563</v>
      </c>
      <c r="D571" s="563" t="s">
        <v>528</v>
      </c>
      <c r="E571" s="562" t="s">
        <v>1487</v>
      </c>
      <c r="F571" s="564" t="str">
        <f>$C$4&amp;"_Accrued_Overtime Casual - Salary "&amp;RIGHT('Cost Center ok'!$BJ$5,14)</f>
        <v>2108_Accrued_Overtime Casual - Salary 16-31 Aug 2021</v>
      </c>
      <c r="G571" s="565" t="s">
        <v>525</v>
      </c>
      <c r="H571" s="566" t="s">
        <v>23</v>
      </c>
      <c r="I571" s="562" t="s">
        <v>1531</v>
      </c>
      <c r="J571" s="575"/>
      <c r="K571" s="567">
        <f>IFERROR(SUMIF('Cost Center ok'!A$7:A$39,Template!E571,'Cost Center ok'!$BI$7:$BI$39),0)</f>
        <v>6698200</v>
      </c>
      <c r="L571" s="567">
        <v>0</v>
      </c>
      <c r="N571" s="562" t="s">
        <v>1702</v>
      </c>
      <c r="O571" s="562" t="e">
        <v>#N/A</v>
      </c>
    </row>
    <row r="572" spans="1:15" ht="15" customHeight="1">
      <c r="A572" s="560">
        <f t="shared" si="30"/>
        <v>44439</v>
      </c>
      <c r="B572" s="561">
        <v>7521102</v>
      </c>
      <c r="C572" s="562" t="s">
        <v>563</v>
      </c>
      <c r="D572" s="563" t="s">
        <v>529</v>
      </c>
      <c r="E572" s="562" t="s">
        <v>1488</v>
      </c>
      <c r="F572" s="564" t="str">
        <f>$C$4&amp;"_Accrued_Overtime Casual - Salary "&amp;RIGHT('Cost Center ok'!$BJ$5,14)</f>
        <v>2108_Accrued_Overtime Casual - Salary 16-31 Aug 2021</v>
      </c>
      <c r="G572" s="565" t="s">
        <v>525</v>
      </c>
      <c r="H572" s="566" t="s">
        <v>23</v>
      </c>
      <c r="I572" s="562" t="s">
        <v>1531</v>
      </c>
      <c r="J572" s="575"/>
      <c r="K572" s="567">
        <f>IFERROR(SUMIF('Cost Center ok'!A$7:A$39,Template!E572,'Cost Center ok'!$BI$7:$BI$39),0)</f>
        <v>4751000</v>
      </c>
      <c r="L572" s="567">
        <v>0</v>
      </c>
      <c r="N572" s="562" t="s">
        <v>1703</v>
      </c>
      <c r="O572" s="562" t="s">
        <v>1531</v>
      </c>
    </row>
    <row r="573" spans="1:15" ht="15" customHeight="1">
      <c r="A573" s="560">
        <f t="shared" si="30"/>
        <v>44439</v>
      </c>
      <c r="B573" s="561">
        <v>7521102</v>
      </c>
      <c r="C573" s="562" t="s">
        <v>563</v>
      </c>
      <c r="D573" s="563" t="s">
        <v>530</v>
      </c>
      <c r="E573" s="562" t="s">
        <v>1489</v>
      </c>
      <c r="F573" s="564" t="str">
        <f>$C$4&amp;"_Accrued_Overtime Casual - Salary "&amp;RIGHT('Cost Center ok'!$BJ$5,14)</f>
        <v>2108_Accrued_Overtime Casual - Salary 16-31 Aug 2021</v>
      </c>
      <c r="G573" s="565" t="s">
        <v>525</v>
      </c>
      <c r="H573" s="566" t="s">
        <v>23</v>
      </c>
      <c r="I573" s="562" t="s">
        <v>1531</v>
      </c>
      <c r="J573" s="575"/>
      <c r="K573" s="567">
        <f>IFERROR(SUMIF('Cost Center ok'!A$7:A$39,Template!E573,'Cost Center ok'!$BI$7:$BI$39),0)</f>
        <v>2445600</v>
      </c>
      <c r="L573" s="567">
        <v>0</v>
      </c>
      <c r="N573" s="562" t="s">
        <v>1704</v>
      </c>
      <c r="O573" s="562" t="e">
        <v>#N/A</v>
      </c>
    </row>
    <row r="574" spans="1:15" s="566" customFormat="1" ht="15" customHeight="1">
      <c r="A574" s="560">
        <f t="shared" si="30"/>
        <v>44439</v>
      </c>
      <c r="B574" s="561">
        <v>7521102</v>
      </c>
      <c r="C574" s="562" t="s">
        <v>563</v>
      </c>
      <c r="D574" s="563" t="s">
        <v>532</v>
      </c>
      <c r="E574" s="562" t="s">
        <v>1490</v>
      </c>
      <c r="F574" s="564" t="str">
        <f>$C$4&amp;"_Accrued_Overtime Casual - Salary "&amp;RIGHT('Cost Center ok'!$BJ$5,14)</f>
        <v>2108_Accrued_Overtime Casual - Salary 16-31 Aug 2021</v>
      </c>
      <c r="G574" s="565" t="s">
        <v>525</v>
      </c>
      <c r="H574" s="566" t="s">
        <v>23</v>
      </c>
      <c r="I574" s="562" t="s">
        <v>1531</v>
      </c>
      <c r="J574" s="575"/>
      <c r="K574" s="567">
        <f>IFERROR(SUMIF('Cost Center ok'!A$7:A$39,Template!E574,'Cost Center ok'!$BI$7:$BI$39),0)</f>
        <v>1308500</v>
      </c>
      <c r="L574" s="567">
        <v>0</v>
      </c>
      <c r="N574" s="562" t="s">
        <v>1705</v>
      </c>
      <c r="O574" s="562" t="s">
        <v>1531</v>
      </c>
    </row>
    <row r="575" spans="1:15" s="566" customFormat="1" ht="15" customHeight="1">
      <c r="A575" s="560">
        <f t="shared" si="30"/>
        <v>44439</v>
      </c>
      <c r="B575" s="561">
        <v>7521102</v>
      </c>
      <c r="C575" s="562" t="s">
        <v>563</v>
      </c>
      <c r="D575" s="563" t="s">
        <v>533</v>
      </c>
      <c r="E575" s="562" t="s">
        <v>1491</v>
      </c>
      <c r="F575" s="564" t="str">
        <f>$C$4&amp;"_Accrued_Overtime Casual - Salary "&amp;RIGHT('Cost Center ok'!$BJ$5,14)</f>
        <v>2108_Accrued_Overtime Casual - Salary 16-31 Aug 2021</v>
      </c>
      <c r="G575" s="565" t="s">
        <v>525</v>
      </c>
      <c r="H575" s="566" t="s">
        <v>23</v>
      </c>
      <c r="I575" s="562" t="s">
        <v>1531</v>
      </c>
      <c r="J575" s="575"/>
      <c r="K575" s="567">
        <f>IFERROR(SUMIF('Cost Center ok'!A$7:A$39,Template!E575,'Cost Center ok'!$BI$7:$BI$39),0)</f>
        <v>32399800</v>
      </c>
      <c r="L575" s="567">
        <v>0</v>
      </c>
      <c r="N575" s="562" t="s">
        <v>1706</v>
      </c>
      <c r="O575" s="562" t="s">
        <v>1531</v>
      </c>
    </row>
    <row r="576" spans="1:15" s="566" customFormat="1" ht="15" customHeight="1">
      <c r="A576" s="560">
        <f t="shared" si="30"/>
        <v>44439</v>
      </c>
      <c r="B576" s="561">
        <v>7521102</v>
      </c>
      <c r="C576" s="562" t="s">
        <v>563</v>
      </c>
      <c r="D576" s="563" t="s">
        <v>534</v>
      </c>
      <c r="E576" s="562" t="s">
        <v>1492</v>
      </c>
      <c r="F576" s="564" t="str">
        <f>$C$4&amp;"_Accrued_Overtime Casual - Salary "&amp;RIGHT('Cost Center ok'!$BJ$5,14)</f>
        <v>2108_Accrued_Overtime Casual - Salary 16-31 Aug 2021</v>
      </c>
      <c r="G576" s="565" t="s">
        <v>525</v>
      </c>
      <c r="H576" s="566" t="s">
        <v>23</v>
      </c>
      <c r="I576" s="562" t="s">
        <v>1531</v>
      </c>
      <c r="J576" s="575"/>
      <c r="K576" s="567">
        <f>IFERROR(SUMIF('Cost Center ok'!A$7:A$39,Template!E576,'Cost Center ok'!$BI$7:$BI$39),0)</f>
        <v>0</v>
      </c>
      <c r="L576" s="567">
        <v>0</v>
      </c>
      <c r="N576" s="562" t="s">
        <v>1707</v>
      </c>
      <c r="O576" s="562" t="e">
        <v>#N/A</v>
      </c>
    </row>
    <row r="577" spans="1:15" s="566" customFormat="1" ht="15" customHeight="1">
      <c r="A577" s="560">
        <f t="shared" si="30"/>
        <v>44439</v>
      </c>
      <c r="B577" s="561">
        <v>7521102</v>
      </c>
      <c r="C577" s="562" t="s">
        <v>563</v>
      </c>
      <c r="D577" s="563" t="s">
        <v>535</v>
      </c>
      <c r="E577" s="562" t="s">
        <v>1493</v>
      </c>
      <c r="F577" s="564" t="str">
        <f>$C$4&amp;"_Accrued_Overtime Casual - Salary "&amp;RIGHT('Cost Center ok'!$BJ$5,14)</f>
        <v>2108_Accrued_Overtime Casual - Salary 16-31 Aug 2021</v>
      </c>
      <c r="G577" s="565" t="s">
        <v>525</v>
      </c>
      <c r="H577" s="566" t="s">
        <v>23</v>
      </c>
      <c r="I577" s="562" t="s">
        <v>1531</v>
      </c>
      <c r="J577" s="575"/>
      <c r="K577" s="567">
        <f>IFERROR(SUMIF('Cost Center ok'!A$7:A$39,Template!E577,'Cost Center ok'!$BI$7:$BI$39),0)</f>
        <v>0</v>
      </c>
      <c r="L577" s="567">
        <v>0</v>
      </c>
      <c r="N577" s="562" t="s">
        <v>1708</v>
      </c>
      <c r="O577" s="562" t="s">
        <v>1531</v>
      </c>
    </row>
    <row r="578" spans="1:15" s="566" customFormat="1" ht="15" customHeight="1">
      <c r="A578" s="560">
        <f t="shared" si="30"/>
        <v>44439</v>
      </c>
      <c r="B578" s="561">
        <v>7521102</v>
      </c>
      <c r="C578" s="562" t="s">
        <v>563</v>
      </c>
      <c r="D578" s="563" t="s">
        <v>536</v>
      </c>
      <c r="E578" s="562" t="s">
        <v>1494</v>
      </c>
      <c r="F578" s="564" t="str">
        <f>$C$4&amp;"_Accrued_Overtime Casual - Salary "&amp;RIGHT('Cost Center ok'!$BJ$5,14)</f>
        <v>2108_Accrued_Overtime Casual - Salary 16-31 Aug 2021</v>
      </c>
      <c r="G578" s="565" t="s">
        <v>525</v>
      </c>
      <c r="H578" s="566" t="s">
        <v>23</v>
      </c>
      <c r="I578" s="562" t="s">
        <v>1531</v>
      </c>
      <c r="J578" s="575"/>
      <c r="K578" s="567">
        <f>IFERROR(SUMIF('Cost Center ok'!A$7:A$39,Template!E578,'Cost Center ok'!$BI$7:$BI$39),0)</f>
        <v>85065900</v>
      </c>
      <c r="L578" s="567">
        <v>0</v>
      </c>
      <c r="N578" s="562" t="s">
        <v>1709</v>
      </c>
      <c r="O578" s="562" t="s">
        <v>1531</v>
      </c>
    </row>
    <row r="579" spans="1:15" s="566" customFormat="1" ht="15" customHeight="1">
      <c r="A579" s="560">
        <f t="shared" si="30"/>
        <v>44439</v>
      </c>
      <c r="B579" s="561">
        <v>7521102</v>
      </c>
      <c r="C579" s="562" t="s">
        <v>563</v>
      </c>
      <c r="D579" s="563" t="s">
        <v>537</v>
      </c>
      <c r="E579" s="562" t="s">
        <v>1495</v>
      </c>
      <c r="F579" s="564" t="str">
        <f>$C$4&amp;"_Accrued_Overtime Casual - Salary "&amp;RIGHT('Cost Center ok'!$BJ$5,14)</f>
        <v>2108_Accrued_Overtime Casual - Salary 16-31 Aug 2021</v>
      </c>
      <c r="G579" s="565" t="s">
        <v>525</v>
      </c>
      <c r="H579" s="566" t="s">
        <v>23</v>
      </c>
      <c r="I579" s="562" t="s">
        <v>1531</v>
      </c>
      <c r="J579" s="575"/>
      <c r="K579" s="567">
        <f>IFERROR(SUMIF('Cost Center ok'!A$7:A$39,Template!E579,'Cost Center ok'!$BI$7:$BI$39),0)</f>
        <v>0</v>
      </c>
      <c r="L579" s="567">
        <v>0</v>
      </c>
      <c r="N579" s="562" t="s">
        <v>1710</v>
      </c>
      <c r="O579" s="562" t="s">
        <v>1531</v>
      </c>
    </row>
    <row r="580" spans="1:15" s="566" customFormat="1" ht="15" customHeight="1">
      <c r="A580" s="560">
        <f t="shared" si="30"/>
        <v>44439</v>
      </c>
      <c r="B580" s="561">
        <v>7521102</v>
      </c>
      <c r="C580" s="562" t="s">
        <v>563</v>
      </c>
      <c r="D580" s="563" t="s">
        <v>538</v>
      </c>
      <c r="E580" s="562" t="s">
        <v>1496</v>
      </c>
      <c r="F580" s="564" t="str">
        <f>$C$4&amp;"_Accrued_Overtime Casual - Salary "&amp;RIGHT('Cost Center ok'!$BJ$5,14)</f>
        <v>2108_Accrued_Overtime Casual - Salary 16-31 Aug 2021</v>
      </c>
      <c r="G580" s="565" t="s">
        <v>526</v>
      </c>
      <c r="H580" s="566" t="s">
        <v>24</v>
      </c>
      <c r="I580" s="562" t="s">
        <v>1531</v>
      </c>
      <c r="J580" s="575"/>
      <c r="K580" s="567">
        <f>IFERROR(SUMIF('Cost Center ok'!A$7:A$39,Template!E580,'Cost Center ok'!$BI$7:$BI$39),0)</f>
        <v>4377100</v>
      </c>
      <c r="L580" s="567">
        <v>0</v>
      </c>
      <c r="N580" s="562" t="s">
        <v>1711</v>
      </c>
      <c r="O580" s="562" t="s">
        <v>1531</v>
      </c>
    </row>
    <row r="581" spans="1:15" s="566" customFormat="1" ht="15" customHeight="1">
      <c r="A581" s="560">
        <f t="shared" si="30"/>
        <v>44439</v>
      </c>
      <c r="B581" s="561">
        <v>7521102</v>
      </c>
      <c r="C581" s="562" t="s">
        <v>563</v>
      </c>
      <c r="D581" s="563" t="s">
        <v>539</v>
      </c>
      <c r="E581" s="562" t="s">
        <v>1497</v>
      </c>
      <c r="F581" s="564" t="str">
        <f>$C$4&amp;"_Accrued_Overtime Casual - Salary "&amp;RIGHT('Cost Center ok'!$BJ$5,14)</f>
        <v>2108_Accrued_Overtime Casual - Salary 16-31 Aug 2021</v>
      </c>
      <c r="G581" s="565" t="s">
        <v>526</v>
      </c>
      <c r="H581" s="566" t="s">
        <v>24</v>
      </c>
      <c r="I581" s="562" t="s">
        <v>1531</v>
      </c>
      <c r="J581" s="575"/>
      <c r="K581" s="567">
        <f>IFERROR(SUMIF('Cost Center ok'!A$7:A$39,Template!E581,'Cost Center ok'!$BI$7:$BI$39),0)</f>
        <v>22804600</v>
      </c>
      <c r="L581" s="567">
        <v>0</v>
      </c>
      <c r="N581" s="562" t="s">
        <v>1712</v>
      </c>
      <c r="O581" s="562" t="s">
        <v>1531</v>
      </c>
    </row>
    <row r="582" spans="1:15" s="566" customFormat="1" ht="15" customHeight="1">
      <c r="A582" s="560">
        <f t="shared" si="30"/>
        <v>44439</v>
      </c>
      <c r="B582" s="561">
        <v>7521102</v>
      </c>
      <c r="C582" s="562" t="s">
        <v>563</v>
      </c>
      <c r="D582" s="563" t="s">
        <v>540</v>
      </c>
      <c r="E582" s="562" t="s">
        <v>1498</v>
      </c>
      <c r="F582" s="564" t="str">
        <f>$C$4&amp;"_Accrued_Overtime Casual - Salary "&amp;RIGHT('Cost Center ok'!$BJ$5,14)</f>
        <v>2108_Accrued_Overtime Casual - Salary 16-31 Aug 2021</v>
      </c>
      <c r="G582" s="565" t="s">
        <v>526</v>
      </c>
      <c r="H582" s="566" t="s">
        <v>24</v>
      </c>
      <c r="I582" s="562" t="s">
        <v>1531</v>
      </c>
      <c r="J582" s="575"/>
      <c r="K582" s="567">
        <f>IFERROR(SUMIF('Cost Center ok'!A$7:A$39,Template!E582,'Cost Center ok'!$BI$7:$BI$39),0)</f>
        <v>2570200</v>
      </c>
      <c r="L582" s="567">
        <v>0</v>
      </c>
      <c r="N582" s="562" t="s">
        <v>1713</v>
      </c>
      <c r="O582" s="562" t="s">
        <v>1531</v>
      </c>
    </row>
    <row r="583" spans="1:15" s="566" customFormat="1" ht="15" customHeight="1">
      <c r="A583" s="560">
        <f t="shared" si="30"/>
        <v>44439</v>
      </c>
      <c r="B583" s="561">
        <v>7521102</v>
      </c>
      <c r="C583" s="562" t="s">
        <v>563</v>
      </c>
      <c r="D583" s="563" t="s">
        <v>541</v>
      </c>
      <c r="E583" s="562" t="s">
        <v>1499</v>
      </c>
      <c r="F583" s="564" t="str">
        <f>$C$4&amp;"_Accrued_Overtime Casual - Salary "&amp;RIGHT('Cost Center ok'!$BJ$5,14)</f>
        <v>2108_Accrued_Overtime Casual - Salary 16-31 Aug 2021</v>
      </c>
      <c r="G583" s="565" t="s">
        <v>525</v>
      </c>
      <c r="H583" s="566" t="s">
        <v>23</v>
      </c>
      <c r="I583" s="562" t="s">
        <v>1531</v>
      </c>
      <c r="J583" s="575"/>
      <c r="K583" s="567">
        <f>IFERROR(SUMIF('Cost Center ok'!A$7:A$39,Template!E583,'Cost Center ok'!$BI$7:$BI$39),0)</f>
        <v>0</v>
      </c>
      <c r="L583" s="567">
        <v>0</v>
      </c>
      <c r="N583" s="562" t="s">
        <v>1714</v>
      </c>
      <c r="O583" s="562" t="e">
        <v>#N/A</v>
      </c>
    </row>
    <row r="584" spans="1:15" ht="15" customHeight="1">
      <c r="A584" s="560">
        <f t="shared" si="30"/>
        <v>44439</v>
      </c>
      <c r="B584" s="561">
        <v>7521102</v>
      </c>
      <c r="C584" s="562" t="s">
        <v>563</v>
      </c>
      <c r="D584" s="563" t="s">
        <v>542</v>
      </c>
      <c r="E584" s="562" t="s">
        <v>1500</v>
      </c>
      <c r="F584" s="564" t="str">
        <f>$C$4&amp;"_Accrued_Overtime Casual - Salary "&amp;RIGHT('Cost Center ok'!$BJ$5,14)</f>
        <v>2108_Accrued_Overtime Casual - Salary 16-31 Aug 2021</v>
      </c>
      <c r="G584" s="565" t="s">
        <v>525</v>
      </c>
      <c r="H584" s="566" t="s">
        <v>23</v>
      </c>
      <c r="I584" s="562" t="s">
        <v>1531</v>
      </c>
      <c r="J584" s="575"/>
      <c r="K584" s="567">
        <f>IFERROR(SUMIF('Cost Center ok'!A$7:A$39,Template!E584,'Cost Center ok'!$BI$7:$BI$39),0)</f>
        <v>0</v>
      </c>
      <c r="L584" s="567">
        <v>0</v>
      </c>
      <c r="N584" s="562" t="s">
        <v>1715</v>
      </c>
      <c r="O584" s="562" t="e">
        <v>#N/A</v>
      </c>
    </row>
    <row r="585" spans="1:15" ht="15" customHeight="1">
      <c r="A585" s="560">
        <f t="shared" si="30"/>
        <v>44439</v>
      </c>
      <c r="B585" s="561">
        <v>7521102</v>
      </c>
      <c r="C585" s="562" t="s">
        <v>563</v>
      </c>
      <c r="D585" s="563" t="s">
        <v>935</v>
      </c>
      <c r="E585" s="562" t="s">
        <v>1501</v>
      </c>
      <c r="F585" s="564" t="str">
        <f>$C$4&amp;"_Accrued_Overtime Casual - Salary "&amp;RIGHT('Cost Center ok'!$BJ$5,14)</f>
        <v>2108_Accrued_Overtime Casual - Salary 16-31 Aug 2021</v>
      </c>
      <c r="G585" s="565" t="s">
        <v>636</v>
      </c>
      <c r="H585" s="566" t="s">
        <v>1518</v>
      </c>
      <c r="I585" s="562" t="s">
        <v>1531</v>
      </c>
      <c r="J585" s="575"/>
      <c r="K585" s="567">
        <f>IFERROR(SUMIF('Cost Center ok'!A$7:A$39,Template!E585,'Cost Center ok'!$BI$7:$BI$39),0)</f>
        <v>0</v>
      </c>
      <c r="L585" s="567">
        <v>0</v>
      </c>
      <c r="N585" s="562" t="s">
        <v>1716</v>
      </c>
      <c r="O585" s="562" t="e">
        <v>#N/A</v>
      </c>
    </row>
    <row r="586" spans="1:15" ht="15" customHeight="1">
      <c r="A586" s="560">
        <f t="shared" si="30"/>
        <v>44439</v>
      </c>
      <c r="B586" s="561">
        <v>7521102</v>
      </c>
      <c r="C586" s="562" t="s">
        <v>563</v>
      </c>
      <c r="D586" s="563" t="s">
        <v>934</v>
      </c>
      <c r="E586" s="562" t="s">
        <v>1502</v>
      </c>
      <c r="F586" s="564" t="str">
        <f>$C$4&amp;"_Accrued_Overtime Casual - Salary "&amp;RIGHT('Cost Center ok'!$BJ$5,14)</f>
        <v>2108_Accrued_Overtime Casual - Salary 16-31 Aug 2021</v>
      </c>
      <c r="G586" s="565" t="s">
        <v>636</v>
      </c>
      <c r="H586" s="566" t="s">
        <v>1518</v>
      </c>
      <c r="I586" s="562" t="s">
        <v>1531</v>
      </c>
      <c r="J586" s="575"/>
      <c r="K586" s="567">
        <f>IFERROR(SUMIF('Cost Center ok'!A$7:A$39,Template!E586,'Cost Center ok'!$BI$7:$BI$39),0)</f>
        <v>2679300</v>
      </c>
      <c r="L586" s="567">
        <v>0</v>
      </c>
      <c r="N586" s="562" t="s">
        <v>1717</v>
      </c>
      <c r="O586" s="562" t="s">
        <v>1531</v>
      </c>
    </row>
    <row r="587" spans="1:15" ht="15" customHeight="1">
      <c r="A587" s="560">
        <f t="shared" si="30"/>
        <v>44439</v>
      </c>
      <c r="B587" s="561">
        <v>7521102</v>
      </c>
      <c r="C587" s="562" t="s">
        <v>563</v>
      </c>
      <c r="D587" s="563" t="s">
        <v>543</v>
      </c>
      <c r="E587" s="562" t="s">
        <v>1503</v>
      </c>
      <c r="F587" s="564" t="str">
        <f>$C$4&amp;"_Accrued_Overtime Casual - Salary "&amp;RIGHT('Cost Center ok'!$BJ$5,14)</f>
        <v>2108_Accrued_Overtime Casual - Salary 16-31 Aug 2021</v>
      </c>
      <c r="G587" s="565" t="s">
        <v>636</v>
      </c>
      <c r="H587" s="566" t="s">
        <v>1518</v>
      </c>
      <c r="I587" s="562" t="s">
        <v>1531</v>
      </c>
      <c r="J587" s="575"/>
      <c r="K587" s="567">
        <f>IFERROR(SUMIF('Cost Center ok'!A$7:A$39,Template!E587,'Cost Center ok'!$BI$7:$BI$39),0)</f>
        <v>0</v>
      </c>
      <c r="L587" s="567">
        <v>0</v>
      </c>
      <c r="N587" s="562" t="s">
        <v>1718</v>
      </c>
      <c r="O587" s="562" t="e">
        <v>#N/A</v>
      </c>
    </row>
    <row r="588" spans="1:15" ht="15" customHeight="1">
      <c r="A588" s="560">
        <f t="shared" si="30"/>
        <v>44439</v>
      </c>
      <c r="B588" s="561">
        <v>7521102</v>
      </c>
      <c r="C588" s="562" t="s">
        <v>563</v>
      </c>
      <c r="D588" s="563" t="s">
        <v>544</v>
      </c>
      <c r="E588" s="562" t="s">
        <v>1504</v>
      </c>
      <c r="F588" s="564" t="str">
        <f>$C$4&amp;"_Accrued_Overtime Casual - Salary "&amp;RIGHT('Cost Center ok'!$BJ$5,14)</f>
        <v>2108_Accrued_Overtime Casual - Salary 16-31 Aug 2021</v>
      </c>
      <c r="G588" s="565" t="s">
        <v>636</v>
      </c>
      <c r="H588" s="566" t="s">
        <v>1518</v>
      </c>
      <c r="I588" s="562" t="s">
        <v>1531</v>
      </c>
      <c r="J588" s="575"/>
      <c r="K588" s="567">
        <f>IFERROR(SUMIF('Cost Center ok'!A$7:A$39,Template!E588,'Cost Center ok'!$BI$7:$BI$39),0)</f>
        <v>0</v>
      </c>
      <c r="L588" s="567">
        <v>0</v>
      </c>
      <c r="N588" s="562" t="s">
        <v>1719</v>
      </c>
      <c r="O588" s="562" t="e">
        <v>#N/A</v>
      </c>
    </row>
    <row r="589" spans="1:15" ht="15" customHeight="1">
      <c r="A589" s="560">
        <f t="shared" si="30"/>
        <v>44439</v>
      </c>
      <c r="B589" s="561">
        <v>7521102</v>
      </c>
      <c r="C589" s="562" t="s">
        <v>563</v>
      </c>
      <c r="D589" s="563" t="s">
        <v>546</v>
      </c>
      <c r="E589" s="562" t="s">
        <v>1505</v>
      </c>
      <c r="F589" s="564" t="str">
        <f>$C$4&amp;"_Accrued_Overtime Casual - Salary "&amp;RIGHT('Cost Center ok'!$BJ$5,14)</f>
        <v>2108_Accrued_Overtime Casual - Salary 16-31 Aug 2021</v>
      </c>
      <c r="G589" s="565" t="s">
        <v>636</v>
      </c>
      <c r="H589" s="566" t="s">
        <v>1518</v>
      </c>
      <c r="I589" s="562" t="s">
        <v>1531</v>
      </c>
      <c r="J589" s="575"/>
      <c r="K589" s="567">
        <f>IFERROR(SUMIF('Cost Center ok'!A$7:A$39,Template!E589,'Cost Center ok'!$BI$7:$BI$39),0)</f>
        <v>0</v>
      </c>
      <c r="L589" s="567">
        <v>0</v>
      </c>
      <c r="N589" s="562" t="s">
        <v>1720</v>
      </c>
      <c r="O589" s="562" t="e">
        <v>#N/A</v>
      </c>
    </row>
    <row r="590" spans="1:15" ht="15" customHeight="1">
      <c r="A590" s="560">
        <f t="shared" si="30"/>
        <v>44439</v>
      </c>
      <c r="B590" s="561">
        <v>7521102</v>
      </c>
      <c r="C590" s="562" t="s">
        <v>563</v>
      </c>
      <c r="D590" s="563" t="s">
        <v>547</v>
      </c>
      <c r="E590" s="562" t="s">
        <v>1506</v>
      </c>
      <c r="F590" s="564" t="str">
        <f>$C$4&amp;"_Accrued_Overtime Casual - Salary "&amp;RIGHT('Cost Center ok'!$BJ$5,14)</f>
        <v>2108_Accrued_Overtime Casual - Salary 16-31 Aug 2021</v>
      </c>
      <c r="G590" s="565" t="s">
        <v>636</v>
      </c>
      <c r="H590" s="566" t="s">
        <v>1518</v>
      </c>
      <c r="I590" s="562" t="s">
        <v>1531</v>
      </c>
      <c r="J590" s="575"/>
      <c r="K590" s="567">
        <f>IFERROR(SUMIF('Cost Center ok'!A$7:A$39,Template!E590,'Cost Center ok'!$BI$7:$BI$39),0)</f>
        <v>0</v>
      </c>
      <c r="L590" s="567">
        <v>0</v>
      </c>
      <c r="N590" s="562" t="s">
        <v>1721</v>
      </c>
      <c r="O590" s="562" t="e">
        <v>#N/A</v>
      </c>
    </row>
    <row r="591" spans="1:15" ht="15" customHeight="1">
      <c r="A591" s="560">
        <f t="shared" si="30"/>
        <v>44439</v>
      </c>
      <c r="B591" s="561">
        <v>7521102</v>
      </c>
      <c r="C591" s="562" t="s">
        <v>563</v>
      </c>
      <c r="D591" s="563" t="s">
        <v>548</v>
      </c>
      <c r="E591" s="562" t="s">
        <v>1507</v>
      </c>
      <c r="F591" s="564" t="str">
        <f>$C$4&amp;"_Accrued_Overtime Casual - Salary "&amp;RIGHT('Cost Center ok'!$BJ$5,14)</f>
        <v>2108_Accrued_Overtime Casual - Salary 16-31 Aug 2021</v>
      </c>
      <c r="G591" s="565" t="s">
        <v>636</v>
      </c>
      <c r="H591" s="566" t="s">
        <v>1518</v>
      </c>
      <c r="I591" s="562" t="s">
        <v>1531</v>
      </c>
      <c r="J591" s="575"/>
      <c r="K591" s="567">
        <f>IFERROR(SUMIF('Cost Center ok'!A$7:A$39,Template!E591,'Cost Center ok'!$BI$7:$BI$39),0)</f>
        <v>482900</v>
      </c>
      <c r="L591" s="567">
        <v>0</v>
      </c>
      <c r="N591" s="562" t="s">
        <v>1722</v>
      </c>
      <c r="O591" s="562" t="s">
        <v>1531</v>
      </c>
    </row>
    <row r="592" spans="1:15" ht="15" customHeight="1">
      <c r="A592" s="560">
        <f t="shared" si="30"/>
        <v>44439</v>
      </c>
      <c r="B592" s="561">
        <v>7521102</v>
      </c>
      <c r="C592" s="562" t="s">
        <v>563</v>
      </c>
      <c r="D592" s="563" t="s">
        <v>549</v>
      </c>
      <c r="E592" s="562" t="s">
        <v>896</v>
      </c>
      <c r="F592" s="564" t="str">
        <f>$C$4&amp;"_Accrued_Overtime Casual - Salary "&amp;RIGHT('Cost Center ok'!$BJ$5,14)</f>
        <v>2108_Accrued_Overtime Casual - Salary 16-31 Aug 2021</v>
      </c>
      <c r="G592" s="565" t="s">
        <v>636</v>
      </c>
      <c r="H592" s="566" t="s">
        <v>1518</v>
      </c>
      <c r="I592" s="562" t="s">
        <v>1531</v>
      </c>
      <c r="J592" s="575"/>
      <c r="K592" s="567">
        <f>IFERROR(SUMIF('Cost Center ok'!A$7:A$39,Template!E592,'Cost Center ok'!$BI$7:$BI$39),0)</f>
        <v>3847500</v>
      </c>
      <c r="L592" s="567">
        <v>0</v>
      </c>
      <c r="N592" s="562" t="s">
        <v>1723</v>
      </c>
      <c r="O592" s="562" t="s">
        <v>1531</v>
      </c>
    </row>
    <row r="593" spans="1:15" ht="15" customHeight="1">
      <c r="A593" s="560">
        <f t="shared" si="30"/>
        <v>44439</v>
      </c>
      <c r="B593" s="561">
        <v>7521102</v>
      </c>
      <c r="C593" s="562" t="s">
        <v>563</v>
      </c>
      <c r="D593" s="563" t="s">
        <v>550</v>
      </c>
      <c r="E593" s="562" t="s">
        <v>1508</v>
      </c>
      <c r="F593" s="564" t="str">
        <f>$C$4&amp;"_Accrued_Overtime Casual - Salary "&amp;RIGHT('Cost Center ok'!$BJ$5,14)</f>
        <v>2108_Accrued_Overtime Casual - Salary 16-31 Aug 2021</v>
      </c>
      <c r="G593" s="565" t="s">
        <v>636</v>
      </c>
      <c r="H593" s="566" t="s">
        <v>1518</v>
      </c>
      <c r="I593" s="562" t="s">
        <v>1531</v>
      </c>
      <c r="J593" s="575"/>
      <c r="K593" s="567">
        <f>IFERROR(SUMIF('Cost Center ok'!A$7:A$39,Template!E593,'Cost Center ok'!$BI$7:$BI$39),0)</f>
        <v>0</v>
      </c>
      <c r="L593" s="567">
        <v>0</v>
      </c>
      <c r="N593" s="562" t="s">
        <v>1724</v>
      </c>
      <c r="O593" s="562" t="e">
        <v>#N/A</v>
      </c>
    </row>
    <row r="594" spans="1:15" ht="15" customHeight="1">
      <c r="A594" s="560">
        <f t="shared" si="30"/>
        <v>44439</v>
      </c>
      <c r="B594" s="561">
        <v>7521102</v>
      </c>
      <c r="C594" s="562" t="s">
        <v>563</v>
      </c>
      <c r="D594" s="563" t="s">
        <v>551</v>
      </c>
      <c r="E594" s="562" t="s">
        <v>1509</v>
      </c>
      <c r="F594" s="564" t="str">
        <f>$C$4&amp;"_Accrued_Overtime Casual - Salary "&amp;RIGHT('Cost Center ok'!$BJ$5,14)</f>
        <v>2108_Accrued_Overtime Casual - Salary 16-31 Aug 2021</v>
      </c>
      <c r="G594" s="565" t="s">
        <v>636</v>
      </c>
      <c r="H594" s="566" t="s">
        <v>1518</v>
      </c>
      <c r="I594" s="562" t="s">
        <v>1531</v>
      </c>
      <c r="J594" s="575"/>
      <c r="K594" s="567">
        <f>IFERROR(SUMIF('Cost Center ok'!A$7:A$39,Template!E594,'Cost Center ok'!$BI$7:$BI$39),0)</f>
        <v>0</v>
      </c>
      <c r="L594" s="567">
        <v>0</v>
      </c>
      <c r="N594" s="562" t="s">
        <v>1725</v>
      </c>
      <c r="O594" s="562" t="e">
        <v>#N/A</v>
      </c>
    </row>
    <row r="595" spans="1:15" ht="15" customHeight="1">
      <c r="A595" s="560">
        <f t="shared" si="30"/>
        <v>44439</v>
      </c>
      <c r="B595" s="561">
        <v>7521102</v>
      </c>
      <c r="C595" s="562" t="s">
        <v>563</v>
      </c>
      <c r="D595" s="563" t="s">
        <v>552</v>
      </c>
      <c r="E595" s="562" t="s">
        <v>1510</v>
      </c>
      <c r="F595" s="564" t="str">
        <f>$C$4&amp;"_Accrued_Overtime Casual - Salary "&amp;RIGHT('Cost Center ok'!$BJ$5,14)</f>
        <v>2108_Accrued_Overtime Casual - Salary 16-31 Aug 2021</v>
      </c>
      <c r="G595" s="565" t="s">
        <v>636</v>
      </c>
      <c r="H595" s="566" t="s">
        <v>1518</v>
      </c>
      <c r="I595" s="562" t="s">
        <v>1531</v>
      </c>
      <c r="J595" s="575"/>
      <c r="K595" s="567">
        <f>IFERROR(SUMIF('Cost Center ok'!A$7:A$39,Template!E595,'Cost Center ok'!$BI$7:$BI$39),0)</f>
        <v>0</v>
      </c>
      <c r="L595" s="567">
        <v>0</v>
      </c>
      <c r="N595" s="562" t="s">
        <v>1726</v>
      </c>
      <c r="O595" s="562" t="e">
        <v>#N/A</v>
      </c>
    </row>
    <row r="596" spans="1:15" ht="15" customHeight="1">
      <c r="A596" s="560">
        <f t="shared" si="30"/>
        <v>44439</v>
      </c>
      <c r="B596" s="561">
        <v>7521102</v>
      </c>
      <c r="C596" s="562" t="s">
        <v>563</v>
      </c>
      <c r="D596" s="563" t="s">
        <v>553</v>
      </c>
      <c r="E596" s="562" t="s">
        <v>1511</v>
      </c>
      <c r="F596" s="564" t="str">
        <f>$C$4&amp;"_Accrued_Overtime Casual - Salary "&amp;RIGHT('Cost Center ok'!$BJ$5,14)</f>
        <v>2108_Accrued_Overtime Casual - Salary 16-31 Aug 2021</v>
      </c>
      <c r="G596" s="565" t="s">
        <v>636</v>
      </c>
      <c r="H596" s="566" t="s">
        <v>1518</v>
      </c>
      <c r="I596" s="562" t="s">
        <v>1531</v>
      </c>
      <c r="J596" s="575"/>
      <c r="K596" s="567">
        <f>IFERROR(SUMIF('Cost Center ok'!A$7:A$39,Template!E596,'Cost Center ok'!$BI$7:$BI$39),0)</f>
        <v>0</v>
      </c>
      <c r="L596" s="567">
        <v>0</v>
      </c>
      <c r="N596" s="562" t="s">
        <v>1727</v>
      </c>
      <c r="O596" s="562" t="e">
        <v>#N/A</v>
      </c>
    </row>
    <row r="597" spans="1:15" ht="15" customHeight="1">
      <c r="A597" s="560">
        <f t="shared" si="30"/>
        <v>44439</v>
      </c>
      <c r="B597" s="561">
        <v>7521102</v>
      </c>
      <c r="C597" s="562" t="s">
        <v>563</v>
      </c>
      <c r="D597" s="563" t="s">
        <v>554</v>
      </c>
      <c r="E597" s="562" t="s">
        <v>1512</v>
      </c>
      <c r="F597" s="564" t="str">
        <f>$C$4&amp;"_Accrued_Overtime Casual - Salary "&amp;RIGHT('Cost Center ok'!$BJ$5,14)</f>
        <v>2108_Accrued_Overtime Casual - Salary 16-31 Aug 2021</v>
      </c>
      <c r="G597" s="565" t="s">
        <v>636</v>
      </c>
      <c r="H597" s="566" t="s">
        <v>1518</v>
      </c>
      <c r="I597" s="562" t="s">
        <v>1531</v>
      </c>
      <c r="J597" s="575"/>
      <c r="K597" s="567">
        <f>IFERROR(SUMIF('Cost Center ok'!A$7:A$39,Template!E597,'Cost Center ok'!$BI$7:$BI$39),0)</f>
        <v>0</v>
      </c>
      <c r="L597" s="567">
        <v>0</v>
      </c>
      <c r="N597" s="562" t="s">
        <v>1728</v>
      </c>
      <c r="O597" s="562" t="e">
        <v>#N/A</v>
      </c>
    </row>
    <row r="598" spans="1:15" ht="15" customHeight="1">
      <c r="A598" s="560">
        <f t="shared" si="30"/>
        <v>44439</v>
      </c>
      <c r="B598" s="561">
        <v>7521102</v>
      </c>
      <c r="C598" s="562" t="s">
        <v>563</v>
      </c>
      <c r="D598" s="563" t="s">
        <v>555</v>
      </c>
      <c r="E598" s="562" t="s">
        <v>1513</v>
      </c>
      <c r="F598" s="564" t="str">
        <f>$C$4&amp;"_Accrued_Overtime Casual - Salary "&amp;RIGHT('Cost Center ok'!$BJ$5,14)</f>
        <v>2108_Accrued_Overtime Casual - Salary 16-31 Aug 2021</v>
      </c>
      <c r="G598" s="565" t="s">
        <v>636</v>
      </c>
      <c r="H598" s="566" t="s">
        <v>1518</v>
      </c>
      <c r="I598" s="562" t="s">
        <v>1531</v>
      </c>
      <c r="J598" s="575"/>
      <c r="K598" s="567">
        <f>IFERROR(SUMIF('Cost Center ok'!A$7:A$39,Template!E598,'Cost Center ok'!$BI$7:$BI$39),0)</f>
        <v>0</v>
      </c>
      <c r="L598" s="567">
        <v>0</v>
      </c>
      <c r="N598" s="562" t="s">
        <v>1729</v>
      </c>
      <c r="O598" s="562" t="e">
        <v>#N/A</v>
      </c>
    </row>
    <row r="599" spans="1:15" ht="15" customHeight="1">
      <c r="A599" s="560">
        <f t="shared" si="30"/>
        <v>44439</v>
      </c>
      <c r="B599" s="561">
        <v>7521102</v>
      </c>
      <c r="C599" s="562" t="s">
        <v>563</v>
      </c>
      <c r="D599" s="563" t="s">
        <v>556</v>
      </c>
      <c r="E599" s="562" t="s">
        <v>1514</v>
      </c>
      <c r="F599" s="564" t="str">
        <f>$C$4&amp;"_Accrued_Overtime Casual - Salary "&amp;RIGHT('Cost Center ok'!$BJ$5,14)</f>
        <v>2108_Accrued_Overtime Casual - Salary 16-31 Aug 2021</v>
      </c>
      <c r="G599" s="565" t="s">
        <v>636</v>
      </c>
      <c r="H599" s="566" t="s">
        <v>1518</v>
      </c>
      <c r="I599" s="562" t="s">
        <v>1531</v>
      </c>
      <c r="J599" s="575"/>
      <c r="K599" s="567">
        <f>IFERROR(SUMIF('Cost Center ok'!A$7:A$39,Template!E599,'Cost Center ok'!$BI$7:$BI$39),0)</f>
        <v>0</v>
      </c>
      <c r="L599" s="567">
        <v>0</v>
      </c>
      <c r="N599" s="562" t="s">
        <v>1730</v>
      </c>
      <c r="O599" s="562" t="e">
        <v>#N/A</v>
      </c>
    </row>
    <row r="600" spans="1:15" ht="15" customHeight="1">
      <c r="A600" s="560">
        <f t="shared" si="30"/>
        <v>44439</v>
      </c>
      <c r="B600" s="561">
        <v>7521102</v>
      </c>
      <c r="C600" s="562" t="s">
        <v>563</v>
      </c>
      <c r="D600" s="563" t="s">
        <v>557</v>
      </c>
      <c r="E600" s="562" t="s">
        <v>1515</v>
      </c>
      <c r="F600" s="564" t="str">
        <f>$C$4&amp;"_Accrued_Overtime Casual - Salary "&amp;RIGHT('Cost Center ok'!$BJ$5,14)</f>
        <v>2108_Accrued_Overtime Casual - Salary 16-31 Aug 2021</v>
      </c>
      <c r="G600" s="565" t="s">
        <v>636</v>
      </c>
      <c r="H600" s="566" t="s">
        <v>1518</v>
      </c>
      <c r="I600" s="562" t="s">
        <v>1531</v>
      </c>
      <c r="J600" s="575"/>
      <c r="K600" s="567">
        <f>IFERROR(SUMIF('Cost Center ok'!A$7:A$39,Template!E600,'Cost Center ok'!$BI$7:$BI$39),0)</f>
        <v>0</v>
      </c>
      <c r="L600" s="567">
        <v>0</v>
      </c>
      <c r="N600" s="562" t="s">
        <v>1731</v>
      </c>
      <c r="O600" s="562" t="e">
        <v>#N/A</v>
      </c>
    </row>
    <row r="601" spans="1:15" ht="15" customHeight="1">
      <c r="A601" s="560">
        <f t="shared" si="30"/>
        <v>44439</v>
      </c>
      <c r="B601" s="561">
        <v>7521102</v>
      </c>
      <c r="C601" s="562" t="s">
        <v>563</v>
      </c>
      <c r="D601" s="563" t="s">
        <v>558</v>
      </c>
      <c r="E601" s="562" t="s">
        <v>1516</v>
      </c>
      <c r="F601" s="564" t="str">
        <f>$C$4&amp;"_Accrued_Overtime Casual - Salary "&amp;RIGHT('Cost Center ok'!$BJ$5,14)</f>
        <v>2108_Accrued_Overtime Casual - Salary 16-31 Aug 2021</v>
      </c>
      <c r="G601" s="565" t="s">
        <v>636</v>
      </c>
      <c r="H601" s="566" t="s">
        <v>1518</v>
      </c>
      <c r="I601" s="562" t="s">
        <v>1531</v>
      </c>
      <c r="J601" s="575"/>
      <c r="K601" s="567">
        <f>IFERROR(SUMIF('Cost Center ok'!A$7:A$39,Template!E601,'Cost Center ok'!$BI$7:$BI$39),0)</f>
        <v>0</v>
      </c>
      <c r="L601" s="567">
        <v>0</v>
      </c>
      <c r="N601" s="562" t="s">
        <v>1732</v>
      </c>
      <c r="O601" s="562" t="e">
        <v>#N/A</v>
      </c>
    </row>
    <row r="602" spans="1:15" ht="15" customHeight="1">
      <c r="A602" s="560">
        <f t="shared" si="30"/>
        <v>44439</v>
      </c>
      <c r="B602" s="561">
        <v>7521102</v>
      </c>
      <c r="C602" s="562" t="s">
        <v>563</v>
      </c>
      <c r="D602" s="563" t="s">
        <v>559</v>
      </c>
      <c r="E602" s="562" t="s">
        <v>1517</v>
      </c>
      <c r="F602" s="564" t="str">
        <f>$C$4&amp;"_Accrued_Overtime Casual - Salary "&amp;RIGHT('Cost Center ok'!$BJ$5,14)</f>
        <v>2108_Accrued_Overtime Casual - Salary 16-31 Aug 2021</v>
      </c>
      <c r="G602" s="565" t="s">
        <v>636</v>
      </c>
      <c r="H602" s="566" t="s">
        <v>1518</v>
      </c>
      <c r="I602" s="562" t="s">
        <v>1531</v>
      </c>
      <c r="J602" s="575"/>
      <c r="K602" s="567">
        <f>IFERROR(SUMIF('Cost Center ok'!A$7:A$39,Template!E602,'Cost Center ok'!$BI$7:$BI$39),0)</f>
        <v>0</v>
      </c>
      <c r="L602" s="567">
        <v>0</v>
      </c>
      <c r="N602" s="562" t="s">
        <v>1733</v>
      </c>
      <c r="O602" s="562" t="e">
        <v>#N/A</v>
      </c>
    </row>
    <row r="603" spans="1:15" ht="15" customHeight="1">
      <c r="A603" s="560">
        <f t="shared" si="30"/>
        <v>44439</v>
      </c>
      <c r="B603" s="568">
        <v>3195101</v>
      </c>
      <c r="C603" s="562" t="s">
        <v>560</v>
      </c>
      <c r="D603" s="563" t="s">
        <v>556</v>
      </c>
      <c r="E603" s="562" t="s">
        <v>1514</v>
      </c>
      <c r="F603" s="564" t="str">
        <f>$C$4&amp;"_Accrued_Overtime Casual - Salary "&amp;RIGHT('Cost Center ok'!$BJ$5,14)</f>
        <v>2108_Accrued_Overtime Casual - Salary 16-31 Aug 2021</v>
      </c>
      <c r="G603" s="565" t="s">
        <v>636</v>
      </c>
      <c r="H603" s="566" t="s">
        <v>1518</v>
      </c>
      <c r="I603" s="562" t="s">
        <v>1531</v>
      </c>
      <c r="J603" s="575"/>
      <c r="K603" s="567">
        <v>0</v>
      </c>
      <c r="L603" s="567">
        <f>+'Cost Center ok'!BI41</f>
        <v>172701700</v>
      </c>
      <c r="N603" s="562" t="s">
        <v>1600</v>
      </c>
      <c r="O603" s="562" t="e">
        <v>#N/A</v>
      </c>
    </row>
    <row r="605" spans="1:15" ht="15" thickBot="1"/>
    <row r="606" spans="1:15">
      <c r="F606" s="562"/>
      <c r="G606" s="562"/>
      <c r="J606" s="577" t="s">
        <v>959</v>
      </c>
      <c r="K606" s="578">
        <f>SUM(K7:K603)-SUM($L$77:$L$109,$L$112:$L$144,$L$185:$L$217)</f>
        <v>5894581199.2799978</v>
      </c>
      <c r="L606" s="579">
        <f>SUM(L7:L603)-SUM($L$77:$L$109,$L$112:$L$144,$L$185:$L$217)</f>
        <v>5894581199.2799997</v>
      </c>
    </row>
    <row r="607" spans="1:15">
      <c r="F607" s="562"/>
      <c r="G607" s="562"/>
      <c r="J607" s="580" t="s">
        <v>960</v>
      </c>
      <c r="K607" s="576">
        <f>+'Cost Center ok'!AP41+'Cost Center ok'!H41+'Cost Center ok'!I41+'Cost Center ok'!V41+'Cost Center ok'!W41+'Cost Center ok'!X41+'Cost Center ok'!J41+'Cost Center ok'!U41-'Cost Center ok'!BD41+'Cost Center ok'!BE41+'Cost Center ok'!N41+'Cost Center ok'!O41+'Cost Center ok'!P41+'Cost Center ok'!Y41+'Cost Center ok'!Z41+'Cost Center ok'!AA41+'Cost Center ok'!AB41-'Cost Center ok'!AB41-'Cost Center ok'!Z41-'Cost Center ok'!AA41+'Cost Center ok'!BF41-'Cost Center ok'!X41+'Cost Center ok'!L41+'Cost Center ok'!R41-'Cost Center ok'!AC41-'Cost Center ok'!V41-'Cost Center ok'!W41+'Cost Center ok'!K41+'Cost Center ok'!Q41+'Cost Center ok'!AE41+'Cost Center ok'!AJ41+'Cost Center ok'!AF41+'Cost Center ok'!AK41+'Cost Center ok'!BJ41+'Cost Center ok'!BH41+'Cost Center ok'!BI41</f>
        <v>5894581199.2799997</v>
      </c>
      <c r="L607" s="581">
        <f>+'Cost Center ok'!AP41+'Cost Center ok'!H41+'Cost Center ok'!I41+'Cost Center ok'!V41+'Cost Center ok'!W41+'Cost Center ok'!X41+'Cost Center ok'!J41+'Cost Center ok'!U41-'Cost Center ok'!BD41+'Cost Center ok'!BE41+'Cost Center ok'!N41+'Cost Center ok'!O41+'Cost Center ok'!P41+'Cost Center ok'!Y41+'Cost Center ok'!Z41+'Cost Center ok'!AA41+'Cost Center ok'!AB41-'Cost Center ok'!AB41-'Cost Center ok'!Z41-'Cost Center ok'!AA41+'Cost Center ok'!BF41-'Cost Center ok'!X41+'Cost Center ok'!L41+'Cost Center ok'!R41-'Cost Center ok'!AC41-'Cost Center ok'!V41-'Cost Center ok'!W41+'Cost Center ok'!K41+'Cost Center ok'!Q41+'Cost Center ok'!AE41+'Cost Center ok'!AJ41+'Cost Center ok'!AF41+'Cost Center ok'!AK41+'Cost Center ok'!BJ41+'Cost Center ok'!BH41+'Cost Center ok'!BI41</f>
        <v>5894581199.2799997</v>
      </c>
    </row>
    <row r="608" spans="1:15" s="582" customFormat="1" ht="15" thickBot="1">
      <c r="A608" s="571"/>
      <c r="B608" s="572"/>
      <c r="C608" s="573"/>
      <c r="D608" s="574"/>
      <c r="E608" s="573"/>
      <c r="G608" s="562"/>
      <c r="H608" s="562"/>
      <c r="I608" s="562"/>
      <c r="J608" s="580"/>
      <c r="K608" s="576"/>
      <c r="L608" s="581"/>
    </row>
    <row r="609" spans="1:12" s="582" customFormat="1">
      <c r="A609" s="571"/>
      <c r="B609" s="572"/>
      <c r="C609" s="573"/>
      <c r="D609" s="574"/>
      <c r="E609" s="573"/>
      <c r="G609" s="562"/>
      <c r="H609" s="562"/>
      <c r="I609" s="562"/>
      <c r="J609" s="580" t="s">
        <v>961</v>
      </c>
      <c r="K609" s="583">
        <f t="shared" ref="K609:L609" si="31">+K606-K607</f>
        <v>0</v>
      </c>
      <c r="L609" s="584">
        <f t="shared" si="31"/>
        <v>0</v>
      </c>
    </row>
    <row r="610" spans="1:12" ht="15" thickBot="1">
      <c r="F610" s="562"/>
      <c r="G610" s="562"/>
      <c r="J610" s="585"/>
      <c r="K610" s="586" t="s">
        <v>1020</v>
      </c>
      <c r="L610" s="587" t="s">
        <v>1020</v>
      </c>
    </row>
    <row r="611" spans="1:12">
      <c r="G611" s="562"/>
    </row>
    <row r="612" spans="1:12">
      <c r="G612" s="562"/>
    </row>
    <row r="1829" spans="1:12" s="573" customFormat="1">
      <c r="A1829" s="571"/>
      <c r="B1829" s="572"/>
      <c r="D1829" s="574"/>
      <c r="F1829" s="562"/>
      <c r="G1829" s="565"/>
      <c r="K1829" s="576"/>
      <c r="L1829" s="576"/>
    </row>
    <row r="1835" spans="1:12" s="573" customFormat="1">
      <c r="A1835" s="571"/>
      <c r="B1835" s="572"/>
      <c r="D1835" s="574"/>
      <c r="F1835" s="562"/>
      <c r="G1835" s="565"/>
      <c r="K1835" s="576"/>
      <c r="L1835" s="576"/>
    </row>
  </sheetData>
  <printOptions horizontalCentered="1"/>
  <pageMargins left="0.25" right="0.25" top="1" bottom="1" header="0.5" footer="0.5"/>
  <pageSetup paperSize="9" scale="86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FF00"/>
    <pageSetUpPr fitToPage="1"/>
  </sheetPr>
  <dimension ref="A1:DE152"/>
  <sheetViews>
    <sheetView showGridLines="0" zoomScale="70" zoomScaleNormal="70" workbookViewId="0">
      <pane xSplit="4" ySplit="5" topLeftCell="E6" activePane="bottomRight" state="frozen"/>
      <selection activeCell="C5" sqref="C5:D5"/>
      <selection pane="topRight" activeCell="C5" sqref="C5:D5"/>
      <selection pane="bottomLeft" activeCell="C5" sqref="C5:D5"/>
      <selection pane="bottomRight" activeCell="B28" sqref="B28"/>
    </sheetView>
  </sheetViews>
  <sheetFormatPr defaultColWidth="8.90625" defaultRowHeight="15" customHeight="1"/>
  <cols>
    <col min="1" max="1" width="29.1796875" style="98" customWidth="1"/>
    <col min="2" max="2" width="12.08984375" style="104" bestFit="1" customWidth="1"/>
    <col min="3" max="3" width="17.36328125" style="105" customWidth="1"/>
    <col min="4" max="4" width="17.08984375" style="105" hidden="1" customWidth="1"/>
    <col min="5" max="5" width="13.36328125" style="98" customWidth="1"/>
    <col min="6" max="6" width="11.90625" style="98" customWidth="1"/>
    <col min="7" max="7" width="5.54296875" style="140" customWidth="1"/>
    <col min="8" max="8" width="15.453125" style="98" customWidth="1"/>
    <col min="9" max="9" width="16.81640625" style="98" customWidth="1"/>
    <col min="10" max="10" width="13.90625" style="98" customWidth="1"/>
    <col min="11" max="11" width="17.1796875" style="98" customWidth="1"/>
    <col min="12" max="12" width="12.54296875" style="98" customWidth="1"/>
    <col min="13" max="13" width="13.453125" style="98" customWidth="1"/>
    <col min="14" max="14" width="12.54296875" style="98" customWidth="1"/>
    <col min="15" max="15" width="14.36328125" style="98" customWidth="1"/>
    <col min="16" max="17" width="12.54296875" style="98" customWidth="1"/>
    <col min="18" max="18" width="13.1796875" style="98" customWidth="1"/>
    <col min="19" max="19" width="12.54296875" style="98" customWidth="1"/>
    <col min="20" max="20" width="13.6328125" style="98" customWidth="1"/>
    <col min="21" max="21" width="12.54296875" style="98" customWidth="1"/>
    <col min="22" max="22" width="14.1796875" style="98" customWidth="1"/>
    <col min="23" max="23" width="17.08984375" style="98" customWidth="1"/>
    <col min="24" max="24" width="15.453125" style="98" customWidth="1"/>
    <col min="25" max="25" width="12.54296875" style="99" customWidth="1"/>
    <col min="26" max="26" width="15.6328125" style="99" customWidth="1"/>
    <col min="27" max="27" width="12.54296875" style="99" customWidth="1"/>
    <col min="28" max="28" width="13.1796875" style="99" customWidth="1"/>
    <col min="29" max="29" width="15.90625" style="99" customWidth="1"/>
    <col min="30" max="30" width="13.453125" style="98" customWidth="1"/>
    <col min="31" max="31" width="15" style="98" customWidth="1"/>
    <col min="32" max="33" width="12.54296875" style="98" customWidth="1"/>
    <col min="34" max="34" width="13.36328125" style="98" customWidth="1"/>
    <col min="35" max="35" width="14.453125" style="98" customWidth="1"/>
    <col min="36" max="36" width="13" style="99" customWidth="1"/>
    <col min="37" max="37" width="15.453125" style="99" customWidth="1"/>
    <col min="38" max="38" width="12.81640625" style="100" customWidth="1"/>
    <col min="39" max="39" width="8.90625" style="101" customWidth="1"/>
    <col min="40" max="40" width="15.90625" style="101" customWidth="1"/>
    <col min="41" max="46" width="12.81640625" style="101" customWidth="1"/>
    <col min="47" max="47" width="13.81640625" style="101" customWidth="1"/>
    <col min="48" max="48" width="12.81640625" style="101" customWidth="1"/>
    <col min="49" max="49" width="14.6328125" style="101" customWidth="1"/>
    <col min="50" max="50" width="15.54296875" style="101" customWidth="1"/>
    <col min="51" max="52" width="14" style="101" customWidth="1"/>
    <col min="53" max="53" width="15" style="101" customWidth="1"/>
    <col min="54" max="56" width="13.453125" style="101" customWidth="1"/>
    <col min="57" max="58" width="15.6328125" style="101" customWidth="1"/>
    <col min="59" max="59" width="14.81640625" style="101" customWidth="1"/>
    <col min="60" max="60" width="14.6328125" style="101" customWidth="1"/>
    <col min="61" max="61" width="18" style="101" customWidth="1"/>
    <col min="62" max="62" width="16.6328125" style="101" customWidth="1"/>
    <col min="63" max="64" width="9" style="101" customWidth="1"/>
    <col min="65" max="65" width="7.1796875" style="2" customWidth="1"/>
    <col min="66" max="66" width="8.36328125" style="2" customWidth="1"/>
    <col min="67" max="67" width="7.36328125" style="2" customWidth="1"/>
    <col min="68" max="68" width="8.1796875" style="2" customWidth="1"/>
    <col min="69" max="69" width="12.08984375" style="52" customWidth="1"/>
    <col min="70" max="70" width="9.6328125" style="52" customWidth="1"/>
    <col min="71" max="71" width="6" style="98" customWidth="1"/>
    <col min="72" max="72" width="8.36328125" style="140" customWidth="1"/>
    <col min="73" max="73" width="8.453125" style="140" customWidth="1"/>
    <col min="74" max="74" width="10.81640625" style="140" customWidth="1"/>
    <col min="75" max="75" width="11.36328125" style="52" customWidth="1"/>
    <col min="76" max="76" width="8.90625" style="52" customWidth="1"/>
    <col min="77" max="77" width="14.08984375" style="140" customWidth="1"/>
    <col min="78" max="79" width="14.08984375" style="52" customWidth="1"/>
    <col min="80" max="80" width="3.08984375" style="52" customWidth="1"/>
    <col min="81" max="81" width="14.08984375" style="2" customWidth="1"/>
    <col min="82" max="82" width="16.453125" style="2" customWidth="1"/>
    <col min="83" max="83" width="3.08984375" style="2" customWidth="1"/>
    <col min="84" max="84" width="14.08984375" style="2" customWidth="1"/>
    <col min="85" max="85" width="2.6328125" style="2" customWidth="1"/>
    <col min="86" max="86" width="13.453125" style="2" customWidth="1"/>
    <col min="87" max="87" width="8.90625" style="2" customWidth="1"/>
    <col min="88" max="91" width="11.90625" style="140" customWidth="1"/>
    <col min="92" max="92" width="8.90625" style="2" customWidth="1"/>
    <col min="93" max="93" width="12.81640625" style="52" customWidth="1"/>
    <col min="94" max="94" width="2.453125" style="2" customWidth="1"/>
    <col min="95" max="97" width="11.08984375" style="52" customWidth="1"/>
    <col min="98" max="98" width="2.453125" style="2" customWidth="1"/>
    <col min="99" max="99" width="11.90625" style="2" customWidth="1"/>
    <col min="100" max="100" width="2.453125" style="2" customWidth="1"/>
    <col min="101" max="101" width="10.6328125" style="52" customWidth="1"/>
    <col min="102" max="102" width="8.90625" style="2" customWidth="1"/>
    <col min="103" max="105" width="13.1796875" style="98" customWidth="1"/>
    <col min="106" max="106" width="13.1796875" style="140" customWidth="1"/>
    <col min="107" max="109" width="11.54296875" style="2" customWidth="1"/>
    <col min="110" max="110" width="8.90625" style="2" customWidth="1"/>
    <col min="111" max="16384" width="8.90625" style="2"/>
  </cols>
  <sheetData>
    <row r="1" spans="1:109" ht="20.100000000000001" customHeight="1">
      <c r="A1" s="95" t="s">
        <v>0</v>
      </c>
      <c r="B1" s="96"/>
      <c r="C1" s="97"/>
      <c r="D1" s="97"/>
      <c r="I1" s="613" t="s">
        <v>1</v>
      </c>
      <c r="O1" s="613" t="s">
        <v>1</v>
      </c>
      <c r="U1" s="615" t="s">
        <v>1</v>
      </c>
      <c r="V1" s="616"/>
      <c r="W1" s="616"/>
      <c r="X1" s="616"/>
      <c r="Y1" s="616"/>
      <c r="Z1" s="616"/>
      <c r="AA1" s="616"/>
      <c r="AB1" s="616"/>
      <c r="AC1" s="143"/>
      <c r="BX1" s="1"/>
      <c r="BY1" s="1"/>
      <c r="CJ1" s="1"/>
      <c r="CK1" s="1"/>
      <c r="CL1" s="1"/>
      <c r="CM1" s="1"/>
    </row>
    <row r="2" spans="1:109" ht="20.100000000000001" customHeight="1">
      <c r="A2" s="100" t="s">
        <v>956</v>
      </c>
      <c r="B2" s="96"/>
      <c r="C2" s="97"/>
      <c r="D2" s="97"/>
      <c r="I2" s="613"/>
      <c r="O2" s="613"/>
      <c r="U2" s="616"/>
      <c r="V2" s="616"/>
      <c r="W2" s="616"/>
      <c r="X2" s="616"/>
      <c r="Y2" s="616"/>
      <c r="Z2" s="616"/>
      <c r="AA2" s="616"/>
      <c r="AB2" s="616"/>
      <c r="AC2" s="143"/>
      <c r="BX2" s="1"/>
      <c r="BY2" s="1"/>
      <c r="CJ2" s="1"/>
      <c r="CK2" s="1"/>
      <c r="CL2" s="1"/>
      <c r="CM2" s="1"/>
    </row>
    <row r="3" spans="1:109" ht="20.100000000000001" customHeight="1">
      <c r="A3" s="103"/>
      <c r="E3" s="103"/>
      <c r="F3" s="103"/>
      <c r="G3" s="181"/>
      <c r="H3" s="103"/>
      <c r="I3" s="614"/>
      <c r="J3" s="103"/>
      <c r="K3" s="103"/>
      <c r="L3" s="103"/>
      <c r="M3" s="103"/>
      <c r="N3" s="103"/>
      <c r="O3" s="614"/>
      <c r="P3" s="103"/>
      <c r="Q3" s="103"/>
      <c r="R3" s="103"/>
      <c r="S3" s="103"/>
      <c r="T3" s="103"/>
      <c r="U3" s="617"/>
      <c r="V3" s="617"/>
      <c r="W3" s="617"/>
      <c r="X3" s="617"/>
      <c r="Y3" s="617"/>
      <c r="Z3" s="617"/>
      <c r="AA3" s="617"/>
      <c r="AB3" s="617"/>
      <c r="AC3" s="143"/>
      <c r="AD3" s="103"/>
      <c r="AE3" s="103"/>
      <c r="AF3" s="103"/>
      <c r="AG3" s="103"/>
      <c r="AH3" s="103"/>
      <c r="AI3" s="103"/>
      <c r="AJ3" s="106"/>
      <c r="AK3" s="106"/>
      <c r="AL3" s="107"/>
      <c r="BX3" s="1"/>
      <c r="BY3" s="1"/>
      <c r="CJ3" s="1"/>
      <c r="CK3" s="1"/>
      <c r="CL3" s="1"/>
      <c r="CM3" s="1"/>
    </row>
    <row r="4" spans="1:109" s="3" customFormat="1" ht="20.100000000000001" customHeight="1">
      <c r="A4" s="623" t="s">
        <v>957</v>
      </c>
      <c r="B4" s="620" t="s">
        <v>2</v>
      </c>
      <c r="C4" s="618" t="s">
        <v>3</v>
      </c>
      <c r="D4" s="618" t="s">
        <v>194</v>
      </c>
      <c r="E4" s="610" t="s">
        <v>4</v>
      </c>
      <c r="F4" s="610"/>
      <c r="G4" s="182"/>
      <c r="H4" s="610" t="s">
        <v>5</v>
      </c>
      <c r="I4" s="610"/>
      <c r="J4" s="610"/>
      <c r="K4" s="610"/>
      <c r="L4" s="610"/>
      <c r="M4" s="610"/>
      <c r="N4" s="611" t="s">
        <v>6</v>
      </c>
      <c r="O4" s="611"/>
      <c r="P4" s="611"/>
      <c r="Q4" s="611"/>
      <c r="R4" s="611"/>
      <c r="S4" s="611"/>
      <c r="T4" s="608" t="s">
        <v>7</v>
      </c>
      <c r="U4" s="610" t="s">
        <v>5</v>
      </c>
      <c r="V4" s="610"/>
      <c r="W4" s="610"/>
      <c r="X4" s="610"/>
      <c r="Y4" s="611" t="s">
        <v>6</v>
      </c>
      <c r="Z4" s="611"/>
      <c r="AA4" s="611"/>
      <c r="AB4" s="611"/>
      <c r="AC4" s="142"/>
      <c r="AD4" s="608" t="s">
        <v>8</v>
      </c>
      <c r="AE4" s="610" t="s">
        <v>5</v>
      </c>
      <c r="AF4" s="610"/>
      <c r="AG4" s="610"/>
      <c r="AH4" s="610"/>
      <c r="AI4" s="610"/>
      <c r="AJ4" s="611" t="s">
        <v>6</v>
      </c>
      <c r="AK4" s="611"/>
      <c r="AL4" s="618" t="s">
        <v>9</v>
      </c>
      <c r="AM4" s="108"/>
      <c r="AN4" s="109" t="s">
        <v>65</v>
      </c>
      <c r="AO4" s="109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Q4" s="1"/>
      <c r="BR4" s="1"/>
      <c r="BS4" s="100"/>
      <c r="BT4" s="141"/>
      <c r="BU4" s="141"/>
      <c r="BV4" s="141"/>
      <c r="BW4" s="1"/>
      <c r="BX4" s="1"/>
      <c r="BY4" s="1"/>
      <c r="BZ4" s="1"/>
      <c r="CA4" s="1"/>
      <c r="CB4" s="1"/>
      <c r="CF4" s="235">
        <v>44166</v>
      </c>
      <c r="CH4" s="235">
        <v>44197</v>
      </c>
      <c r="CJ4" s="1"/>
      <c r="CK4" s="1"/>
      <c r="CL4" s="1"/>
      <c r="CM4" s="1"/>
      <c r="CO4" s="1"/>
      <c r="CQ4" s="1"/>
      <c r="CR4" s="1"/>
      <c r="CS4" s="1"/>
      <c r="CW4" s="1"/>
      <c r="CY4" s="612" t="s">
        <v>1404</v>
      </c>
      <c r="CZ4" s="612"/>
      <c r="DA4" s="612"/>
      <c r="DB4" s="22"/>
      <c r="DC4" s="22"/>
    </row>
    <row r="5" spans="1:109" s="6" customFormat="1" ht="47.25" customHeight="1" thickBot="1">
      <c r="A5" s="624"/>
      <c r="B5" s="621"/>
      <c r="C5" s="619"/>
      <c r="D5" s="622"/>
      <c r="E5" s="4" t="s">
        <v>10</v>
      </c>
      <c r="F5" s="5" t="s">
        <v>11</v>
      </c>
      <c r="G5" s="183"/>
      <c r="H5" s="4" t="s">
        <v>12</v>
      </c>
      <c r="I5" s="4" t="s">
        <v>75</v>
      </c>
      <c r="J5" s="4" t="s">
        <v>13</v>
      </c>
      <c r="K5" s="4" t="s">
        <v>14</v>
      </c>
      <c r="L5" s="4" t="s">
        <v>15</v>
      </c>
      <c r="M5" s="4" t="s">
        <v>16</v>
      </c>
      <c r="N5" s="5" t="s">
        <v>12</v>
      </c>
      <c r="O5" s="5" t="s">
        <v>75</v>
      </c>
      <c r="P5" s="5" t="s">
        <v>13</v>
      </c>
      <c r="Q5" s="5" t="s">
        <v>14</v>
      </c>
      <c r="R5" s="5" t="s">
        <v>15</v>
      </c>
      <c r="S5" s="5" t="s">
        <v>16</v>
      </c>
      <c r="T5" s="609"/>
      <c r="U5" s="4" t="s">
        <v>17</v>
      </c>
      <c r="V5" s="4" t="s">
        <v>18</v>
      </c>
      <c r="W5" s="4" t="s">
        <v>73</v>
      </c>
      <c r="X5" s="4" t="s">
        <v>72</v>
      </c>
      <c r="Y5" s="5" t="s">
        <v>17</v>
      </c>
      <c r="Z5" s="5" t="s">
        <v>18</v>
      </c>
      <c r="AA5" s="5" t="s">
        <v>73</v>
      </c>
      <c r="AB5" s="5" t="s">
        <v>72</v>
      </c>
      <c r="AC5" s="84" t="s">
        <v>118</v>
      </c>
      <c r="AD5" s="609"/>
      <c r="AE5" s="4" t="s">
        <v>19</v>
      </c>
      <c r="AF5" s="4" t="s">
        <v>74</v>
      </c>
      <c r="AG5" s="4" t="s">
        <v>20</v>
      </c>
      <c r="AH5" s="4" t="s">
        <v>21</v>
      </c>
      <c r="AI5" s="4" t="s">
        <v>22</v>
      </c>
      <c r="AJ5" s="5" t="s">
        <v>19</v>
      </c>
      <c r="AK5" s="5" t="s">
        <v>74</v>
      </c>
      <c r="AL5" s="619"/>
      <c r="AM5" s="110"/>
      <c r="AN5" s="66" t="s">
        <v>69</v>
      </c>
      <c r="AO5" s="66" t="s">
        <v>28</v>
      </c>
      <c r="AP5" s="66" t="s">
        <v>67</v>
      </c>
      <c r="AQ5" s="66" t="s">
        <v>66</v>
      </c>
      <c r="AR5" s="66" t="s">
        <v>16</v>
      </c>
      <c r="AS5" s="66" t="s">
        <v>14</v>
      </c>
      <c r="AT5" s="66" t="s">
        <v>15</v>
      </c>
      <c r="AU5" s="66" t="s">
        <v>70</v>
      </c>
      <c r="AV5" s="66" t="s">
        <v>29</v>
      </c>
      <c r="AW5" s="66" t="s">
        <v>30</v>
      </c>
      <c r="AX5" s="66" t="s">
        <v>22</v>
      </c>
      <c r="AY5" s="66" t="s">
        <v>106</v>
      </c>
      <c r="AZ5" s="66" t="s">
        <v>68</v>
      </c>
      <c r="BA5" s="207" t="s">
        <v>71</v>
      </c>
      <c r="BB5" s="79" t="s">
        <v>1430</v>
      </c>
      <c r="BC5" s="79" t="s">
        <v>1431</v>
      </c>
      <c r="BD5" s="79" t="s">
        <v>1432</v>
      </c>
      <c r="BE5" s="70" t="s">
        <v>1427</v>
      </c>
      <c r="BF5" s="70" t="s">
        <v>1428</v>
      </c>
      <c r="BG5" s="70" t="s">
        <v>1429</v>
      </c>
      <c r="BH5" s="76" t="s">
        <v>1469</v>
      </c>
      <c r="BI5" s="76" t="s">
        <v>1470</v>
      </c>
      <c r="BJ5" s="76" t="s">
        <v>1471</v>
      </c>
      <c r="BM5" s="135" t="s">
        <v>632</v>
      </c>
      <c r="BN5" s="135" t="s">
        <v>630</v>
      </c>
      <c r="BO5" s="135" t="s">
        <v>630</v>
      </c>
      <c r="BP5" s="135" t="s">
        <v>633</v>
      </c>
      <c r="BQ5" s="151" t="s">
        <v>634</v>
      </c>
      <c r="BR5" s="145" t="s">
        <v>631</v>
      </c>
      <c r="BS5" s="138" t="s">
        <v>512</v>
      </c>
      <c r="BT5" s="138" t="s">
        <v>513</v>
      </c>
      <c r="BU5" s="138" t="s">
        <v>514</v>
      </c>
      <c r="BV5" s="138" t="s">
        <v>515</v>
      </c>
      <c r="BW5" s="152" t="s">
        <v>564</v>
      </c>
      <c r="BX5" s="85"/>
      <c r="BY5" s="159" t="s">
        <v>1021</v>
      </c>
      <c r="BZ5" s="159" t="s">
        <v>1022</v>
      </c>
      <c r="CA5" s="159" t="s">
        <v>1023</v>
      </c>
      <c r="CB5" s="85"/>
      <c r="CC5" s="231" t="s">
        <v>1024</v>
      </c>
      <c r="CD5" s="231" t="s">
        <v>1025</v>
      </c>
      <c r="CE5" s="110"/>
      <c r="CF5" s="231" t="s">
        <v>1026</v>
      </c>
      <c r="CH5" s="135" t="s">
        <v>1069</v>
      </c>
      <c r="CJ5" s="151" t="s">
        <v>1070</v>
      </c>
      <c r="CK5" s="151" t="s">
        <v>1071</v>
      </c>
      <c r="CL5" s="151" t="s">
        <v>1072</v>
      </c>
      <c r="CM5" s="151" t="s">
        <v>1399</v>
      </c>
      <c r="CO5" s="288" t="s">
        <v>1393</v>
      </c>
      <c r="CQ5" s="288" t="s">
        <v>1394</v>
      </c>
      <c r="CR5" s="288" t="s">
        <v>1395</v>
      </c>
      <c r="CS5" s="288" t="s">
        <v>1396</v>
      </c>
      <c r="CU5" s="288" t="s">
        <v>1397</v>
      </c>
      <c r="CW5" s="288" t="s">
        <v>1398</v>
      </c>
      <c r="CY5" s="296" t="s">
        <v>1401</v>
      </c>
      <c r="CZ5" s="297" t="s">
        <v>514</v>
      </c>
      <c r="DA5" s="298" t="s">
        <v>1402</v>
      </c>
      <c r="DB5" s="85"/>
      <c r="DC5" s="307" t="s">
        <v>1405</v>
      </c>
      <c r="DD5" s="307" t="s">
        <v>1406</v>
      </c>
      <c r="DE5" s="307" t="s">
        <v>1407</v>
      </c>
    </row>
    <row r="6" spans="1:109" ht="15" customHeight="1" thickTop="1">
      <c r="A6" s="111"/>
      <c r="B6" s="36"/>
      <c r="C6" s="37"/>
      <c r="D6" s="37"/>
      <c r="E6" s="112"/>
      <c r="F6" s="112"/>
      <c r="G6" s="183"/>
      <c r="H6" s="112"/>
      <c r="I6" s="112"/>
      <c r="J6" s="112"/>
      <c r="K6" s="112"/>
      <c r="L6" s="112"/>
      <c r="M6" s="112"/>
      <c r="N6" s="113"/>
      <c r="O6" s="113"/>
      <c r="P6" s="113"/>
      <c r="Q6" s="113"/>
      <c r="R6" s="113"/>
      <c r="S6" s="113"/>
      <c r="T6" s="7"/>
      <c r="U6" s="112"/>
      <c r="V6" s="112"/>
      <c r="W6" s="112"/>
      <c r="X6" s="112"/>
      <c r="Y6" s="113"/>
      <c r="Z6" s="113"/>
      <c r="AA6" s="113"/>
      <c r="AB6" s="113"/>
      <c r="AC6" s="113"/>
      <c r="AD6" s="7"/>
      <c r="AE6" s="186"/>
      <c r="AF6" s="186"/>
      <c r="AG6" s="186"/>
      <c r="AH6" s="186"/>
      <c r="AI6" s="186"/>
      <c r="AJ6" s="187"/>
      <c r="AK6" s="187"/>
      <c r="AL6" s="8"/>
      <c r="AN6" s="114"/>
      <c r="AO6" s="114"/>
      <c r="AP6" s="114"/>
      <c r="AQ6" s="114"/>
      <c r="AR6" s="114"/>
      <c r="AS6" s="114"/>
      <c r="AT6" s="114"/>
      <c r="AU6" s="50"/>
      <c r="AV6" s="114"/>
      <c r="AW6" s="114"/>
      <c r="AX6" s="114"/>
      <c r="AY6" s="114"/>
      <c r="AZ6" s="114"/>
      <c r="BB6" s="74"/>
      <c r="BC6" s="74"/>
      <c r="BD6" s="74"/>
      <c r="BE6" s="71"/>
      <c r="BF6" s="71"/>
      <c r="BG6" s="71"/>
      <c r="BH6" s="67"/>
      <c r="BI6" s="67"/>
      <c r="BJ6" s="67"/>
      <c r="BK6" s="2"/>
      <c r="BL6" s="2"/>
      <c r="BM6" s="93"/>
      <c r="BN6" s="93"/>
      <c r="BO6" s="93"/>
      <c r="BP6" s="93"/>
      <c r="BQ6" s="153"/>
      <c r="BR6" s="146"/>
      <c r="BS6" s="139"/>
      <c r="BT6" s="139"/>
      <c r="BU6" s="139"/>
      <c r="BV6" s="139"/>
      <c r="BW6" s="77"/>
      <c r="BY6" s="146"/>
      <c r="BZ6" s="146"/>
      <c r="CA6" s="146"/>
      <c r="CC6" s="173"/>
      <c r="CD6" s="232"/>
      <c r="CE6" s="101"/>
      <c r="CF6" s="232"/>
      <c r="CY6" s="299"/>
      <c r="CZ6" s="300"/>
      <c r="DA6" s="301"/>
    </row>
    <row r="7" spans="1:109" ht="15" customHeight="1">
      <c r="A7" s="174" t="s">
        <v>1486</v>
      </c>
      <c r="B7" s="285" t="s">
        <v>527</v>
      </c>
      <c r="C7" s="115" t="s">
        <v>23</v>
      </c>
      <c r="D7" s="115" t="s">
        <v>161</v>
      </c>
      <c r="E7" s="102">
        <v>7</v>
      </c>
      <c r="F7" s="102">
        <v>2</v>
      </c>
      <c r="G7" s="183"/>
      <c r="H7" s="155">
        <v>47335000</v>
      </c>
      <c r="I7" s="155">
        <v>0</v>
      </c>
      <c r="J7" s="155">
        <v>7950300</v>
      </c>
      <c r="K7" s="155">
        <v>593274.5</v>
      </c>
      <c r="L7" s="155">
        <v>2065680</v>
      </c>
      <c r="M7" s="155">
        <v>9562201</v>
      </c>
      <c r="N7" s="155">
        <v>10179200</v>
      </c>
      <c r="O7" s="155">
        <v>0</v>
      </c>
      <c r="P7" s="155">
        <v>1403300</v>
      </c>
      <c r="Q7" s="155">
        <v>128272.48000000001</v>
      </c>
      <c r="R7" s="155">
        <v>431168</v>
      </c>
      <c r="S7" s="155">
        <v>1542114</v>
      </c>
      <c r="T7" s="137">
        <f>SUM(H7:S7)</f>
        <v>81190509.980000004</v>
      </c>
      <c r="U7" s="116">
        <v>-1566800</v>
      </c>
      <c r="V7" s="116">
        <v>-997100</v>
      </c>
      <c r="W7" s="116">
        <v>-493906</v>
      </c>
      <c r="X7" s="116">
        <v>-516420</v>
      </c>
      <c r="Y7" s="116">
        <v>-93800</v>
      </c>
      <c r="Z7" s="116">
        <v>-215584</v>
      </c>
      <c r="AA7" s="116">
        <v>-107792</v>
      </c>
      <c r="AB7" s="116">
        <v>-107792</v>
      </c>
      <c r="AC7" s="116">
        <v>-25870.079999999998</v>
      </c>
      <c r="AD7" s="137">
        <f>SUM(T7:AC7)</f>
        <v>77065445.900000006</v>
      </c>
      <c r="AE7" s="156">
        <v>1844635.0000000002</v>
      </c>
      <c r="AF7" s="156">
        <v>987812</v>
      </c>
      <c r="AG7" s="156">
        <v>0</v>
      </c>
      <c r="AH7" s="230">
        <v>0</v>
      </c>
      <c r="AI7" s="230">
        <v>0</v>
      </c>
      <c r="AJ7" s="156">
        <v>398830.40000000008</v>
      </c>
      <c r="AK7" s="156">
        <v>215584</v>
      </c>
      <c r="AL7" s="9">
        <f>+T7+SUM(AE7:AK7)</f>
        <v>84637371.38000001</v>
      </c>
      <c r="AM7" s="208"/>
      <c r="AN7" s="291">
        <f>+SUM(H7:I7)</f>
        <v>47335000</v>
      </c>
      <c r="AO7" s="291">
        <f>+J7+U7</f>
        <v>6383500</v>
      </c>
      <c r="AP7" s="291">
        <f>-SUM(U7,Y7)</f>
        <v>1660600</v>
      </c>
      <c r="AQ7" s="291">
        <f>+SUM(N7:P7)+Y7</f>
        <v>11488700</v>
      </c>
      <c r="AR7" s="291">
        <f>+SUM(M7,S7)</f>
        <v>11104315</v>
      </c>
      <c r="AS7" s="291">
        <f t="shared" ref="AS7:AT39" si="0">+SUM(K7,Q7)</f>
        <v>721546.98</v>
      </c>
      <c r="AT7" s="291">
        <f t="shared" si="0"/>
        <v>2496848</v>
      </c>
      <c r="AU7" s="292">
        <f>+SUM(AN7:AT7)</f>
        <v>81190509.980000004</v>
      </c>
      <c r="AV7" s="291">
        <f t="shared" ref="AV7:AX39" si="1">+AG7</f>
        <v>0</v>
      </c>
      <c r="AW7" s="291">
        <f t="shared" si="1"/>
        <v>0</v>
      </c>
      <c r="AX7" s="291">
        <f>+AI7</f>
        <v>0</v>
      </c>
      <c r="AY7" s="291">
        <f t="shared" ref="AY7:AY34" si="2">+SUM(AF7,AK7)</f>
        <v>1203396</v>
      </c>
      <c r="AZ7" s="291">
        <f t="shared" ref="AZ7:AZ39" si="3">+SUM(AE7,AJ7)</f>
        <v>2243465.4000000004</v>
      </c>
      <c r="BA7" s="117">
        <f>+AU7-T7</f>
        <v>0</v>
      </c>
      <c r="BB7" s="80">
        <v>3560700</v>
      </c>
      <c r="BC7" s="80">
        <v>0</v>
      </c>
      <c r="BD7" s="75">
        <v>2245850</v>
      </c>
      <c r="BE7" s="72">
        <f>+M7-BB7</f>
        <v>6001501</v>
      </c>
      <c r="BF7" s="72">
        <f>+S7-BC7</f>
        <v>1542114</v>
      </c>
      <c r="BG7" s="72">
        <f>+AO7-BD7</f>
        <v>4137650</v>
      </c>
      <c r="BH7" s="68">
        <v>12181400</v>
      </c>
      <c r="BI7" s="68">
        <v>3271100</v>
      </c>
      <c r="BJ7" s="77">
        <v>5121800</v>
      </c>
      <c r="BK7" s="53"/>
      <c r="BL7" s="53"/>
      <c r="BM7" s="94"/>
      <c r="BN7" s="94"/>
      <c r="BO7" s="94"/>
      <c r="BP7" s="94"/>
      <c r="BQ7" s="153"/>
      <c r="BR7" s="146"/>
      <c r="BS7" s="139"/>
      <c r="BT7" s="139"/>
      <c r="BU7" s="139"/>
      <c r="BV7" s="139"/>
      <c r="BW7" s="77"/>
      <c r="BY7" s="146">
        <v>4200000</v>
      </c>
      <c r="BZ7" s="146">
        <v>144027495</v>
      </c>
      <c r="CA7" s="146"/>
      <c r="CC7" s="233">
        <f>+BY7+BZ7+CA7</f>
        <v>148227495</v>
      </c>
      <c r="CD7" s="232">
        <v>109894970</v>
      </c>
      <c r="CE7" s="101"/>
      <c r="CF7" s="232">
        <f>+CC7-CD7</f>
        <v>38332525</v>
      </c>
      <c r="CH7" s="26">
        <f>+CJ7+CK7</f>
        <v>5768100</v>
      </c>
      <c r="CJ7" s="140">
        <v>2884050</v>
      </c>
      <c r="CK7" s="140">
        <v>2884050</v>
      </c>
      <c r="CL7" s="140">
        <v>2884050</v>
      </c>
      <c r="CM7" s="140">
        <v>2884050</v>
      </c>
      <c r="CO7" s="286">
        <v>50999600</v>
      </c>
      <c r="CP7" s="287"/>
      <c r="CQ7" s="286">
        <v>5749000</v>
      </c>
      <c r="CR7" s="286">
        <v>5749000</v>
      </c>
      <c r="CS7" s="286">
        <v>5749000</v>
      </c>
      <c r="CU7" s="53">
        <f>+CO7-CQ7-CR7-CS7</f>
        <v>33752600</v>
      </c>
      <c r="CW7" s="52">
        <f>+CU7/9</f>
        <v>3750288.888888889</v>
      </c>
      <c r="CY7" s="299">
        <v>9516000</v>
      </c>
      <c r="CZ7" s="300">
        <v>3672800</v>
      </c>
      <c r="DA7" s="301">
        <v>2379000</v>
      </c>
      <c r="DC7" s="53">
        <f>+CY7+DA7</f>
        <v>11895000</v>
      </c>
      <c r="DD7" s="53">
        <f>+CJ7+CK7+CL7+CM7</f>
        <v>11536200</v>
      </c>
      <c r="DE7" s="53">
        <f>+DC7-DD7</f>
        <v>358800</v>
      </c>
    </row>
    <row r="8" spans="1:109" ht="15" customHeight="1">
      <c r="A8" s="174" t="s">
        <v>1487</v>
      </c>
      <c r="B8" s="285" t="s">
        <v>528</v>
      </c>
      <c r="C8" s="115" t="s">
        <v>23</v>
      </c>
      <c r="D8" s="115" t="s">
        <v>162</v>
      </c>
      <c r="E8" s="102">
        <v>18</v>
      </c>
      <c r="F8" s="102">
        <v>8</v>
      </c>
      <c r="G8" s="183"/>
      <c r="H8" s="155">
        <v>116662000</v>
      </c>
      <c r="I8" s="155">
        <v>-629936</v>
      </c>
      <c r="J8" s="155">
        <v>21161100</v>
      </c>
      <c r="K8" s="155">
        <f>1465151.4+83675</f>
        <v>1548826.4</v>
      </c>
      <c r="L8" s="155">
        <v>5186760</v>
      </c>
      <c r="M8" s="155">
        <v>25188003</v>
      </c>
      <c r="N8" s="155">
        <v>40716800</v>
      </c>
      <c r="O8" s="155">
        <v>0</v>
      </c>
      <c r="P8" s="155">
        <v>5836100</v>
      </c>
      <c r="Q8" s="155">
        <v>513089.92</v>
      </c>
      <c r="R8" s="155">
        <v>1724672</v>
      </c>
      <c r="S8" s="155">
        <v>7476914</v>
      </c>
      <c r="T8" s="137">
        <f t="shared" ref="T8:T39" si="4">SUM(H8:S8)</f>
        <v>225384329.31999999</v>
      </c>
      <c r="U8" s="116">
        <v>-3346200</v>
      </c>
      <c r="V8" s="116">
        <f>-2462440-140630</f>
        <v>-2603070</v>
      </c>
      <c r="W8" s="116">
        <f>-1224662-70315</f>
        <v>-1294977</v>
      </c>
      <c r="X8" s="116">
        <v>-1296690</v>
      </c>
      <c r="Y8" s="116">
        <v>-763100</v>
      </c>
      <c r="Z8" s="116">
        <v>-862336</v>
      </c>
      <c r="AA8" s="116">
        <v>-431168</v>
      </c>
      <c r="AB8" s="116">
        <v>-431168</v>
      </c>
      <c r="AC8" s="116">
        <v>-103480.31999999998</v>
      </c>
      <c r="AD8" s="137">
        <f t="shared" ref="AD8:AD39" si="5">SUM(T8:AC8)</f>
        <v>214252140</v>
      </c>
      <c r="AE8" s="156">
        <f>4555514+260165</f>
        <v>4815679</v>
      </c>
      <c r="AF8" s="156">
        <f>2449324+140630</f>
        <v>2589954</v>
      </c>
      <c r="AG8" s="156">
        <v>0</v>
      </c>
      <c r="AH8" s="230">
        <v>14001120</v>
      </c>
      <c r="AI8" s="230">
        <v>0</v>
      </c>
      <c r="AJ8" s="156">
        <v>1595321.6</v>
      </c>
      <c r="AK8" s="156">
        <v>862336</v>
      </c>
      <c r="AL8" s="9">
        <f t="shared" ref="AL8:AL39" si="6">+T8+SUM(AE8:AK8)</f>
        <v>249248739.91999999</v>
      </c>
      <c r="AM8" s="208"/>
      <c r="AN8" s="291">
        <f t="shared" ref="AN8:AN39" si="7">+SUM(H8:I8)</f>
        <v>116032064</v>
      </c>
      <c r="AO8" s="291">
        <f t="shared" ref="AO8:AO39" si="8">+J8+U8</f>
        <v>17814900</v>
      </c>
      <c r="AP8" s="291">
        <f t="shared" ref="AP8:AP34" si="9">-SUM(U8,Y8)</f>
        <v>4109300</v>
      </c>
      <c r="AQ8" s="291">
        <f t="shared" ref="AQ8:AQ39" si="10">+SUM(N8:P8)+Y8</f>
        <v>45789800</v>
      </c>
      <c r="AR8" s="291">
        <f t="shared" ref="AR8:AR39" si="11">+SUM(M8,S8)</f>
        <v>32664917</v>
      </c>
      <c r="AS8" s="291">
        <f t="shared" si="0"/>
        <v>2061916.3199999998</v>
      </c>
      <c r="AT8" s="291">
        <f t="shared" si="0"/>
        <v>6911432</v>
      </c>
      <c r="AU8" s="292">
        <f t="shared" ref="AU8:AU39" si="12">+SUM(AN8:AT8)</f>
        <v>225384329.31999999</v>
      </c>
      <c r="AV8" s="291">
        <f t="shared" si="1"/>
        <v>0</v>
      </c>
      <c r="AW8" s="291">
        <f t="shared" si="1"/>
        <v>14001120</v>
      </c>
      <c r="AX8" s="291">
        <f t="shared" si="1"/>
        <v>0</v>
      </c>
      <c r="AY8" s="291">
        <f t="shared" si="2"/>
        <v>3452290</v>
      </c>
      <c r="AZ8" s="291">
        <f t="shared" si="3"/>
        <v>6411000.5999999996</v>
      </c>
      <c r="BA8" s="117">
        <f t="shared" ref="BA8:BA38" si="13">+AU8-T8</f>
        <v>0</v>
      </c>
      <c r="BB8" s="80">
        <v>5011900</v>
      </c>
      <c r="BC8" s="80">
        <v>965800</v>
      </c>
      <c r="BD8" s="75">
        <v>6835950</v>
      </c>
      <c r="BE8" s="72">
        <f t="shared" ref="BE8:BE39" si="14">+M8-BB8</f>
        <v>20176103</v>
      </c>
      <c r="BF8" s="72">
        <f t="shared" ref="BF8:BF39" si="15">+S8-BC8</f>
        <v>6511114</v>
      </c>
      <c r="BG8" s="72">
        <f t="shared" ref="BG8:BG39" si="16">+AO8-BD8</f>
        <v>10978950</v>
      </c>
      <c r="BH8" s="68">
        <v>19951800</v>
      </c>
      <c r="BI8" s="68">
        <v>6698200</v>
      </c>
      <c r="BJ8" s="77">
        <v>13397900</v>
      </c>
      <c r="BK8" s="53"/>
      <c r="BL8" s="53"/>
      <c r="BM8" s="94"/>
      <c r="BN8" s="94"/>
      <c r="BO8" s="94"/>
      <c r="BP8" s="94"/>
      <c r="BQ8" s="153"/>
      <c r="BR8" s="146"/>
      <c r="BS8" s="139"/>
      <c r="BT8" s="139"/>
      <c r="BU8" s="139"/>
      <c r="BV8" s="139"/>
      <c r="BW8" s="77"/>
      <c r="BY8" s="146">
        <v>11400000</v>
      </c>
      <c r="BZ8" s="146">
        <v>248523855</v>
      </c>
      <c r="CA8" s="146">
        <v>6446790</v>
      </c>
      <c r="CC8" s="233">
        <f t="shared" ref="CC8:CC39" si="17">+BY8+BZ8+CA8</f>
        <v>266370645</v>
      </c>
      <c r="CD8" s="232">
        <v>262188192</v>
      </c>
      <c r="CE8" s="101"/>
      <c r="CF8" s="232">
        <f t="shared" ref="CF8:CF39" si="18">+CC8-CD8</f>
        <v>4182453</v>
      </c>
      <c r="CH8" s="26">
        <f t="shared" ref="CH8:CH39" si="19">+CJ8+CK8</f>
        <v>10792903.600000001</v>
      </c>
      <c r="CJ8" s="140">
        <v>5396451.8000000007</v>
      </c>
      <c r="CK8" s="140">
        <v>5396451.8000000007</v>
      </c>
      <c r="CL8" s="140">
        <v>5396451.8000000007</v>
      </c>
      <c r="CM8" s="140">
        <v>5396451.8000000007</v>
      </c>
      <c r="CO8" s="286">
        <v>146526600</v>
      </c>
      <c r="CP8" s="287"/>
      <c r="CQ8" s="286">
        <v>13634408</v>
      </c>
      <c r="CR8" s="286">
        <v>13634408</v>
      </c>
      <c r="CS8" s="286">
        <v>13634408</v>
      </c>
      <c r="CU8" s="53">
        <f t="shared" ref="CU8:CU39" si="20">+CO8-CQ8-CR8-CS8</f>
        <v>105623376</v>
      </c>
      <c r="CW8" s="52">
        <f t="shared" ref="CW8:CW39" si="21">+CU8/9</f>
        <v>11735930.666666666</v>
      </c>
      <c r="CY8" s="299">
        <v>22476000</v>
      </c>
      <c r="CZ8" s="300">
        <v>8486300</v>
      </c>
      <c r="DA8" s="301">
        <v>5619000</v>
      </c>
      <c r="DC8" s="53">
        <f t="shared" ref="DC8:DC39" si="22">+CY8+DA8</f>
        <v>28095000</v>
      </c>
      <c r="DD8" s="53">
        <f t="shared" ref="DD8:DD39" si="23">+CJ8+CK8+CL8+CM8</f>
        <v>21585807.200000003</v>
      </c>
      <c r="DE8" s="53">
        <f t="shared" ref="DE8:DE39" si="24">+DC8-DD8</f>
        <v>6509192.799999997</v>
      </c>
    </row>
    <row r="9" spans="1:109" ht="15" customHeight="1">
      <c r="A9" s="174" t="s">
        <v>1488</v>
      </c>
      <c r="B9" s="285" t="s">
        <v>529</v>
      </c>
      <c r="C9" s="115" t="s">
        <v>23</v>
      </c>
      <c r="D9" s="115" t="s">
        <v>163</v>
      </c>
      <c r="E9" s="102">
        <v>10</v>
      </c>
      <c r="F9" s="102">
        <v>7</v>
      </c>
      <c r="G9" s="183"/>
      <c r="H9" s="155">
        <v>60259000</v>
      </c>
      <c r="I9" s="155">
        <v>-395382</v>
      </c>
      <c r="J9" s="155">
        <v>10895600</v>
      </c>
      <c r="K9" s="155">
        <v>759684.1</v>
      </c>
      <c r="L9" s="155">
        <v>2553560</v>
      </c>
      <c r="M9" s="155">
        <v>18329931</v>
      </c>
      <c r="N9" s="155">
        <v>35627200</v>
      </c>
      <c r="O9" s="155">
        <v>0</v>
      </c>
      <c r="P9" s="155">
        <v>5194500</v>
      </c>
      <c r="Q9" s="155">
        <v>448953.68</v>
      </c>
      <c r="R9" s="155">
        <v>1509088</v>
      </c>
      <c r="S9" s="155">
        <v>6760377</v>
      </c>
      <c r="T9" s="137">
        <f t="shared" si="4"/>
        <v>141942511.78</v>
      </c>
      <c r="U9" s="116">
        <v>-1770600</v>
      </c>
      <c r="V9" s="116">
        <v>-1276780</v>
      </c>
      <c r="W9" s="116">
        <v>-638390</v>
      </c>
      <c r="X9" s="116">
        <v>-638390</v>
      </c>
      <c r="Y9" s="116">
        <v>-631500</v>
      </c>
      <c r="Z9" s="116">
        <v>-754544</v>
      </c>
      <c r="AA9" s="116">
        <v>-377272</v>
      </c>
      <c r="AB9" s="116">
        <v>-377272</v>
      </c>
      <c r="AC9" s="116">
        <v>-90545.279999999984</v>
      </c>
      <c r="AD9" s="137">
        <f t="shared" si="5"/>
        <v>135387218.5</v>
      </c>
      <c r="AE9" s="156">
        <v>2362043.0000000005</v>
      </c>
      <c r="AF9" s="156">
        <v>1276780</v>
      </c>
      <c r="AG9" s="156">
        <v>0</v>
      </c>
      <c r="AH9" s="230">
        <v>0</v>
      </c>
      <c r="AI9" s="230">
        <v>0</v>
      </c>
      <c r="AJ9" s="156">
        <v>1395906.4000000001</v>
      </c>
      <c r="AK9" s="156">
        <v>754544</v>
      </c>
      <c r="AL9" s="9">
        <f t="shared" si="6"/>
        <v>147731785.18000001</v>
      </c>
      <c r="AM9" s="208"/>
      <c r="AN9" s="291">
        <f t="shared" si="7"/>
        <v>59863618</v>
      </c>
      <c r="AO9" s="291">
        <f t="shared" si="8"/>
        <v>9125000</v>
      </c>
      <c r="AP9" s="291">
        <f t="shared" si="9"/>
        <v>2402100</v>
      </c>
      <c r="AQ9" s="291">
        <f t="shared" si="10"/>
        <v>40190200</v>
      </c>
      <c r="AR9" s="291">
        <f t="shared" si="11"/>
        <v>25090308</v>
      </c>
      <c r="AS9" s="291">
        <f t="shared" si="0"/>
        <v>1208637.78</v>
      </c>
      <c r="AT9" s="291">
        <f t="shared" si="0"/>
        <v>4062648</v>
      </c>
      <c r="AU9" s="292">
        <f t="shared" si="12"/>
        <v>141942511.78</v>
      </c>
      <c r="AV9" s="291">
        <f t="shared" si="1"/>
        <v>0</v>
      </c>
      <c r="AW9" s="291">
        <f t="shared" si="1"/>
        <v>0</v>
      </c>
      <c r="AX9" s="291">
        <f t="shared" si="1"/>
        <v>0</v>
      </c>
      <c r="AY9" s="291">
        <f t="shared" si="2"/>
        <v>2031324</v>
      </c>
      <c r="AZ9" s="291">
        <f t="shared" si="3"/>
        <v>3757949.4000000004</v>
      </c>
      <c r="BA9" s="117">
        <f t="shared" si="13"/>
        <v>0</v>
      </c>
      <c r="BB9" s="80">
        <v>4035900</v>
      </c>
      <c r="BC9" s="80">
        <v>482900</v>
      </c>
      <c r="BD9" s="75">
        <v>4518200</v>
      </c>
      <c r="BE9" s="72">
        <f t="shared" si="14"/>
        <v>14294031</v>
      </c>
      <c r="BF9" s="72">
        <f t="shared" si="15"/>
        <v>6277477</v>
      </c>
      <c r="BG9" s="72">
        <f t="shared" si="16"/>
        <v>4606800</v>
      </c>
      <c r="BH9" s="68">
        <v>7932100</v>
      </c>
      <c r="BI9" s="68">
        <v>4751000</v>
      </c>
      <c r="BJ9" s="77">
        <v>8767050</v>
      </c>
      <c r="BK9" s="53"/>
      <c r="BL9" s="53"/>
      <c r="BM9" s="94"/>
      <c r="BN9" s="94"/>
      <c r="BO9" s="94"/>
      <c r="BP9" s="94"/>
      <c r="BQ9" s="153"/>
      <c r="BR9" s="146"/>
      <c r="BS9" s="139"/>
      <c r="BT9" s="139"/>
      <c r="BU9" s="139"/>
      <c r="BV9" s="139"/>
      <c r="BW9" s="77"/>
      <c r="BY9" s="146">
        <v>6050000</v>
      </c>
      <c r="BZ9" s="146">
        <v>132200065</v>
      </c>
      <c r="CA9" s="146">
        <v>2285200</v>
      </c>
      <c r="CC9" s="233">
        <f t="shared" si="17"/>
        <v>140535265</v>
      </c>
      <c r="CD9" s="232">
        <v>133001201</v>
      </c>
      <c r="CE9" s="101"/>
      <c r="CF9" s="232">
        <f t="shared" si="18"/>
        <v>7534064</v>
      </c>
      <c r="CH9" s="26">
        <f t="shared" si="19"/>
        <v>5730000</v>
      </c>
      <c r="CJ9" s="140">
        <v>2865000</v>
      </c>
      <c r="CK9" s="140">
        <v>2865000</v>
      </c>
      <c r="CL9" s="140">
        <v>2865000</v>
      </c>
      <c r="CM9" s="140">
        <v>2865000</v>
      </c>
      <c r="CO9" s="286">
        <v>82124000</v>
      </c>
      <c r="CP9" s="287"/>
      <c r="CQ9" s="286">
        <v>8473133</v>
      </c>
      <c r="CR9" s="286">
        <v>8473133</v>
      </c>
      <c r="CS9" s="286">
        <v>8473133</v>
      </c>
      <c r="CU9" s="53">
        <f t="shared" si="20"/>
        <v>56704601</v>
      </c>
      <c r="CW9" s="52">
        <f t="shared" si="21"/>
        <v>6300511.222222222</v>
      </c>
      <c r="CY9" s="299">
        <v>11836000</v>
      </c>
      <c r="CZ9" s="300">
        <v>5751500</v>
      </c>
      <c r="DA9" s="301">
        <v>2959000</v>
      </c>
      <c r="DC9" s="53">
        <f t="shared" si="22"/>
        <v>14795000</v>
      </c>
      <c r="DD9" s="53">
        <f t="shared" si="23"/>
        <v>11460000</v>
      </c>
      <c r="DE9" s="53">
        <f t="shared" si="24"/>
        <v>3335000</v>
      </c>
    </row>
    <row r="10" spans="1:109" ht="15" customHeight="1">
      <c r="A10" s="174" t="s">
        <v>1489</v>
      </c>
      <c r="B10" s="285" t="s">
        <v>530</v>
      </c>
      <c r="C10" s="115" t="s">
        <v>23</v>
      </c>
      <c r="D10" s="115" t="s">
        <v>164</v>
      </c>
      <c r="E10" s="102">
        <v>13</v>
      </c>
      <c r="F10" s="102">
        <v>2</v>
      </c>
      <c r="G10" s="183"/>
      <c r="H10" s="155">
        <v>87463000</v>
      </c>
      <c r="I10" s="155">
        <v>0</v>
      </c>
      <c r="J10" s="155">
        <v>15359300</v>
      </c>
      <c r="K10" s="155">
        <v>1096025.6999999997</v>
      </c>
      <c r="L10" s="155">
        <v>3684120</v>
      </c>
      <c r="M10" s="155">
        <v>27635082</v>
      </c>
      <c r="N10" s="155">
        <v>15268800</v>
      </c>
      <c r="O10" s="155">
        <v>-4164200</v>
      </c>
      <c r="P10" s="155">
        <v>3669500</v>
      </c>
      <c r="Q10" s="155">
        <v>192408.72</v>
      </c>
      <c r="R10" s="155">
        <v>862336</v>
      </c>
      <c r="S10" s="155">
        <v>5467488</v>
      </c>
      <c r="T10" s="137">
        <f t="shared" si="4"/>
        <v>156533860.41999999</v>
      </c>
      <c r="U10" s="116">
        <v>-3961300</v>
      </c>
      <c r="V10" s="116">
        <v>-1842060</v>
      </c>
      <c r="W10" s="116">
        <v>-921030</v>
      </c>
      <c r="X10" s="116">
        <v>-921030</v>
      </c>
      <c r="Y10" s="116">
        <v>-293100</v>
      </c>
      <c r="Z10" s="116">
        <v>-323376</v>
      </c>
      <c r="AA10" s="116">
        <v>-161688</v>
      </c>
      <c r="AB10" s="116">
        <v>-215584</v>
      </c>
      <c r="AC10" s="116">
        <v>-25870.079999999998</v>
      </c>
      <c r="AD10" s="137">
        <f t="shared" si="5"/>
        <v>147868822.33999997</v>
      </c>
      <c r="AE10" s="156">
        <v>3407811.0000000005</v>
      </c>
      <c r="AF10" s="156">
        <v>1842060</v>
      </c>
      <c r="AG10" s="156">
        <v>0</v>
      </c>
      <c r="AH10" s="230">
        <v>0</v>
      </c>
      <c r="AI10" s="230">
        <v>0</v>
      </c>
      <c r="AJ10" s="156">
        <v>598245.60000000009</v>
      </c>
      <c r="AK10" s="156">
        <v>323376</v>
      </c>
      <c r="AL10" s="9">
        <f t="shared" si="6"/>
        <v>162705353.01999998</v>
      </c>
      <c r="AM10" s="208"/>
      <c r="AN10" s="291">
        <f t="shared" si="7"/>
        <v>87463000</v>
      </c>
      <c r="AO10" s="291">
        <f t="shared" si="8"/>
        <v>11398000</v>
      </c>
      <c r="AP10" s="291">
        <f t="shared" si="9"/>
        <v>4254400</v>
      </c>
      <c r="AQ10" s="291">
        <f t="shared" si="10"/>
        <v>14481000</v>
      </c>
      <c r="AR10" s="291">
        <f t="shared" si="11"/>
        <v>33102570</v>
      </c>
      <c r="AS10" s="291">
        <f t="shared" si="0"/>
        <v>1288434.4199999997</v>
      </c>
      <c r="AT10" s="291">
        <f t="shared" si="0"/>
        <v>4546456</v>
      </c>
      <c r="AU10" s="292">
        <f t="shared" si="12"/>
        <v>156533860.41999999</v>
      </c>
      <c r="AV10" s="291">
        <f t="shared" si="1"/>
        <v>0</v>
      </c>
      <c r="AW10" s="291">
        <f t="shared" si="1"/>
        <v>0</v>
      </c>
      <c r="AX10" s="291">
        <f t="shared" si="1"/>
        <v>0</v>
      </c>
      <c r="AY10" s="291">
        <f t="shared" si="2"/>
        <v>2165436</v>
      </c>
      <c r="AZ10" s="291">
        <f t="shared" si="3"/>
        <v>4006056.6000000006</v>
      </c>
      <c r="BA10" s="117">
        <f t="shared" si="13"/>
        <v>0</v>
      </c>
      <c r="BB10" s="80">
        <v>6864100</v>
      </c>
      <c r="BC10" s="80">
        <v>2539100</v>
      </c>
      <c r="BD10" s="75">
        <v>3905300</v>
      </c>
      <c r="BE10" s="72">
        <f t="shared" si="14"/>
        <v>20770982</v>
      </c>
      <c r="BF10" s="72">
        <f t="shared" si="15"/>
        <v>2928388</v>
      </c>
      <c r="BG10" s="72">
        <f t="shared" si="16"/>
        <v>7492700</v>
      </c>
      <c r="BH10" s="68">
        <v>19443200</v>
      </c>
      <c r="BI10" s="68">
        <v>2445600</v>
      </c>
      <c r="BJ10" s="77">
        <v>9403450</v>
      </c>
      <c r="BK10" s="53"/>
      <c r="BL10" s="53"/>
      <c r="BM10" s="94"/>
      <c r="BN10" s="94"/>
      <c r="BO10" s="94"/>
      <c r="BP10" s="94"/>
      <c r="BQ10" s="154"/>
      <c r="BR10" s="146"/>
      <c r="BS10" s="139"/>
      <c r="BT10" s="139"/>
      <c r="BU10" s="139"/>
      <c r="BV10" s="139"/>
      <c r="BW10" s="77"/>
      <c r="BY10" s="146">
        <v>7400000</v>
      </c>
      <c r="BZ10" s="146">
        <v>196827630</v>
      </c>
      <c r="CA10" s="146"/>
      <c r="CC10" s="233">
        <f t="shared" si="17"/>
        <v>204227630</v>
      </c>
      <c r="CD10" s="232">
        <v>175191851</v>
      </c>
      <c r="CE10" s="101"/>
      <c r="CF10" s="232">
        <f t="shared" si="18"/>
        <v>29035779</v>
      </c>
      <c r="CH10" s="26">
        <f t="shared" si="19"/>
        <v>8307940</v>
      </c>
      <c r="CJ10" s="140">
        <v>4153970</v>
      </c>
      <c r="CK10" s="140">
        <v>4153970</v>
      </c>
      <c r="CL10" s="140">
        <v>4153970</v>
      </c>
      <c r="CM10" s="140">
        <v>4153970</v>
      </c>
      <c r="CO10" s="286">
        <v>95159800</v>
      </c>
      <c r="CP10" s="287"/>
      <c r="CQ10" s="286">
        <v>9051917</v>
      </c>
      <c r="CR10" s="286">
        <v>9051917</v>
      </c>
      <c r="CS10" s="286">
        <v>9051917</v>
      </c>
      <c r="CU10" s="53">
        <f t="shared" si="20"/>
        <v>68004049</v>
      </c>
      <c r="CW10" s="52">
        <f t="shared" si="21"/>
        <v>7556005.444444444</v>
      </c>
      <c r="CY10" s="299">
        <v>16996000</v>
      </c>
      <c r="CZ10" s="300">
        <v>9124000</v>
      </c>
      <c r="DA10" s="301">
        <v>4249000</v>
      </c>
      <c r="DC10" s="53">
        <f t="shared" si="22"/>
        <v>21245000</v>
      </c>
      <c r="DD10" s="53">
        <f t="shared" si="23"/>
        <v>16615880</v>
      </c>
      <c r="DE10" s="53">
        <f t="shared" si="24"/>
        <v>4629120</v>
      </c>
    </row>
    <row r="11" spans="1:109" ht="15" customHeight="1">
      <c r="A11" s="174" t="s">
        <v>1490</v>
      </c>
      <c r="B11" s="285" t="s">
        <v>532</v>
      </c>
      <c r="C11" s="115" t="s">
        <v>23</v>
      </c>
      <c r="D11" s="115" t="s">
        <v>165</v>
      </c>
      <c r="E11" s="102">
        <v>7</v>
      </c>
      <c r="F11" s="102">
        <v>3</v>
      </c>
      <c r="G11" s="183"/>
      <c r="H11" s="155">
        <v>44967000</v>
      </c>
      <c r="I11" s="155">
        <v>-270045</v>
      </c>
      <c r="J11" s="155">
        <v>7992400</v>
      </c>
      <c r="K11" s="155">
        <v>565095.29999999993</v>
      </c>
      <c r="L11" s="155">
        <v>1899480</v>
      </c>
      <c r="M11" s="155">
        <v>15364993</v>
      </c>
      <c r="N11" s="155">
        <v>15268800</v>
      </c>
      <c r="O11" s="155">
        <v>0</v>
      </c>
      <c r="P11" s="155">
        <v>2153500</v>
      </c>
      <c r="Q11" s="155">
        <v>192408.72000000003</v>
      </c>
      <c r="R11" s="155">
        <v>646752</v>
      </c>
      <c r="S11" s="155">
        <v>4501725</v>
      </c>
      <c r="T11" s="137">
        <f t="shared" si="4"/>
        <v>93282109.019999996</v>
      </c>
      <c r="U11" s="116">
        <v>-1801900</v>
      </c>
      <c r="V11" s="116">
        <v>-949740</v>
      </c>
      <c r="W11" s="116">
        <v>-474870</v>
      </c>
      <c r="X11" s="116">
        <v>-474870</v>
      </c>
      <c r="Y11" s="116">
        <v>-337000</v>
      </c>
      <c r="Z11" s="116">
        <v>-323376</v>
      </c>
      <c r="AA11" s="116">
        <v>-161688</v>
      </c>
      <c r="AB11" s="116">
        <v>-161688</v>
      </c>
      <c r="AC11" s="116">
        <v>-38805.119999999995</v>
      </c>
      <c r="AD11" s="137">
        <f t="shared" si="5"/>
        <v>88558171.899999991</v>
      </c>
      <c r="AE11" s="156">
        <v>1757019.0000000002</v>
      </c>
      <c r="AF11" s="156">
        <v>949740</v>
      </c>
      <c r="AG11" s="156">
        <v>0</v>
      </c>
      <c r="AH11" s="230">
        <v>0</v>
      </c>
      <c r="AI11" s="230">
        <v>0</v>
      </c>
      <c r="AJ11" s="156">
        <v>598245.60000000009</v>
      </c>
      <c r="AK11" s="156">
        <v>323376</v>
      </c>
      <c r="AL11" s="9">
        <f t="shared" si="6"/>
        <v>96910489.61999999</v>
      </c>
      <c r="AM11" s="208"/>
      <c r="AN11" s="291">
        <f t="shared" si="7"/>
        <v>44696955</v>
      </c>
      <c r="AO11" s="291">
        <f t="shared" si="8"/>
        <v>6190500</v>
      </c>
      <c r="AP11" s="291">
        <f t="shared" si="9"/>
        <v>2138900</v>
      </c>
      <c r="AQ11" s="291">
        <f t="shared" si="10"/>
        <v>17085300</v>
      </c>
      <c r="AR11" s="291">
        <f t="shared" si="11"/>
        <v>19866718</v>
      </c>
      <c r="AS11" s="291">
        <f t="shared" si="0"/>
        <v>757504.02</v>
      </c>
      <c r="AT11" s="291">
        <f t="shared" si="0"/>
        <v>2546232</v>
      </c>
      <c r="AU11" s="292">
        <f t="shared" si="12"/>
        <v>93282109.019999996</v>
      </c>
      <c r="AV11" s="291">
        <f t="shared" si="1"/>
        <v>0</v>
      </c>
      <c r="AW11" s="291">
        <f t="shared" si="1"/>
        <v>0</v>
      </c>
      <c r="AX11" s="291">
        <f t="shared" si="1"/>
        <v>0</v>
      </c>
      <c r="AY11" s="291">
        <f t="shared" si="2"/>
        <v>1273116</v>
      </c>
      <c r="AZ11" s="291">
        <f t="shared" si="3"/>
        <v>2355264.6000000006</v>
      </c>
      <c r="BA11" s="117">
        <f t="shared" si="13"/>
        <v>0</v>
      </c>
      <c r="BB11" s="80">
        <v>624200</v>
      </c>
      <c r="BC11" s="80">
        <v>0</v>
      </c>
      <c r="BD11" s="75">
        <v>2714800</v>
      </c>
      <c r="BE11" s="72">
        <f t="shared" si="14"/>
        <v>14740793</v>
      </c>
      <c r="BF11" s="72">
        <f t="shared" si="15"/>
        <v>4501725</v>
      </c>
      <c r="BG11" s="72">
        <f t="shared" si="16"/>
        <v>3475700</v>
      </c>
      <c r="BH11" s="68">
        <v>8482900</v>
      </c>
      <c r="BI11" s="68">
        <v>1308500</v>
      </c>
      <c r="BJ11" s="77">
        <v>5542950</v>
      </c>
      <c r="BK11" s="53"/>
      <c r="BL11" s="53"/>
      <c r="BM11" s="94"/>
      <c r="BN11" s="94"/>
      <c r="BO11" s="94"/>
      <c r="BP11" s="94"/>
      <c r="BQ11" s="153"/>
      <c r="BR11" s="146"/>
      <c r="BS11" s="139"/>
      <c r="BT11" s="139"/>
      <c r="BU11" s="139"/>
      <c r="BV11" s="139"/>
      <c r="BW11" s="77"/>
      <c r="BY11" s="146">
        <v>3400000</v>
      </c>
      <c r="BZ11" s="146">
        <v>103152780</v>
      </c>
      <c r="CA11" s="146"/>
      <c r="CC11" s="233">
        <f t="shared" si="17"/>
        <v>106552780</v>
      </c>
      <c r="CD11" s="232">
        <v>89964320</v>
      </c>
      <c r="CE11" s="101"/>
      <c r="CF11" s="232">
        <f t="shared" si="18"/>
        <v>16588460</v>
      </c>
      <c r="CH11" s="26">
        <f t="shared" si="19"/>
        <v>4242631.8</v>
      </c>
      <c r="CJ11" s="140">
        <v>2121315.9</v>
      </c>
      <c r="CK11" s="140">
        <v>2121315.9</v>
      </c>
      <c r="CL11" s="140">
        <v>2121315.9</v>
      </c>
      <c r="CM11" s="140">
        <v>2121315.9</v>
      </c>
      <c r="CO11" s="286">
        <v>53761800</v>
      </c>
      <c r="CP11" s="287"/>
      <c r="CQ11" s="286">
        <v>5261167</v>
      </c>
      <c r="CR11" s="286">
        <v>5261167</v>
      </c>
      <c r="CS11" s="286">
        <v>5261167</v>
      </c>
      <c r="CU11" s="53">
        <f t="shared" si="20"/>
        <v>37978299</v>
      </c>
      <c r="CW11" s="52">
        <f t="shared" si="21"/>
        <v>4219811</v>
      </c>
      <c r="CY11" s="299">
        <v>8676000</v>
      </c>
      <c r="CZ11" s="300">
        <v>2479200</v>
      </c>
      <c r="DA11" s="301">
        <v>2169000</v>
      </c>
      <c r="DC11" s="53">
        <f t="shared" si="22"/>
        <v>10845000</v>
      </c>
      <c r="DD11" s="53">
        <f t="shared" si="23"/>
        <v>8485263.5999999996</v>
      </c>
      <c r="DE11" s="53">
        <f t="shared" si="24"/>
        <v>2359736.4000000004</v>
      </c>
    </row>
    <row r="12" spans="1:109" ht="15" customHeight="1">
      <c r="A12" s="174" t="s">
        <v>1491</v>
      </c>
      <c r="B12" s="285" t="s">
        <v>533</v>
      </c>
      <c r="C12" s="115" t="s">
        <v>23</v>
      </c>
      <c r="D12" s="115" t="s">
        <v>166</v>
      </c>
      <c r="E12" s="102">
        <v>18</v>
      </c>
      <c r="F12" s="102">
        <v>44</v>
      </c>
      <c r="G12" s="183"/>
      <c r="H12" s="155">
        <v>133236000</v>
      </c>
      <c r="I12" s="155">
        <v>-150700</v>
      </c>
      <c r="J12" s="155">
        <v>21978600</v>
      </c>
      <c r="K12" s="155">
        <v>1662620.3999999997</v>
      </c>
      <c r="L12" s="155">
        <v>5588640</v>
      </c>
      <c r="M12" s="155">
        <v>41721245</v>
      </c>
      <c r="N12" s="155">
        <v>223942400</v>
      </c>
      <c r="O12" s="155">
        <v>-1469900</v>
      </c>
      <c r="P12" s="155">
        <v>35760700</v>
      </c>
      <c r="Q12" s="155">
        <v>2821994.5600000024</v>
      </c>
      <c r="R12" s="155">
        <v>9485696</v>
      </c>
      <c r="S12" s="155">
        <v>62307577</v>
      </c>
      <c r="T12" s="137">
        <f t="shared" si="4"/>
        <v>536884872.96000004</v>
      </c>
      <c r="U12" s="116">
        <v>-6622600</v>
      </c>
      <c r="V12" s="116">
        <v>-2794320</v>
      </c>
      <c r="W12" s="116">
        <v>-1385598</v>
      </c>
      <c r="X12" s="116">
        <v>-1397160</v>
      </c>
      <c r="Y12" s="116">
        <v>-4808900</v>
      </c>
      <c r="Z12" s="116">
        <v>-4742848</v>
      </c>
      <c r="AA12" s="116">
        <v>-2371424</v>
      </c>
      <c r="AB12" s="116">
        <v>-2371424</v>
      </c>
      <c r="AC12" s="116">
        <v>-569141.75999999978</v>
      </c>
      <c r="AD12" s="137">
        <f t="shared" si="5"/>
        <v>509821457.20000005</v>
      </c>
      <c r="AE12" s="156">
        <v>5169492.0000000009</v>
      </c>
      <c r="AF12" s="156">
        <v>2771196</v>
      </c>
      <c r="AG12" s="156">
        <v>0</v>
      </c>
      <c r="AH12" s="230">
        <v>0</v>
      </c>
      <c r="AI12" s="230">
        <v>0</v>
      </c>
      <c r="AJ12" s="156">
        <v>8774268.8000000045</v>
      </c>
      <c r="AK12" s="156">
        <v>4742848</v>
      </c>
      <c r="AL12" s="9">
        <f t="shared" si="6"/>
        <v>558342677.75999999</v>
      </c>
      <c r="AM12" s="208"/>
      <c r="AN12" s="291">
        <f t="shared" si="7"/>
        <v>133085300</v>
      </c>
      <c r="AO12" s="291">
        <f t="shared" si="8"/>
        <v>15356000</v>
      </c>
      <c r="AP12" s="291">
        <f t="shared" si="9"/>
        <v>11431500</v>
      </c>
      <c r="AQ12" s="291">
        <f t="shared" si="10"/>
        <v>253424300</v>
      </c>
      <c r="AR12" s="291">
        <f t="shared" si="11"/>
        <v>104028822</v>
      </c>
      <c r="AS12" s="291">
        <f t="shared" si="0"/>
        <v>4484614.9600000018</v>
      </c>
      <c r="AT12" s="291">
        <f t="shared" si="0"/>
        <v>15074336</v>
      </c>
      <c r="AU12" s="292">
        <f t="shared" si="12"/>
        <v>536884872.96000004</v>
      </c>
      <c r="AV12" s="291">
        <f t="shared" si="1"/>
        <v>0</v>
      </c>
      <c r="AW12" s="291">
        <f t="shared" si="1"/>
        <v>0</v>
      </c>
      <c r="AX12" s="291">
        <v>0</v>
      </c>
      <c r="AY12" s="291">
        <f t="shared" si="2"/>
        <v>7514044</v>
      </c>
      <c r="AZ12" s="291">
        <f t="shared" si="3"/>
        <v>13943760.800000004</v>
      </c>
      <c r="BA12" s="117">
        <f t="shared" si="13"/>
        <v>0</v>
      </c>
      <c r="BB12" s="80">
        <v>9100300</v>
      </c>
      <c r="BC12" s="80">
        <v>12866800</v>
      </c>
      <c r="BD12" s="75">
        <v>20338250</v>
      </c>
      <c r="BE12" s="72">
        <f t="shared" si="14"/>
        <v>32620945</v>
      </c>
      <c r="BF12" s="72">
        <f t="shared" si="15"/>
        <v>49440777</v>
      </c>
      <c r="BG12" s="72">
        <f t="shared" si="16"/>
        <v>-4982250</v>
      </c>
      <c r="BH12" s="68">
        <v>27010500</v>
      </c>
      <c r="BI12" s="68">
        <v>32399800</v>
      </c>
      <c r="BJ12" s="77">
        <v>31165650</v>
      </c>
      <c r="BK12" s="53"/>
      <c r="BL12" s="53"/>
      <c r="BM12" s="94"/>
      <c r="BN12" s="94"/>
      <c r="BO12" s="94"/>
      <c r="BP12" s="94"/>
      <c r="BQ12" s="153"/>
      <c r="BR12" s="146"/>
      <c r="BS12" s="139"/>
      <c r="BT12" s="139"/>
      <c r="BU12" s="139"/>
      <c r="BV12" s="139"/>
      <c r="BW12" s="77"/>
      <c r="BY12" s="146">
        <v>10950000</v>
      </c>
      <c r="BZ12" s="146">
        <v>341380595</v>
      </c>
      <c r="CA12" s="146"/>
      <c r="CC12" s="233">
        <f t="shared" si="17"/>
        <v>352330595</v>
      </c>
      <c r="CD12" s="232">
        <v>285096783</v>
      </c>
      <c r="CE12" s="101"/>
      <c r="CF12" s="232">
        <f t="shared" si="18"/>
        <v>67233812</v>
      </c>
      <c r="CH12" s="26">
        <f t="shared" si="19"/>
        <v>13404390</v>
      </c>
      <c r="CJ12" s="140">
        <v>6702195</v>
      </c>
      <c r="CK12" s="140">
        <v>6702195</v>
      </c>
      <c r="CL12" s="140">
        <v>6702195</v>
      </c>
      <c r="CM12" s="140">
        <v>6702195</v>
      </c>
      <c r="CO12" s="286">
        <v>282140600</v>
      </c>
      <c r="CP12" s="287"/>
      <c r="CQ12" s="286">
        <v>25935850</v>
      </c>
      <c r="CR12" s="286">
        <v>25705275</v>
      </c>
      <c r="CS12" s="286">
        <v>25705275</v>
      </c>
      <c r="CU12" s="53">
        <f t="shared" si="20"/>
        <v>204794200</v>
      </c>
      <c r="CW12" s="52">
        <f t="shared" si="21"/>
        <v>22754911.111111112</v>
      </c>
      <c r="CY12" s="299">
        <v>26068000</v>
      </c>
      <c r="CZ12" s="300">
        <v>16462900</v>
      </c>
      <c r="DA12" s="301">
        <v>6517000</v>
      </c>
      <c r="DC12" s="53">
        <f t="shared" si="22"/>
        <v>32585000</v>
      </c>
      <c r="DD12" s="53">
        <f t="shared" si="23"/>
        <v>26808780</v>
      </c>
      <c r="DE12" s="53">
        <f t="shared" si="24"/>
        <v>5776220</v>
      </c>
    </row>
    <row r="13" spans="1:109" ht="15" customHeight="1">
      <c r="A13" s="174" t="s">
        <v>1492</v>
      </c>
      <c r="B13" s="285" t="s">
        <v>534</v>
      </c>
      <c r="C13" s="115" t="s">
        <v>23</v>
      </c>
      <c r="D13" s="115" t="s">
        <v>167</v>
      </c>
      <c r="E13" s="102">
        <v>6</v>
      </c>
      <c r="F13" s="102">
        <v>0</v>
      </c>
      <c r="G13" s="183"/>
      <c r="H13" s="155">
        <v>35944000</v>
      </c>
      <c r="I13" s="155">
        <v>0</v>
      </c>
      <c r="J13" s="155">
        <v>6604900</v>
      </c>
      <c r="K13" s="155">
        <v>453437.6</v>
      </c>
      <c r="L13" s="155">
        <v>1524160</v>
      </c>
      <c r="M13" s="155">
        <v>13829097</v>
      </c>
      <c r="N13" s="155">
        <v>0</v>
      </c>
      <c r="O13" s="155">
        <v>0</v>
      </c>
      <c r="P13" s="155">
        <v>0</v>
      </c>
      <c r="Q13" s="155">
        <v>0</v>
      </c>
      <c r="R13" s="155">
        <v>0</v>
      </c>
      <c r="S13" s="155">
        <v>0</v>
      </c>
      <c r="T13" s="137">
        <f t="shared" si="4"/>
        <v>58355594.600000001</v>
      </c>
      <c r="U13" s="116">
        <v>-1047600</v>
      </c>
      <c r="V13" s="116">
        <v>-762080</v>
      </c>
      <c r="W13" s="116">
        <v>-381040</v>
      </c>
      <c r="X13" s="116">
        <v>-381040</v>
      </c>
      <c r="Y13" s="116">
        <v>0</v>
      </c>
      <c r="Z13" s="116">
        <v>0</v>
      </c>
      <c r="AA13" s="116">
        <v>0</v>
      </c>
      <c r="AB13" s="116">
        <v>0</v>
      </c>
      <c r="AC13" s="116">
        <v>0</v>
      </c>
      <c r="AD13" s="137">
        <f t="shared" si="5"/>
        <v>55783834.600000001</v>
      </c>
      <c r="AE13" s="156">
        <v>1409848.0000000002</v>
      </c>
      <c r="AF13" s="156">
        <v>762080</v>
      </c>
      <c r="AG13" s="156">
        <v>0</v>
      </c>
      <c r="AH13" s="230">
        <v>0</v>
      </c>
      <c r="AI13" s="230">
        <v>0</v>
      </c>
      <c r="AJ13" s="156">
        <v>0</v>
      </c>
      <c r="AK13" s="156">
        <v>0</v>
      </c>
      <c r="AL13" s="9">
        <f t="shared" si="6"/>
        <v>60527522.600000001</v>
      </c>
      <c r="AM13" s="208"/>
      <c r="AN13" s="291">
        <f t="shared" si="7"/>
        <v>35944000</v>
      </c>
      <c r="AO13" s="291">
        <f t="shared" si="8"/>
        <v>5557300</v>
      </c>
      <c r="AP13" s="291">
        <f t="shared" si="9"/>
        <v>1047600</v>
      </c>
      <c r="AQ13" s="291">
        <f t="shared" si="10"/>
        <v>0</v>
      </c>
      <c r="AR13" s="291">
        <f t="shared" si="11"/>
        <v>13829097</v>
      </c>
      <c r="AS13" s="291">
        <f t="shared" si="0"/>
        <v>453437.6</v>
      </c>
      <c r="AT13" s="291">
        <f t="shared" si="0"/>
        <v>1524160</v>
      </c>
      <c r="AU13" s="292">
        <f t="shared" si="12"/>
        <v>58355594.600000001</v>
      </c>
      <c r="AV13" s="291">
        <f t="shared" si="1"/>
        <v>0</v>
      </c>
      <c r="AW13" s="291">
        <f t="shared" si="1"/>
        <v>0</v>
      </c>
      <c r="AX13" s="291">
        <f t="shared" si="1"/>
        <v>0</v>
      </c>
      <c r="AY13" s="291">
        <f t="shared" si="2"/>
        <v>762080</v>
      </c>
      <c r="AZ13" s="291">
        <f t="shared" si="3"/>
        <v>1409848.0000000002</v>
      </c>
      <c r="BA13" s="117">
        <f t="shared" si="13"/>
        <v>0</v>
      </c>
      <c r="BB13" s="80">
        <v>2853300</v>
      </c>
      <c r="BC13" s="80">
        <v>0</v>
      </c>
      <c r="BD13" s="75">
        <v>1260000</v>
      </c>
      <c r="BE13" s="72">
        <f t="shared" si="14"/>
        <v>10975797</v>
      </c>
      <c r="BF13" s="72">
        <f t="shared" si="15"/>
        <v>0</v>
      </c>
      <c r="BG13" s="72">
        <f t="shared" si="16"/>
        <v>4297300</v>
      </c>
      <c r="BH13" s="68">
        <v>8516700</v>
      </c>
      <c r="BI13" s="68">
        <v>0</v>
      </c>
      <c r="BJ13" s="77">
        <v>3631450</v>
      </c>
      <c r="BK13" s="53"/>
      <c r="BL13" s="53"/>
      <c r="BM13" s="94"/>
      <c r="BN13" s="94"/>
      <c r="BO13" s="94"/>
      <c r="BP13" s="94"/>
      <c r="BQ13" s="153"/>
      <c r="BR13" s="146"/>
      <c r="BS13" s="139"/>
      <c r="BT13" s="139"/>
      <c r="BU13" s="139"/>
      <c r="BV13" s="139"/>
      <c r="BW13" s="77"/>
      <c r="BY13" s="146">
        <v>3200000</v>
      </c>
      <c r="BZ13" s="146">
        <v>81026200</v>
      </c>
      <c r="CA13" s="146"/>
      <c r="CC13" s="233">
        <f t="shared" si="17"/>
        <v>84226200</v>
      </c>
      <c r="CD13" s="232">
        <v>71642220</v>
      </c>
      <c r="CE13" s="101"/>
      <c r="CF13" s="232">
        <f t="shared" si="18"/>
        <v>12583980</v>
      </c>
      <c r="CH13" s="26">
        <f t="shared" si="19"/>
        <v>3417700</v>
      </c>
      <c r="CJ13" s="140">
        <v>1708850</v>
      </c>
      <c r="CK13" s="140">
        <v>1708850</v>
      </c>
      <c r="CL13" s="140">
        <v>1708850</v>
      </c>
      <c r="CM13" s="140">
        <v>1708850</v>
      </c>
      <c r="CO13" s="286">
        <v>36337000</v>
      </c>
      <c r="CP13" s="287"/>
      <c r="CQ13" s="286">
        <v>3170508</v>
      </c>
      <c r="CR13" s="286">
        <v>3170508</v>
      </c>
      <c r="CS13" s="286">
        <v>3170508</v>
      </c>
      <c r="CU13" s="53">
        <f t="shared" si="20"/>
        <v>26825476</v>
      </c>
      <c r="CW13" s="52">
        <f t="shared" si="21"/>
        <v>2980608.4444444445</v>
      </c>
      <c r="CY13" s="299">
        <v>7068000</v>
      </c>
      <c r="CZ13" s="300">
        <v>5661600</v>
      </c>
      <c r="DA13" s="301">
        <v>1767000</v>
      </c>
      <c r="DC13" s="53">
        <f t="shared" si="22"/>
        <v>8835000</v>
      </c>
      <c r="DD13" s="53">
        <f t="shared" si="23"/>
        <v>6835400</v>
      </c>
      <c r="DE13" s="53">
        <f t="shared" si="24"/>
        <v>1999600</v>
      </c>
    </row>
    <row r="14" spans="1:109" ht="15" customHeight="1">
      <c r="A14" s="174" t="s">
        <v>1493</v>
      </c>
      <c r="B14" s="285" t="s">
        <v>535</v>
      </c>
      <c r="C14" s="115" t="s">
        <v>23</v>
      </c>
      <c r="D14" s="115" t="s">
        <v>168</v>
      </c>
      <c r="E14" s="102">
        <v>11</v>
      </c>
      <c r="F14" s="102">
        <v>0</v>
      </c>
      <c r="G14" s="183"/>
      <c r="H14" s="155">
        <v>86785000</v>
      </c>
      <c r="I14" s="155">
        <v>-488400</v>
      </c>
      <c r="J14" s="155">
        <v>14974400</v>
      </c>
      <c r="K14" s="155">
        <v>1079865.5</v>
      </c>
      <c r="L14" s="155">
        <v>3629800</v>
      </c>
      <c r="M14" s="155">
        <v>27835714</v>
      </c>
      <c r="N14" s="155">
        <v>0</v>
      </c>
      <c r="O14" s="155">
        <v>0</v>
      </c>
      <c r="P14" s="155">
        <v>0</v>
      </c>
      <c r="Q14" s="155">
        <v>0</v>
      </c>
      <c r="R14" s="155">
        <v>0</v>
      </c>
      <c r="S14" s="155">
        <v>0</v>
      </c>
      <c r="T14" s="137">
        <f t="shared" si="4"/>
        <v>133816379.5</v>
      </c>
      <c r="U14" s="116">
        <v>-5475400</v>
      </c>
      <c r="V14" s="116">
        <v>-1814900</v>
      </c>
      <c r="W14" s="116">
        <v>-847852</v>
      </c>
      <c r="X14" s="116">
        <v>-907110</v>
      </c>
      <c r="Y14" s="116">
        <v>0</v>
      </c>
      <c r="Z14" s="116">
        <v>0</v>
      </c>
      <c r="AA14" s="116">
        <v>0</v>
      </c>
      <c r="AB14" s="116">
        <v>0</v>
      </c>
      <c r="AC14" s="116">
        <v>0</v>
      </c>
      <c r="AD14" s="137">
        <f t="shared" si="5"/>
        <v>124771117.5</v>
      </c>
      <c r="AE14" s="156">
        <v>3357565.0000000005</v>
      </c>
      <c r="AF14" s="156">
        <v>1695704</v>
      </c>
      <c r="AG14" s="156">
        <v>0</v>
      </c>
      <c r="AH14" s="230">
        <v>0</v>
      </c>
      <c r="AI14" s="230">
        <v>0</v>
      </c>
      <c r="AJ14" s="156">
        <v>0</v>
      </c>
      <c r="AK14" s="156">
        <v>0</v>
      </c>
      <c r="AL14" s="9">
        <f t="shared" si="6"/>
        <v>138869648.5</v>
      </c>
      <c r="AM14" s="208"/>
      <c r="AN14" s="291">
        <f t="shared" si="7"/>
        <v>86296600</v>
      </c>
      <c r="AO14" s="291">
        <f t="shared" si="8"/>
        <v>9499000</v>
      </c>
      <c r="AP14" s="291">
        <f t="shared" si="9"/>
        <v>5475400</v>
      </c>
      <c r="AQ14" s="291">
        <f t="shared" si="10"/>
        <v>0</v>
      </c>
      <c r="AR14" s="291">
        <f t="shared" si="11"/>
        <v>27835714</v>
      </c>
      <c r="AS14" s="291">
        <f t="shared" si="0"/>
        <v>1079865.5</v>
      </c>
      <c r="AT14" s="291">
        <f t="shared" si="0"/>
        <v>3629800</v>
      </c>
      <c r="AU14" s="292">
        <f t="shared" si="12"/>
        <v>133816379.5</v>
      </c>
      <c r="AV14" s="291">
        <f t="shared" si="1"/>
        <v>0</v>
      </c>
      <c r="AW14" s="291">
        <f t="shared" si="1"/>
        <v>0</v>
      </c>
      <c r="AX14" s="291">
        <f t="shared" si="1"/>
        <v>0</v>
      </c>
      <c r="AY14" s="291">
        <f t="shared" si="2"/>
        <v>1695704</v>
      </c>
      <c r="AZ14" s="291">
        <f t="shared" si="3"/>
        <v>3357565.0000000005</v>
      </c>
      <c r="BA14" s="117">
        <f t="shared" si="13"/>
        <v>0</v>
      </c>
      <c r="BB14" s="80">
        <v>6470200</v>
      </c>
      <c r="BC14" s="80">
        <v>0</v>
      </c>
      <c r="BD14" s="75">
        <v>2534000</v>
      </c>
      <c r="BE14" s="72">
        <f t="shared" si="14"/>
        <v>21365514</v>
      </c>
      <c r="BF14" s="72">
        <f t="shared" si="15"/>
        <v>0</v>
      </c>
      <c r="BG14" s="72">
        <f t="shared" si="16"/>
        <v>6965000</v>
      </c>
      <c r="BH14" s="68">
        <v>17673700</v>
      </c>
      <c r="BI14" s="68">
        <v>0</v>
      </c>
      <c r="BJ14" s="77">
        <v>8040200</v>
      </c>
      <c r="BK14" s="53"/>
      <c r="BL14" s="53"/>
      <c r="BM14" s="94"/>
      <c r="BN14" s="94"/>
      <c r="BO14" s="94"/>
      <c r="BP14" s="94"/>
      <c r="BQ14" s="153"/>
      <c r="BR14" s="146"/>
      <c r="BS14" s="139"/>
      <c r="BT14" s="139"/>
      <c r="BU14" s="139"/>
      <c r="BV14" s="139"/>
      <c r="BW14" s="77"/>
      <c r="BY14" s="146">
        <v>5700000</v>
      </c>
      <c r="BZ14" s="146">
        <v>210811505</v>
      </c>
      <c r="CA14" s="146"/>
      <c r="CC14" s="233">
        <f t="shared" si="17"/>
        <v>216511505</v>
      </c>
      <c r="CD14" s="232">
        <v>186691317</v>
      </c>
      <c r="CE14" s="101"/>
      <c r="CF14" s="232">
        <f t="shared" si="18"/>
        <v>29820188</v>
      </c>
      <c r="CH14" s="26">
        <f t="shared" si="19"/>
        <v>8257500</v>
      </c>
      <c r="CJ14" s="140">
        <v>4128750</v>
      </c>
      <c r="CK14" s="140">
        <v>4128750</v>
      </c>
      <c r="CL14" s="140">
        <v>4128750</v>
      </c>
      <c r="CM14" s="140">
        <v>4128750</v>
      </c>
      <c r="CO14" s="286">
        <v>86535000</v>
      </c>
      <c r="CP14" s="287"/>
      <c r="CQ14" s="286">
        <v>7912967</v>
      </c>
      <c r="CR14" s="286">
        <v>7912967</v>
      </c>
      <c r="CS14" s="286">
        <v>7912967</v>
      </c>
      <c r="CU14" s="53">
        <f t="shared" si="20"/>
        <v>62796099</v>
      </c>
      <c r="CW14" s="52">
        <f t="shared" si="21"/>
        <v>6977344.333333333</v>
      </c>
      <c r="CY14" s="299">
        <v>16840000</v>
      </c>
      <c r="CZ14" s="300">
        <v>11714100</v>
      </c>
      <c r="DA14" s="301">
        <v>4210000</v>
      </c>
      <c r="DC14" s="53">
        <f t="shared" si="22"/>
        <v>21050000</v>
      </c>
      <c r="DD14" s="53">
        <f t="shared" si="23"/>
        <v>16515000</v>
      </c>
      <c r="DE14" s="53">
        <f t="shared" si="24"/>
        <v>4535000</v>
      </c>
    </row>
    <row r="15" spans="1:109" ht="15" customHeight="1">
      <c r="A15" s="174" t="s">
        <v>1494</v>
      </c>
      <c r="B15" s="285" t="s">
        <v>536</v>
      </c>
      <c r="C15" s="115" t="s">
        <v>23</v>
      </c>
      <c r="D15" s="115" t="s">
        <v>169</v>
      </c>
      <c r="E15" s="102">
        <v>30</v>
      </c>
      <c r="F15" s="102">
        <v>51</v>
      </c>
      <c r="G15" s="183"/>
      <c r="H15" s="155">
        <v>249952000</v>
      </c>
      <c r="I15" s="155">
        <v>-562455</v>
      </c>
      <c r="J15" s="155">
        <v>38673700</v>
      </c>
      <c r="K15" s="155">
        <v>3101996.8</v>
      </c>
      <c r="L15" s="155">
        <v>10426880</v>
      </c>
      <c r="M15" s="155">
        <v>76102925</v>
      </c>
      <c r="N15" s="155">
        <v>264659200</v>
      </c>
      <c r="O15" s="155">
        <v>-4395545</v>
      </c>
      <c r="P15" s="204">
        <v>43123700</v>
      </c>
      <c r="Q15" s="155">
        <v>3335084.4800000042</v>
      </c>
      <c r="R15" s="204">
        <v>11721230</v>
      </c>
      <c r="S15" s="155">
        <v>110081889</v>
      </c>
      <c r="T15" s="137">
        <f t="shared" si="4"/>
        <v>806220605.27999997</v>
      </c>
      <c r="U15" s="116">
        <v>-17251200</v>
      </c>
      <c r="V15" s="116">
        <v>-5213440</v>
      </c>
      <c r="W15" s="116">
        <f>-2428630-19923</f>
        <v>-2448553</v>
      </c>
      <c r="X15" s="116">
        <v>-2606720</v>
      </c>
      <c r="Y15" s="116">
        <v>-7148200</v>
      </c>
      <c r="Z15" s="116">
        <v>-5605184</v>
      </c>
      <c r="AA15" s="116">
        <v>-2802592</v>
      </c>
      <c r="AB15" s="116">
        <v>-2876411</v>
      </c>
      <c r="AC15" s="116">
        <v>-659687.04</v>
      </c>
      <c r="AD15" s="137">
        <f t="shared" si="5"/>
        <v>759608618.24000001</v>
      </c>
      <c r="AE15" s="156">
        <v>9644864.0000000019</v>
      </c>
      <c r="AF15" s="156">
        <v>4857260</v>
      </c>
      <c r="AG15" s="156">
        <v>0</v>
      </c>
      <c r="AH15" s="230">
        <v>0</v>
      </c>
      <c r="AI15" s="230">
        <v>0</v>
      </c>
      <c r="AJ15" s="230">
        <v>10369590.399999999</v>
      </c>
      <c r="AK15" s="156">
        <v>5605184</v>
      </c>
      <c r="AL15" s="9">
        <f t="shared" si="6"/>
        <v>836697503.67999995</v>
      </c>
      <c r="AM15" s="208"/>
      <c r="AN15" s="291">
        <f t="shared" si="7"/>
        <v>249389545</v>
      </c>
      <c r="AO15" s="291">
        <f t="shared" si="8"/>
        <v>21422500</v>
      </c>
      <c r="AP15" s="291">
        <f t="shared" si="9"/>
        <v>24399400</v>
      </c>
      <c r="AQ15" s="291">
        <f t="shared" si="10"/>
        <v>296239155</v>
      </c>
      <c r="AR15" s="291">
        <f t="shared" si="11"/>
        <v>186184814</v>
      </c>
      <c r="AS15" s="291">
        <f t="shared" si="0"/>
        <v>6437081.280000004</v>
      </c>
      <c r="AT15" s="291">
        <f t="shared" si="0"/>
        <v>22148110</v>
      </c>
      <c r="AU15" s="292">
        <f t="shared" si="12"/>
        <v>806220605.27999997</v>
      </c>
      <c r="AV15" s="291">
        <f t="shared" si="1"/>
        <v>0</v>
      </c>
      <c r="AW15" s="291">
        <f t="shared" si="1"/>
        <v>0</v>
      </c>
      <c r="AX15" s="291">
        <f t="shared" si="1"/>
        <v>0</v>
      </c>
      <c r="AY15" s="291">
        <f t="shared" si="2"/>
        <v>10462444</v>
      </c>
      <c r="AZ15" s="291">
        <f t="shared" si="3"/>
        <v>20014454.399999999</v>
      </c>
      <c r="BA15" s="117">
        <f t="shared" si="13"/>
        <v>0</v>
      </c>
      <c r="BB15" s="80">
        <v>19395300</v>
      </c>
      <c r="BC15" s="80">
        <v>28786800</v>
      </c>
      <c r="BD15" s="75">
        <v>28982450</v>
      </c>
      <c r="BE15" s="72">
        <f t="shared" si="14"/>
        <v>56707625</v>
      </c>
      <c r="BF15" s="72">
        <f t="shared" si="15"/>
        <v>81295089</v>
      </c>
      <c r="BG15" s="72">
        <f>+AO15-BD15</f>
        <v>-7559950</v>
      </c>
      <c r="BH15" s="68">
        <v>50360900</v>
      </c>
      <c r="BI15" s="68">
        <v>85065900</v>
      </c>
      <c r="BJ15" s="77">
        <v>42983450</v>
      </c>
      <c r="BK15" s="53"/>
      <c r="BL15" s="53"/>
      <c r="BM15" s="94"/>
      <c r="BN15" s="94"/>
      <c r="BO15" s="94"/>
      <c r="BP15" s="94"/>
      <c r="BQ15" s="153"/>
      <c r="BR15" s="146"/>
      <c r="BS15" s="139"/>
      <c r="BT15" s="139"/>
      <c r="BU15" s="139"/>
      <c r="BV15" s="139"/>
      <c r="BW15" s="77"/>
      <c r="BY15" s="146">
        <v>16900000</v>
      </c>
      <c r="BZ15" s="146">
        <v>630888431</v>
      </c>
      <c r="CA15" s="146">
        <f>8690404+13281450+27440490+13946625</f>
        <v>63358969</v>
      </c>
      <c r="CC15" s="233">
        <f t="shared" si="17"/>
        <v>711147400</v>
      </c>
      <c r="CD15" s="232">
        <v>618780115.80000007</v>
      </c>
      <c r="CE15" s="101"/>
      <c r="CF15" s="232">
        <f t="shared" si="18"/>
        <v>92367284.199999928</v>
      </c>
      <c r="CH15" s="26">
        <f t="shared" si="19"/>
        <v>26874160</v>
      </c>
      <c r="CJ15" s="140">
        <v>13437080</v>
      </c>
      <c r="CK15" s="140">
        <v>13437080</v>
      </c>
      <c r="CL15" s="140">
        <v>13437080</v>
      </c>
      <c r="CM15" s="140">
        <v>13437080</v>
      </c>
      <c r="CO15" s="286">
        <v>489648300</v>
      </c>
      <c r="CP15" s="287"/>
      <c r="CQ15" s="286">
        <v>49652308</v>
      </c>
      <c r="CR15" s="286">
        <v>49652308</v>
      </c>
      <c r="CS15" s="286">
        <v>49652308</v>
      </c>
      <c r="CU15" s="53">
        <f t="shared" si="20"/>
        <v>340691376</v>
      </c>
      <c r="CW15" s="52">
        <f t="shared" si="21"/>
        <v>37854597.333333336</v>
      </c>
      <c r="CY15" s="299">
        <v>53608000</v>
      </c>
      <c r="CZ15" s="300">
        <v>25544300</v>
      </c>
      <c r="DA15" s="301">
        <v>13402000</v>
      </c>
      <c r="DC15" s="53">
        <f t="shared" si="22"/>
        <v>67010000</v>
      </c>
      <c r="DD15" s="53">
        <f t="shared" si="23"/>
        <v>53748320</v>
      </c>
      <c r="DE15" s="53">
        <f t="shared" si="24"/>
        <v>13261680</v>
      </c>
    </row>
    <row r="16" spans="1:109" ht="15" customHeight="1">
      <c r="A16" s="174" t="s">
        <v>1495</v>
      </c>
      <c r="B16" s="285" t="s">
        <v>537</v>
      </c>
      <c r="C16" s="115" t="s">
        <v>23</v>
      </c>
      <c r="D16" s="115" t="s">
        <v>170</v>
      </c>
      <c r="E16" s="102">
        <v>14</v>
      </c>
      <c r="F16" s="102">
        <v>5</v>
      </c>
      <c r="G16" s="183"/>
      <c r="H16" s="155">
        <v>87405000</v>
      </c>
      <c r="I16" s="155">
        <v>-695864</v>
      </c>
      <c r="J16" s="155">
        <v>15218400</v>
      </c>
      <c r="K16" s="155">
        <v>1097001.4999999998</v>
      </c>
      <c r="L16" s="155">
        <v>3687400</v>
      </c>
      <c r="M16" s="155">
        <v>28907509</v>
      </c>
      <c r="N16" s="155">
        <v>25448000</v>
      </c>
      <c r="O16" s="155">
        <v>0</v>
      </c>
      <c r="P16" s="155">
        <v>4105500</v>
      </c>
      <c r="Q16" s="155">
        <v>320681.2</v>
      </c>
      <c r="R16" s="155">
        <v>1077920</v>
      </c>
      <c r="S16" s="155">
        <v>10763633</v>
      </c>
      <c r="T16" s="137">
        <f t="shared" si="4"/>
        <v>177335180.69999999</v>
      </c>
      <c r="U16" s="116">
        <v>-4318900</v>
      </c>
      <c r="V16" s="116">
        <v>-1843700</v>
      </c>
      <c r="W16" s="116">
        <v>-908126</v>
      </c>
      <c r="X16" s="116">
        <v>-921850</v>
      </c>
      <c r="Y16" s="116">
        <v>-726000</v>
      </c>
      <c r="Z16" s="116">
        <v>-538960</v>
      </c>
      <c r="AA16" s="116">
        <v>-269480</v>
      </c>
      <c r="AB16" s="116">
        <v>-269480</v>
      </c>
      <c r="AC16" s="116">
        <v>-64675.199999999997</v>
      </c>
      <c r="AD16" s="137">
        <f t="shared" si="5"/>
        <v>167474009.5</v>
      </c>
      <c r="AE16" s="156">
        <v>3410845.0000000005</v>
      </c>
      <c r="AF16" s="156">
        <v>1816252</v>
      </c>
      <c r="AG16" s="156">
        <v>0</v>
      </c>
      <c r="AH16" s="230">
        <v>0</v>
      </c>
      <c r="AI16" s="230">
        <v>0</v>
      </c>
      <c r="AJ16" s="156">
        <v>997076.00000000023</v>
      </c>
      <c r="AK16" s="156">
        <v>538960</v>
      </c>
      <c r="AL16" s="9">
        <f t="shared" si="6"/>
        <v>184098313.69999999</v>
      </c>
      <c r="AM16" s="208"/>
      <c r="AN16" s="291">
        <f t="shared" si="7"/>
        <v>86709136</v>
      </c>
      <c r="AO16" s="291">
        <f t="shared" si="8"/>
        <v>10899500</v>
      </c>
      <c r="AP16" s="291">
        <f t="shared" si="9"/>
        <v>5044900</v>
      </c>
      <c r="AQ16" s="291">
        <f t="shared" si="10"/>
        <v>28827500</v>
      </c>
      <c r="AR16" s="291">
        <f t="shared" si="11"/>
        <v>39671142</v>
      </c>
      <c r="AS16" s="291">
        <f t="shared" si="0"/>
        <v>1417682.6999999997</v>
      </c>
      <c r="AT16" s="291">
        <f t="shared" si="0"/>
        <v>4765320</v>
      </c>
      <c r="AU16" s="292">
        <f t="shared" si="12"/>
        <v>177335180.69999999</v>
      </c>
      <c r="AV16" s="291">
        <f t="shared" si="1"/>
        <v>0</v>
      </c>
      <c r="AW16" s="291">
        <f t="shared" si="1"/>
        <v>0</v>
      </c>
      <c r="AX16" s="291">
        <f t="shared" si="1"/>
        <v>0</v>
      </c>
      <c r="AY16" s="291">
        <f t="shared" si="2"/>
        <v>2355212</v>
      </c>
      <c r="AZ16" s="291">
        <f t="shared" si="3"/>
        <v>4407921.0000000009</v>
      </c>
      <c r="BA16" s="117">
        <f t="shared" si="13"/>
        <v>0</v>
      </c>
      <c r="BB16" s="80">
        <v>7319800</v>
      </c>
      <c r="BC16" s="80">
        <v>0</v>
      </c>
      <c r="BD16" s="75">
        <v>5014600</v>
      </c>
      <c r="BE16" s="72">
        <f t="shared" si="14"/>
        <v>21587709</v>
      </c>
      <c r="BF16" s="72">
        <f t="shared" si="15"/>
        <v>10763633</v>
      </c>
      <c r="BG16" s="72">
        <f t="shared" si="16"/>
        <v>5884900</v>
      </c>
      <c r="BH16" s="68">
        <v>18890600</v>
      </c>
      <c r="BI16" s="68">
        <v>0</v>
      </c>
      <c r="BJ16" s="77">
        <v>10572950</v>
      </c>
      <c r="BK16" s="53"/>
      <c r="BL16" s="53"/>
      <c r="BM16" s="94"/>
      <c r="BN16" s="94"/>
      <c r="BO16" s="94"/>
      <c r="BP16" s="94"/>
      <c r="BQ16" s="153"/>
      <c r="BR16" s="146"/>
      <c r="BS16" s="139"/>
      <c r="BT16" s="139"/>
      <c r="BU16" s="139"/>
      <c r="BV16" s="139"/>
      <c r="BW16" s="77"/>
      <c r="BY16" s="146">
        <v>8750000</v>
      </c>
      <c r="BZ16" s="146">
        <v>183681550</v>
      </c>
      <c r="CA16" s="146"/>
      <c r="CC16" s="233">
        <f t="shared" si="17"/>
        <v>192431550</v>
      </c>
      <c r="CD16" s="232">
        <v>185484367</v>
      </c>
      <c r="CE16" s="101"/>
      <c r="CF16" s="232">
        <f t="shared" si="18"/>
        <v>6947183</v>
      </c>
      <c r="CH16" s="26">
        <f t="shared" si="19"/>
        <v>8277330</v>
      </c>
      <c r="CJ16" s="140">
        <v>4138665</v>
      </c>
      <c r="CK16" s="140">
        <v>4138665</v>
      </c>
      <c r="CL16" s="140">
        <v>4138665</v>
      </c>
      <c r="CM16" s="140">
        <v>4138665</v>
      </c>
      <c r="CO16" s="286">
        <v>111817800</v>
      </c>
      <c r="CP16" s="287"/>
      <c r="CQ16" s="286">
        <v>9903367</v>
      </c>
      <c r="CR16" s="286">
        <v>9903367</v>
      </c>
      <c r="CS16" s="286">
        <v>9903367</v>
      </c>
      <c r="CU16" s="53">
        <f t="shared" si="20"/>
        <v>82107699</v>
      </c>
      <c r="CW16" s="52">
        <f t="shared" si="21"/>
        <v>9123077.666666666</v>
      </c>
      <c r="CY16" s="299">
        <v>17404000</v>
      </c>
      <c r="CZ16" s="300">
        <v>11528100</v>
      </c>
      <c r="DA16" s="301">
        <v>4351000</v>
      </c>
      <c r="DC16" s="53">
        <f t="shared" si="22"/>
        <v>21755000</v>
      </c>
      <c r="DD16" s="53">
        <f t="shared" si="23"/>
        <v>16554660</v>
      </c>
      <c r="DE16" s="53">
        <f t="shared" si="24"/>
        <v>5200340</v>
      </c>
    </row>
    <row r="17" spans="1:109" ht="15" customHeight="1">
      <c r="A17" s="174" t="s">
        <v>1496</v>
      </c>
      <c r="B17" s="285" t="s">
        <v>538</v>
      </c>
      <c r="C17" s="115" t="s">
        <v>24</v>
      </c>
      <c r="D17" s="115" t="s">
        <v>171</v>
      </c>
      <c r="E17" s="102">
        <v>5</v>
      </c>
      <c r="F17" s="102">
        <v>4</v>
      </c>
      <c r="G17" s="183"/>
      <c r="H17" s="155">
        <v>32939000</v>
      </c>
      <c r="I17" s="155">
        <v>-169600</v>
      </c>
      <c r="J17" s="155">
        <v>6173300</v>
      </c>
      <c r="K17" s="155">
        <v>413394.1</v>
      </c>
      <c r="L17" s="155">
        <v>1389560</v>
      </c>
      <c r="M17" s="155">
        <v>13385869</v>
      </c>
      <c r="N17" s="155">
        <v>20358400</v>
      </c>
      <c r="O17" s="155">
        <v>0</v>
      </c>
      <c r="P17" s="155">
        <v>3723000</v>
      </c>
      <c r="Q17" s="155">
        <v>256544.96000000002</v>
      </c>
      <c r="R17" s="155">
        <v>862336</v>
      </c>
      <c r="S17" s="155">
        <v>10981693</v>
      </c>
      <c r="T17" s="137">
        <f t="shared" si="4"/>
        <v>90313497.059999987</v>
      </c>
      <c r="U17" s="116">
        <v>-1886800</v>
      </c>
      <c r="V17" s="116">
        <v>-694780</v>
      </c>
      <c r="W17" s="116">
        <v>-347390</v>
      </c>
      <c r="X17" s="116">
        <v>-347390</v>
      </c>
      <c r="Y17" s="116">
        <v>-973500</v>
      </c>
      <c r="Z17" s="116">
        <v>-431168</v>
      </c>
      <c r="AA17" s="116">
        <v>-215584</v>
      </c>
      <c r="AB17" s="116">
        <v>-215584</v>
      </c>
      <c r="AC17" s="116">
        <v>-51740.159999999996</v>
      </c>
      <c r="AD17" s="137">
        <f t="shared" si="5"/>
        <v>85149560.899999991</v>
      </c>
      <c r="AE17" s="156">
        <v>1285343.0000000002</v>
      </c>
      <c r="AF17" s="156">
        <v>694780</v>
      </c>
      <c r="AG17" s="156">
        <v>0</v>
      </c>
      <c r="AH17" s="230">
        <v>0</v>
      </c>
      <c r="AI17" s="230">
        <v>0</v>
      </c>
      <c r="AJ17" s="156">
        <v>797660.80000000016</v>
      </c>
      <c r="AK17" s="156">
        <v>431168</v>
      </c>
      <c r="AL17" s="9">
        <f t="shared" si="6"/>
        <v>93522448.859999985</v>
      </c>
      <c r="AM17" s="208"/>
      <c r="AN17" s="291">
        <f t="shared" si="7"/>
        <v>32769400</v>
      </c>
      <c r="AO17" s="291">
        <f t="shared" si="8"/>
        <v>4286500</v>
      </c>
      <c r="AP17" s="291">
        <f t="shared" si="9"/>
        <v>2860300</v>
      </c>
      <c r="AQ17" s="291">
        <f t="shared" si="10"/>
        <v>23107900</v>
      </c>
      <c r="AR17" s="291">
        <f t="shared" si="11"/>
        <v>24367562</v>
      </c>
      <c r="AS17" s="291">
        <f t="shared" si="0"/>
        <v>669939.06000000006</v>
      </c>
      <c r="AT17" s="291">
        <f t="shared" si="0"/>
        <v>2251896</v>
      </c>
      <c r="AU17" s="292">
        <f t="shared" si="12"/>
        <v>90313497.060000002</v>
      </c>
      <c r="AV17" s="291">
        <f t="shared" si="1"/>
        <v>0</v>
      </c>
      <c r="AW17" s="291">
        <f t="shared" si="1"/>
        <v>0</v>
      </c>
      <c r="AX17" s="291">
        <f t="shared" si="1"/>
        <v>0</v>
      </c>
      <c r="AY17" s="291">
        <f t="shared" si="2"/>
        <v>1125948</v>
      </c>
      <c r="AZ17" s="291">
        <f t="shared" si="3"/>
        <v>2083003.8000000003</v>
      </c>
      <c r="BA17" s="117">
        <f t="shared" si="13"/>
        <v>0</v>
      </c>
      <c r="BB17" s="80">
        <v>4479600</v>
      </c>
      <c r="BC17" s="80">
        <v>5483200</v>
      </c>
      <c r="BD17" s="75">
        <v>2664400</v>
      </c>
      <c r="BE17" s="72">
        <f t="shared" si="14"/>
        <v>8906269</v>
      </c>
      <c r="BF17" s="72">
        <f t="shared" si="15"/>
        <v>5498493</v>
      </c>
      <c r="BG17" s="72">
        <f t="shared" si="16"/>
        <v>1622100</v>
      </c>
      <c r="BH17" s="68">
        <v>3697400</v>
      </c>
      <c r="BI17" s="68">
        <v>4377100</v>
      </c>
      <c r="BJ17" s="77">
        <v>5221150</v>
      </c>
      <c r="BK17" s="53"/>
      <c r="BL17" s="53"/>
      <c r="BM17" s="94"/>
      <c r="BN17" s="94"/>
      <c r="BO17" s="94"/>
      <c r="BP17" s="94"/>
      <c r="BQ17" s="153"/>
      <c r="BR17" s="146"/>
      <c r="BS17" s="139"/>
      <c r="BT17" s="139"/>
      <c r="BU17" s="139"/>
      <c r="BV17" s="139"/>
      <c r="BW17" s="77"/>
      <c r="BY17" s="146">
        <v>2800000</v>
      </c>
      <c r="BZ17" s="146">
        <v>62239542</v>
      </c>
      <c r="CA17" s="146"/>
      <c r="CC17" s="233">
        <f t="shared" si="17"/>
        <v>65039542</v>
      </c>
      <c r="CD17" s="232">
        <v>65680250</v>
      </c>
      <c r="CE17" s="101"/>
      <c r="CF17" s="232">
        <f t="shared" si="18"/>
        <v>-640708</v>
      </c>
      <c r="CH17" s="26">
        <f t="shared" si="19"/>
        <v>3079145.5</v>
      </c>
      <c r="CJ17" s="140">
        <v>1539572.75</v>
      </c>
      <c r="CK17" s="140">
        <v>1539572.75</v>
      </c>
      <c r="CL17" s="140">
        <v>1539572.75</v>
      </c>
      <c r="CM17" s="140">
        <v>1539572.75</v>
      </c>
      <c r="CO17" s="286">
        <v>46348400</v>
      </c>
      <c r="CP17" s="287"/>
      <c r="CQ17" s="286">
        <v>4689842</v>
      </c>
      <c r="CR17" s="286">
        <v>4689842</v>
      </c>
      <c r="CS17" s="286">
        <v>4689842</v>
      </c>
      <c r="CU17" s="53">
        <f t="shared" si="20"/>
        <v>32278874</v>
      </c>
      <c r="CW17" s="52">
        <f t="shared" si="21"/>
        <v>3586541.5555555555</v>
      </c>
      <c r="CY17" s="299">
        <v>6680000</v>
      </c>
      <c r="CZ17" s="300">
        <v>5072900</v>
      </c>
      <c r="DA17" s="301">
        <v>1670000</v>
      </c>
      <c r="DC17" s="53">
        <f t="shared" si="22"/>
        <v>8350000</v>
      </c>
      <c r="DD17" s="53">
        <f t="shared" si="23"/>
        <v>6158291</v>
      </c>
      <c r="DE17" s="53">
        <f t="shared" si="24"/>
        <v>2191709</v>
      </c>
    </row>
    <row r="18" spans="1:109" ht="15" customHeight="1">
      <c r="A18" s="174" t="s">
        <v>1497</v>
      </c>
      <c r="B18" s="285" t="s">
        <v>539</v>
      </c>
      <c r="C18" s="115" t="s">
        <v>24</v>
      </c>
      <c r="D18" s="115" t="s">
        <v>172</v>
      </c>
      <c r="E18" s="102">
        <v>10</v>
      </c>
      <c r="F18" s="102">
        <v>17</v>
      </c>
      <c r="G18" s="183"/>
      <c r="H18" s="155">
        <v>74509000</v>
      </c>
      <c r="I18" s="155">
        <v>0</v>
      </c>
      <c r="J18" s="155">
        <v>12802100</v>
      </c>
      <c r="K18" s="155">
        <v>929021.10000000009</v>
      </c>
      <c r="L18" s="155">
        <v>3122760</v>
      </c>
      <c r="M18" s="155">
        <v>25777496</v>
      </c>
      <c r="N18" s="155">
        <v>86523200</v>
      </c>
      <c r="O18" s="155">
        <v>0</v>
      </c>
      <c r="P18" s="155">
        <v>14094100</v>
      </c>
      <c r="Q18" s="155">
        <v>1090316.08</v>
      </c>
      <c r="R18" s="155">
        <v>3664928</v>
      </c>
      <c r="S18" s="155">
        <v>39580870</v>
      </c>
      <c r="T18" s="137">
        <f t="shared" si="4"/>
        <v>262093791.18000001</v>
      </c>
      <c r="U18" s="116">
        <v>-4612600</v>
      </c>
      <c r="V18" s="116">
        <v>-1561380</v>
      </c>
      <c r="W18" s="116">
        <v>-736158</v>
      </c>
      <c r="X18" s="116">
        <v>-780690</v>
      </c>
      <c r="Y18" s="116">
        <v>-2597600</v>
      </c>
      <c r="Z18" s="116">
        <v>-1832464</v>
      </c>
      <c r="AA18" s="116">
        <v>-916232</v>
      </c>
      <c r="AB18" s="116">
        <v>-862336</v>
      </c>
      <c r="AC18" s="116">
        <v>-219895.68000000002</v>
      </c>
      <c r="AD18" s="137">
        <f t="shared" si="5"/>
        <v>247974435.5</v>
      </c>
      <c r="AE18" s="156">
        <v>2888553.0000000005</v>
      </c>
      <c r="AF18" s="156">
        <v>1472316</v>
      </c>
      <c r="AG18" s="156">
        <v>0</v>
      </c>
      <c r="AH18" s="230">
        <v>0</v>
      </c>
      <c r="AI18" s="230">
        <v>0</v>
      </c>
      <c r="AJ18" s="156">
        <v>3390058.4000000013</v>
      </c>
      <c r="AK18" s="156">
        <v>1832464</v>
      </c>
      <c r="AL18" s="9">
        <f t="shared" si="6"/>
        <v>271677182.57999998</v>
      </c>
      <c r="AM18" s="208"/>
      <c r="AN18" s="291">
        <f t="shared" si="7"/>
        <v>74509000</v>
      </c>
      <c r="AO18" s="291">
        <f t="shared" si="8"/>
        <v>8189500</v>
      </c>
      <c r="AP18" s="291">
        <f t="shared" si="9"/>
        <v>7210200</v>
      </c>
      <c r="AQ18" s="291">
        <f t="shared" si="10"/>
        <v>98019700</v>
      </c>
      <c r="AR18" s="291">
        <f t="shared" si="11"/>
        <v>65358366</v>
      </c>
      <c r="AS18" s="291">
        <f t="shared" si="0"/>
        <v>2019337.1800000002</v>
      </c>
      <c r="AT18" s="291">
        <f t="shared" si="0"/>
        <v>6787688</v>
      </c>
      <c r="AU18" s="292">
        <f t="shared" si="12"/>
        <v>262093791.18000001</v>
      </c>
      <c r="AV18" s="291">
        <f t="shared" si="1"/>
        <v>0</v>
      </c>
      <c r="AW18" s="291">
        <f t="shared" si="1"/>
        <v>0</v>
      </c>
      <c r="AX18" s="291">
        <f t="shared" si="1"/>
        <v>0</v>
      </c>
      <c r="AY18" s="291">
        <f t="shared" si="2"/>
        <v>3304780</v>
      </c>
      <c r="AZ18" s="291">
        <f t="shared" si="3"/>
        <v>6278611.4000000022</v>
      </c>
      <c r="BA18" s="117">
        <f t="shared" si="13"/>
        <v>0</v>
      </c>
      <c r="BB18" s="80">
        <v>10530500</v>
      </c>
      <c r="BC18" s="80">
        <v>17103800</v>
      </c>
      <c r="BD18" s="75">
        <v>8743400</v>
      </c>
      <c r="BE18" s="72">
        <f t="shared" si="14"/>
        <v>15246996</v>
      </c>
      <c r="BF18" s="72">
        <f t="shared" si="15"/>
        <v>22477070</v>
      </c>
      <c r="BG18" s="72">
        <f t="shared" si="16"/>
        <v>-553900</v>
      </c>
      <c r="BH18" s="68">
        <v>13634800</v>
      </c>
      <c r="BI18" s="68">
        <v>22804600</v>
      </c>
      <c r="BJ18" s="77">
        <v>14323100</v>
      </c>
      <c r="BK18" s="53"/>
      <c r="BL18" s="53"/>
      <c r="BM18" s="94"/>
      <c r="BN18" s="94"/>
      <c r="BO18" s="94"/>
      <c r="BP18" s="94"/>
      <c r="BQ18" s="153"/>
      <c r="BR18" s="146"/>
      <c r="BS18" s="139"/>
      <c r="BT18" s="139"/>
      <c r="BU18" s="139"/>
      <c r="BV18" s="139"/>
      <c r="BW18" s="77"/>
      <c r="BY18" s="146">
        <v>5750000</v>
      </c>
      <c r="BZ18" s="146">
        <v>172892920</v>
      </c>
      <c r="CA18" s="146"/>
      <c r="CC18" s="233">
        <f t="shared" si="17"/>
        <v>178642920</v>
      </c>
      <c r="CD18" s="232">
        <v>149509904</v>
      </c>
      <c r="CE18" s="101"/>
      <c r="CF18" s="232">
        <f t="shared" si="18"/>
        <v>29133016</v>
      </c>
      <c r="CH18" s="26">
        <f t="shared" si="19"/>
        <v>7085200</v>
      </c>
      <c r="CJ18" s="140">
        <v>3542600</v>
      </c>
      <c r="CK18" s="140">
        <v>3542600</v>
      </c>
      <c r="CL18" s="140">
        <v>3542600</v>
      </c>
      <c r="CM18" s="140">
        <v>3542600</v>
      </c>
      <c r="CO18" s="286">
        <v>127769000</v>
      </c>
      <c r="CP18" s="287"/>
      <c r="CQ18" s="286">
        <v>14227017</v>
      </c>
      <c r="CR18" s="286">
        <v>14227017</v>
      </c>
      <c r="CS18" s="286">
        <v>14227017</v>
      </c>
      <c r="CU18" s="53">
        <f t="shared" si="20"/>
        <v>85087949</v>
      </c>
      <c r="CW18" s="52">
        <f t="shared" si="21"/>
        <v>9454216.555555556</v>
      </c>
      <c r="CY18" s="299">
        <v>14628000</v>
      </c>
      <c r="CZ18" s="300">
        <v>9463700</v>
      </c>
      <c r="DA18" s="301">
        <v>3657000</v>
      </c>
      <c r="DC18" s="53">
        <f t="shared" si="22"/>
        <v>18285000</v>
      </c>
      <c r="DD18" s="53">
        <f t="shared" si="23"/>
        <v>14170400</v>
      </c>
      <c r="DE18" s="53">
        <f t="shared" si="24"/>
        <v>4114600</v>
      </c>
    </row>
    <row r="19" spans="1:109" ht="15" customHeight="1">
      <c r="A19" s="174" t="s">
        <v>1498</v>
      </c>
      <c r="B19" s="285" t="s">
        <v>540</v>
      </c>
      <c r="C19" s="115" t="s">
        <v>24</v>
      </c>
      <c r="D19" s="115" t="s">
        <v>173</v>
      </c>
      <c r="E19" s="102">
        <v>6</v>
      </c>
      <c r="F19" s="102">
        <v>2</v>
      </c>
      <c r="G19" s="183"/>
      <c r="H19" s="155">
        <v>48612000</v>
      </c>
      <c r="I19" s="155">
        <v>-232100</v>
      </c>
      <c r="J19" s="155">
        <v>7725500</v>
      </c>
      <c r="K19" s="155">
        <v>603710.79999999993</v>
      </c>
      <c r="L19" s="155">
        <v>2029280</v>
      </c>
      <c r="M19" s="155">
        <v>15867819</v>
      </c>
      <c r="N19" s="155">
        <v>10179200</v>
      </c>
      <c r="O19" s="155">
        <v>0</v>
      </c>
      <c r="P19" s="155">
        <v>1800700</v>
      </c>
      <c r="Q19" s="155">
        <v>128272.48000000001</v>
      </c>
      <c r="R19" s="155">
        <v>431168</v>
      </c>
      <c r="S19" s="155">
        <v>5919215</v>
      </c>
      <c r="T19" s="137">
        <f t="shared" si="4"/>
        <v>93064765.280000001</v>
      </c>
      <c r="U19" s="116">
        <v>-3660500</v>
      </c>
      <c r="V19" s="116">
        <v>-1014640</v>
      </c>
      <c r="W19" s="116">
        <v>-451468</v>
      </c>
      <c r="X19" s="116">
        <v>-507320</v>
      </c>
      <c r="Y19" s="116">
        <v>-369700</v>
      </c>
      <c r="Z19" s="116">
        <v>-215584</v>
      </c>
      <c r="AA19" s="116">
        <v>-107792</v>
      </c>
      <c r="AB19" s="116">
        <v>-107792</v>
      </c>
      <c r="AC19" s="116">
        <v>-25870.079999999998</v>
      </c>
      <c r="AD19" s="137">
        <f t="shared" si="5"/>
        <v>86604099.200000003</v>
      </c>
      <c r="AE19" s="156">
        <v>1877084.0000000002</v>
      </c>
      <c r="AF19" s="156">
        <v>902936</v>
      </c>
      <c r="AG19" s="156">
        <v>0</v>
      </c>
      <c r="AH19" s="230">
        <v>0</v>
      </c>
      <c r="AI19" s="230">
        <v>0</v>
      </c>
      <c r="AJ19" s="156">
        <v>398830.40000000008</v>
      </c>
      <c r="AK19" s="156">
        <v>215584</v>
      </c>
      <c r="AL19" s="9">
        <f t="shared" si="6"/>
        <v>96459199.680000007</v>
      </c>
      <c r="AM19" s="208"/>
      <c r="AN19" s="291">
        <f t="shared" si="7"/>
        <v>48379900</v>
      </c>
      <c r="AO19" s="291">
        <f t="shared" si="8"/>
        <v>4065000</v>
      </c>
      <c r="AP19" s="291">
        <f t="shared" si="9"/>
        <v>4030200</v>
      </c>
      <c r="AQ19" s="291">
        <f t="shared" si="10"/>
        <v>11610200</v>
      </c>
      <c r="AR19" s="291">
        <f t="shared" si="11"/>
        <v>21787034</v>
      </c>
      <c r="AS19" s="291">
        <f t="shared" si="0"/>
        <v>731983.27999999991</v>
      </c>
      <c r="AT19" s="291">
        <f t="shared" si="0"/>
        <v>2460448</v>
      </c>
      <c r="AU19" s="292">
        <f t="shared" si="12"/>
        <v>93064765.280000001</v>
      </c>
      <c r="AV19" s="291">
        <f t="shared" si="1"/>
        <v>0</v>
      </c>
      <c r="AW19" s="291">
        <f t="shared" si="1"/>
        <v>0</v>
      </c>
      <c r="AX19" s="291">
        <f t="shared" si="1"/>
        <v>0</v>
      </c>
      <c r="AY19" s="291">
        <f t="shared" si="2"/>
        <v>1118520</v>
      </c>
      <c r="AZ19" s="291">
        <f t="shared" si="3"/>
        <v>2275914.4000000004</v>
      </c>
      <c r="BA19" s="117">
        <f t="shared" si="13"/>
        <v>0</v>
      </c>
      <c r="BB19" s="80">
        <v>9730600</v>
      </c>
      <c r="BC19" s="80">
        <v>2944100</v>
      </c>
      <c r="BD19" s="75">
        <v>2186800</v>
      </c>
      <c r="BE19" s="72">
        <f t="shared" si="14"/>
        <v>6137219</v>
      </c>
      <c r="BF19" s="72">
        <f t="shared" si="15"/>
        <v>2975115</v>
      </c>
      <c r="BG19" s="72">
        <f t="shared" si="16"/>
        <v>1878200</v>
      </c>
      <c r="BH19" s="68">
        <v>4002500</v>
      </c>
      <c r="BI19" s="68">
        <v>2570200</v>
      </c>
      <c r="BJ19" s="77">
        <v>5075100</v>
      </c>
      <c r="BK19" s="53"/>
      <c r="BL19" s="53"/>
      <c r="BM19" s="94"/>
      <c r="BN19" s="94"/>
      <c r="BO19" s="94"/>
      <c r="BP19" s="94"/>
      <c r="BQ19" s="153"/>
      <c r="BR19" s="146"/>
      <c r="BS19" s="139"/>
      <c r="BT19" s="139"/>
      <c r="BU19" s="139"/>
      <c r="BV19" s="139"/>
      <c r="BW19" s="77"/>
      <c r="BY19" s="146">
        <v>2700000</v>
      </c>
      <c r="BZ19" s="146">
        <v>104762080</v>
      </c>
      <c r="CA19" s="146"/>
      <c r="CC19" s="233">
        <f t="shared" si="17"/>
        <v>107462080</v>
      </c>
      <c r="CD19" s="232">
        <v>97751526</v>
      </c>
      <c r="CE19" s="101"/>
      <c r="CF19" s="232">
        <f t="shared" si="18"/>
        <v>9710554</v>
      </c>
      <c r="CH19" s="26">
        <f t="shared" si="19"/>
        <v>4629400</v>
      </c>
      <c r="CJ19" s="140">
        <v>2314700</v>
      </c>
      <c r="CK19" s="140">
        <v>2314700</v>
      </c>
      <c r="CL19" s="140">
        <v>2314700</v>
      </c>
      <c r="CM19" s="140">
        <v>2314700</v>
      </c>
      <c r="CO19" s="286">
        <v>51378200</v>
      </c>
      <c r="CP19" s="287"/>
      <c r="CQ19" s="286">
        <v>5126975</v>
      </c>
      <c r="CR19" s="286">
        <v>5126975</v>
      </c>
      <c r="CS19" s="286">
        <v>5126975</v>
      </c>
      <c r="CU19" s="53">
        <f t="shared" si="20"/>
        <v>35997275</v>
      </c>
      <c r="CW19" s="52">
        <f t="shared" si="21"/>
        <v>3999697.222222222</v>
      </c>
      <c r="CY19" s="299">
        <v>9272000</v>
      </c>
      <c r="CZ19" s="300">
        <v>3867300</v>
      </c>
      <c r="DA19" s="301">
        <v>2318000</v>
      </c>
      <c r="DC19" s="53">
        <f t="shared" si="22"/>
        <v>11590000</v>
      </c>
      <c r="DD19" s="53">
        <f t="shared" si="23"/>
        <v>9258800</v>
      </c>
      <c r="DE19" s="53">
        <f t="shared" si="24"/>
        <v>2331200</v>
      </c>
    </row>
    <row r="20" spans="1:109" ht="15" customHeight="1">
      <c r="A20" s="174" t="s">
        <v>1499</v>
      </c>
      <c r="B20" s="285" t="s">
        <v>541</v>
      </c>
      <c r="C20" s="115" t="s">
        <v>25</v>
      </c>
      <c r="D20" s="115" t="s">
        <v>174</v>
      </c>
      <c r="E20" s="102">
        <v>8</v>
      </c>
      <c r="F20" s="102">
        <v>0</v>
      </c>
      <c r="G20" s="183"/>
      <c r="H20" s="155">
        <v>158119000</v>
      </c>
      <c r="I20" s="155">
        <v>0</v>
      </c>
      <c r="J20" s="155">
        <v>68677400</v>
      </c>
      <c r="K20" s="155">
        <v>1894468.1</v>
      </c>
      <c r="L20" s="155">
        <v>4042760</v>
      </c>
      <c r="M20" s="155">
        <v>0</v>
      </c>
      <c r="N20" s="155">
        <v>0</v>
      </c>
      <c r="O20" s="155">
        <v>0</v>
      </c>
      <c r="P20" s="155">
        <v>0</v>
      </c>
      <c r="Q20" s="155">
        <v>0</v>
      </c>
      <c r="R20" s="155">
        <v>0</v>
      </c>
      <c r="S20" s="155">
        <v>0</v>
      </c>
      <c r="T20" s="137">
        <f t="shared" si="4"/>
        <v>232733628.09999999</v>
      </c>
      <c r="U20" s="116">
        <v>-29251400</v>
      </c>
      <c r="V20" s="116">
        <v>-3183980</v>
      </c>
      <c r="W20" s="116">
        <v>-700368</v>
      </c>
      <c r="X20" s="116">
        <v>-960000</v>
      </c>
      <c r="Y20" s="116">
        <v>0</v>
      </c>
      <c r="Z20" s="116">
        <v>0</v>
      </c>
      <c r="AA20" s="116">
        <v>0</v>
      </c>
      <c r="AB20" s="116">
        <v>0</v>
      </c>
      <c r="AC20" s="116">
        <v>0</v>
      </c>
      <c r="AD20" s="137">
        <f t="shared" si="5"/>
        <v>198637880.09999999</v>
      </c>
      <c r="AE20" s="156">
        <v>5890363.0000000009</v>
      </c>
      <c r="AF20" s="156">
        <v>1400736</v>
      </c>
      <c r="AG20" s="156">
        <v>0</v>
      </c>
      <c r="AH20" s="230">
        <v>0</v>
      </c>
      <c r="AI20" s="230">
        <v>0</v>
      </c>
      <c r="AJ20" s="156">
        <v>0</v>
      </c>
      <c r="AK20" s="156">
        <v>0</v>
      </c>
      <c r="AL20" s="9">
        <f t="shared" si="6"/>
        <v>240024727.09999999</v>
      </c>
      <c r="AM20" s="208"/>
      <c r="AN20" s="291">
        <f t="shared" si="7"/>
        <v>158119000</v>
      </c>
      <c r="AO20" s="291">
        <f t="shared" si="8"/>
        <v>39426000</v>
      </c>
      <c r="AP20" s="291">
        <f t="shared" si="9"/>
        <v>29251400</v>
      </c>
      <c r="AQ20" s="291">
        <f t="shared" si="10"/>
        <v>0</v>
      </c>
      <c r="AR20" s="291">
        <f t="shared" si="11"/>
        <v>0</v>
      </c>
      <c r="AS20" s="291">
        <f t="shared" si="0"/>
        <v>1894468.1</v>
      </c>
      <c r="AT20" s="291">
        <f t="shared" si="0"/>
        <v>4042760</v>
      </c>
      <c r="AU20" s="292">
        <f t="shared" si="12"/>
        <v>232733628.09999999</v>
      </c>
      <c r="AV20" s="291">
        <f t="shared" si="1"/>
        <v>0</v>
      </c>
      <c r="AW20" s="291">
        <f t="shared" si="1"/>
        <v>0</v>
      </c>
      <c r="AX20" s="291">
        <f t="shared" si="1"/>
        <v>0</v>
      </c>
      <c r="AY20" s="291">
        <f t="shared" si="2"/>
        <v>1400736</v>
      </c>
      <c r="AZ20" s="291">
        <f t="shared" si="3"/>
        <v>5890363.0000000009</v>
      </c>
      <c r="BA20" s="117">
        <f t="shared" si="13"/>
        <v>0</v>
      </c>
      <c r="BB20" s="80">
        <v>628100</v>
      </c>
      <c r="BC20" s="80">
        <v>0</v>
      </c>
      <c r="BD20" s="75">
        <v>1496000</v>
      </c>
      <c r="BE20" s="72">
        <f t="shared" si="14"/>
        <v>-628100</v>
      </c>
      <c r="BF20" s="72">
        <f t="shared" si="15"/>
        <v>0</v>
      </c>
      <c r="BG20" s="72">
        <f t="shared" si="16"/>
        <v>37930000</v>
      </c>
      <c r="BH20" s="68">
        <v>2075400</v>
      </c>
      <c r="BI20" s="68">
        <v>0</v>
      </c>
      <c r="BJ20" s="77">
        <v>4836350</v>
      </c>
      <c r="BK20" s="53"/>
      <c r="BL20" s="53"/>
      <c r="BM20" s="94"/>
      <c r="BN20" s="94"/>
      <c r="BO20" s="94"/>
      <c r="BP20" s="94"/>
      <c r="BQ20" s="153"/>
      <c r="BR20" s="146"/>
      <c r="BS20" s="139"/>
      <c r="BT20" s="139"/>
      <c r="BU20" s="139"/>
      <c r="BV20" s="139"/>
      <c r="BW20" s="77"/>
      <c r="BY20" s="146">
        <v>24500000</v>
      </c>
      <c r="BZ20" s="146">
        <v>332545555</v>
      </c>
      <c r="CA20" s="146"/>
      <c r="CC20" s="233">
        <f t="shared" si="17"/>
        <v>357045555</v>
      </c>
      <c r="CD20" s="232">
        <v>227393616.79999995</v>
      </c>
      <c r="CE20" s="101"/>
      <c r="CF20" s="232">
        <f t="shared" si="18"/>
        <v>129651938.20000005</v>
      </c>
      <c r="CH20" s="26">
        <f t="shared" si="19"/>
        <v>15008500</v>
      </c>
      <c r="CJ20" s="140">
        <v>7504250</v>
      </c>
      <c r="CK20" s="140">
        <v>7504250</v>
      </c>
      <c r="CL20" s="140">
        <v>7504250</v>
      </c>
      <c r="CM20" s="140">
        <v>7504250</v>
      </c>
      <c r="CO20" s="286">
        <v>151165000</v>
      </c>
      <c r="CP20" s="287"/>
      <c r="CQ20" s="286">
        <v>9707442</v>
      </c>
      <c r="CR20" s="286">
        <v>9707442</v>
      </c>
      <c r="CS20" s="286">
        <v>9707442</v>
      </c>
      <c r="CU20" s="53">
        <f t="shared" si="20"/>
        <v>122042674</v>
      </c>
      <c r="CW20" s="52">
        <f t="shared" si="21"/>
        <v>13560297.111111112</v>
      </c>
      <c r="CY20" s="299">
        <v>32136000</v>
      </c>
      <c r="CZ20" s="300"/>
      <c r="DA20" s="301">
        <v>8034000</v>
      </c>
      <c r="DC20" s="53">
        <f t="shared" si="22"/>
        <v>40170000</v>
      </c>
      <c r="DD20" s="53">
        <f t="shared" si="23"/>
        <v>30017000</v>
      </c>
      <c r="DE20" s="53">
        <f t="shared" si="24"/>
        <v>10153000</v>
      </c>
    </row>
    <row r="21" spans="1:109" ht="15" customHeight="1">
      <c r="A21" s="174" t="s">
        <v>1500</v>
      </c>
      <c r="B21" s="285" t="s">
        <v>542</v>
      </c>
      <c r="C21" s="115" t="s">
        <v>25</v>
      </c>
      <c r="D21" s="115" t="s">
        <v>175</v>
      </c>
      <c r="E21" s="102">
        <v>6</v>
      </c>
      <c r="F21" s="102">
        <v>0</v>
      </c>
      <c r="G21" s="183"/>
      <c r="H21" s="155">
        <v>50494000</v>
      </c>
      <c r="I21" s="155">
        <v>0</v>
      </c>
      <c r="J21" s="155">
        <v>10535500</v>
      </c>
      <c r="K21" s="155">
        <v>621823.1</v>
      </c>
      <c r="L21" s="155">
        <v>1973160</v>
      </c>
      <c r="M21" s="155">
        <v>10207549</v>
      </c>
      <c r="N21" s="155">
        <v>0</v>
      </c>
      <c r="O21" s="155">
        <v>0</v>
      </c>
      <c r="P21" s="155">
        <v>0</v>
      </c>
      <c r="Q21" s="155">
        <v>0</v>
      </c>
      <c r="R21" s="155">
        <v>0</v>
      </c>
      <c r="S21" s="155">
        <v>0</v>
      </c>
      <c r="T21" s="137">
        <f t="shared" si="4"/>
        <v>73832032.099999994</v>
      </c>
      <c r="U21" s="116">
        <v>-3533500</v>
      </c>
      <c r="V21" s="116">
        <v>-1045080</v>
      </c>
      <c r="W21" s="116">
        <v>-425812</v>
      </c>
      <c r="X21" s="116">
        <v>-490720</v>
      </c>
      <c r="Y21" s="116">
        <v>0</v>
      </c>
      <c r="Z21" s="116">
        <v>0</v>
      </c>
      <c r="AA21" s="116">
        <v>0</v>
      </c>
      <c r="AB21" s="116">
        <v>0</v>
      </c>
      <c r="AC21" s="116">
        <v>0</v>
      </c>
      <c r="AD21" s="137">
        <f t="shared" si="5"/>
        <v>68336920.099999994</v>
      </c>
      <c r="AE21" s="156">
        <v>1933398.0000000005</v>
      </c>
      <c r="AF21" s="156">
        <v>851624</v>
      </c>
      <c r="AG21" s="156">
        <v>0</v>
      </c>
      <c r="AH21" s="230">
        <v>0</v>
      </c>
      <c r="AI21" s="230">
        <v>0</v>
      </c>
      <c r="AJ21" s="156">
        <v>0</v>
      </c>
      <c r="AK21" s="156">
        <v>0</v>
      </c>
      <c r="AL21" s="9">
        <f t="shared" si="6"/>
        <v>76617054.099999994</v>
      </c>
      <c r="AM21" s="208"/>
      <c r="AN21" s="291">
        <f t="shared" si="7"/>
        <v>50494000</v>
      </c>
      <c r="AO21" s="291">
        <f t="shared" si="8"/>
        <v>7002000</v>
      </c>
      <c r="AP21" s="291">
        <f t="shared" si="9"/>
        <v>3533500</v>
      </c>
      <c r="AQ21" s="291">
        <f t="shared" si="10"/>
        <v>0</v>
      </c>
      <c r="AR21" s="291">
        <f t="shared" si="11"/>
        <v>10207549</v>
      </c>
      <c r="AS21" s="291">
        <f t="shared" si="0"/>
        <v>621823.1</v>
      </c>
      <c r="AT21" s="291">
        <f t="shared" si="0"/>
        <v>1973160</v>
      </c>
      <c r="AU21" s="292">
        <f t="shared" si="12"/>
        <v>73832032.099999994</v>
      </c>
      <c r="AV21" s="291">
        <f t="shared" si="1"/>
        <v>0</v>
      </c>
      <c r="AW21" s="291">
        <f t="shared" si="1"/>
        <v>0</v>
      </c>
      <c r="AX21" s="291">
        <f t="shared" si="1"/>
        <v>0</v>
      </c>
      <c r="AY21" s="291">
        <f t="shared" si="2"/>
        <v>851624</v>
      </c>
      <c r="AZ21" s="291">
        <f t="shared" si="3"/>
        <v>1933398.0000000005</v>
      </c>
      <c r="BA21" s="117">
        <f t="shared" si="13"/>
        <v>0</v>
      </c>
      <c r="BB21" s="80">
        <v>2860000</v>
      </c>
      <c r="BC21" s="80">
        <v>0</v>
      </c>
      <c r="BD21" s="75">
        <v>1281000</v>
      </c>
      <c r="BE21" s="72">
        <f t="shared" si="14"/>
        <v>7347549</v>
      </c>
      <c r="BF21" s="72">
        <f t="shared" si="15"/>
        <v>0</v>
      </c>
      <c r="BG21" s="72">
        <f t="shared" si="16"/>
        <v>5721000</v>
      </c>
      <c r="BH21" s="68">
        <v>618100</v>
      </c>
      <c r="BI21" s="68">
        <v>0</v>
      </c>
      <c r="BJ21" s="77">
        <v>2706850</v>
      </c>
      <c r="BK21" s="53"/>
      <c r="BL21" s="53"/>
      <c r="BM21" s="94"/>
      <c r="BN21" s="94"/>
      <c r="BO21" s="94"/>
      <c r="BP21" s="94"/>
      <c r="BQ21" s="153"/>
      <c r="BR21" s="146"/>
      <c r="BS21" s="139"/>
      <c r="BT21" s="139"/>
      <c r="BU21" s="139"/>
      <c r="BV21" s="139"/>
      <c r="BW21" s="77"/>
      <c r="BY21" s="146">
        <v>6250000</v>
      </c>
      <c r="BZ21" s="146">
        <v>103908495</v>
      </c>
      <c r="CA21" s="146"/>
      <c r="CC21" s="233">
        <f t="shared" si="17"/>
        <v>110158495</v>
      </c>
      <c r="CD21" s="232">
        <v>177958546</v>
      </c>
      <c r="CE21" s="101"/>
      <c r="CF21" s="232">
        <f t="shared" si="18"/>
        <v>-67800051</v>
      </c>
      <c r="CH21" s="26">
        <f t="shared" si="19"/>
        <v>4680060</v>
      </c>
      <c r="CJ21" s="140">
        <v>2340030</v>
      </c>
      <c r="CK21" s="140">
        <v>2340030</v>
      </c>
      <c r="CL21" s="140">
        <v>2340030</v>
      </c>
      <c r="CM21" s="140">
        <v>2340030</v>
      </c>
      <c r="CO21" s="286">
        <v>49026000</v>
      </c>
      <c r="CP21" s="287"/>
      <c r="CQ21" s="286">
        <v>7724650</v>
      </c>
      <c r="CR21" s="286">
        <v>7724650</v>
      </c>
      <c r="CS21" s="286">
        <v>7724650</v>
      </c>
      <c r="CU21" s="53">
        <f t="shared" si="20"/>
        <v>25852050</v>
      </c>
      <c r="CW21" s="52">
        <f t="shared" si="21"/>
        <v>2872450</v>
      </c>
      <c r="CY21" s="299">
        <v>12912000</v>
      </c>
      <c r="CZ21" s="300">
        <v>1666800</v>
      </c>
      <c r="DA21" s="301">
        <v>3228000</v>
      </c>
      <c r="DC21" s="53">
        <f t="shared" si="22"/>
        <v>16140000</v>
      </c>
      <c r="DD21" s="53">
        <f t="shared" si="23"/>
        <v>9360120</v>
      </c>
      <c r="DE21" s="53">
        <f t="shared" si="24"/>
        <v>6779880</v>
      </c>
    </row>
    <row r="22" spans="1:109" ht="15" customHeight="1">
      <c r="A22" s="174" t="s">
        <v>1501</v>
      </c>
      <c r="B22" s="285" t="s">
        <v>935</v>
      </c>
      <c r="C22" s="115" t="s">
        <v>25</v>
      </c>
      <c r="D22" s="115" t="s">
        <v>176</v>
      </c>
      <c r="E22" s="102">
        <v>8</v>
      </c>
      <c r="F22" s="102">
        <v>0</v>
      </c>
      <c r="G22" s="183"/>
      <c r="H22" s="155">
        <v>85869000</v>
      </c>
      <c r="I22" s="155">
        <v>0</v>
      </c>
      <c r="J22" s="155">
        <v>18734600</v>
      </c>
      <c r="K22" s="155">
        <v>1051114.7</v>
      </c>
      <c r="L22" s="155">
        <v>3071320</v>
      </c>
      <c r="M22" s="155">
        <v>7682133</v>
      </c>
      <c r="N22" s="155">
        <v>0</v>
      </c>
      <c r="O22" s="155">
        <v>0</v>
      </c>
      <c r="P22" s="155">
        <v>0</v>
      </c>
      <c r="Q22" s="155">
        <v>0</v>
      </c>
      <c r="R22" s="155">
        <v>0</v>
      </c>
      <c r="S22" s="155">
        <v>0</v>
      </c>
      <c r="T22" s="137">
        <f t="shared" si="4"/>
        <v>116408167.7</v>
      </c>
      <c r="U22" s="116">
        <v>-7866600</v>
      </c>
      <c r="V22" s="116">
        <v>-1766580</v>
      </c>
      <c r="W22" s="116">
        <v>-640580</v>
      </c>
      <c r="X22" s="116">
        <v>-753000</v>
      </c>
      <c r="Y22" s="116">
        <v>0</v>
      </c>
      <c r="Z22" s="116">
        <v>0</v>
      </c>
      <c r="AA22" s="116">
        <v>0</v>
      </c>
      <c r="AB22" s="116">
        <v>0</v>
      </c>
      <c r="AC22" s="116">
        <v>0</v>
      </c>
      <c r="AD22" s="137">
        <f t="shared" si="5"/>
        <v>105381407.7</v>
      </c>
      <c r="AE22" s="156">
        <v>3268173.0000000005</v>
      </c>
      <c r="AF22" s="156">
        <v>1281160</v>
      </c>
      <c r="AG22" s="156">
        <v>0</v>
      </c>
      <c r="AH22" s="230">
        <v>0</v>
      </c>
      <c r="AI22" s="230">
        <v>0</v>
      </c>
      <c r="AJ22" s="156">
        <v>0</v>
      </c>
      <c r="AK22" s="156">
        <v>0</v>
      </c>
      <c r="AL22" s="9">
        <f t="shared" si="6"/>
        <v>120957500.7</v>
      </c>
      <c r="AM22" s="208"/>
      <c r="AN22" s="291">
        <f t="shared" si="7"/>
        <v>85869000</v>
      </c>
      <c r="AO22" s="291">
        <f t="shared" si="8"/>
        <v>10868000</v>
      </c>
      <c r="AP22" s="291">
        <f t="shared" si="9"/>
        <v>7866600</v>
      </c>
      <c r="AQ22" s="291">
        <f t="shared" si="10"/>
        <v>0</v>
      </c>
      <c r="AR22" s="291">
        <f t="shared" si="11"/>
        <v>7682133</v>
      </c>
      <c r="AS22" s="291">
        <f t="shared" si="0"/>
        <v>1051114.7</v>
      </c>
      <c r="AT22" s="291">
        <f t="shared" si="0"/>
        <v>3071320</v>
      </c>
      <c r="AU22" s="292">
        <f t="shared" si="12"/>
        <v>116408167.7</v>
      </c>
      <c r="AV22" s="291">
        <f t="shared" si="1"/>
        <v>0</v>
      </c>
      <c r="AW22" s="291">
        <f t="shared" si="1"/>
        <v>0</v>
      </c>
      <c r="AX22" s="291">
        <f t="shared" si="1"/>
        <v>0</v>
      </c>
      <c r="AY22" s="291">
        <f t="shared" si="2"/>
        <v>1281160</v>
      </c>
      <c r="AZ22" s="291">
        <f t="shared" si="3"/>
        <v>3268173.0000000005</v>
      </c>
      <c r="BA22" s="117">
        <f t="shared" si="13"/>
        <v>0</v>
      </c>
      <c r="BB22" s="80">
        <v>581100</v>
      </c>
      <c r="BC22" s="80">
        <v>0</v>
      </c>
      <c r="BD22" s="75">
        <v>1860000</v>
      </c>
      <c r="BE22" s="72">
        <f t="shared" si="14"/>
        <v>7101033</v>
      </c>
      <c r="BF22" s="72">
        <f t="shared" si="15"/>
        <v>0</v>
      </c>
      <c r="BG22" s="72">
        <f t="shared" si="16"/>
        <v>9008000</v>
      </c>
      <c r="BH22" s="68">
        <v>2437900</v>
      </c>
      <c r="BI22" s="68">
        <v>0</v>
      </c>
      <c r="BJ22" s="77">
        <v>5268000</v>
      </c>
      <c r="BK22" s="53"/>
      <c r="BL22" s="53"/>
      <c r="BM22" s="94"/>
      <c r="BN22" s="94"/>
      <c r="BO22" s="94"/>
      <c r="BP22" s="94"/>
      <c r="BQ22" s="153"/>
      <c r="BR22" s="146"/>
      <c r="BS22" s="139"/>
      <c r="BT22" s="139"/>
      <c r="BU22" s="139"/>
      <c r="BV22" s="139"/>
      <c r="BW22" s="77"/>
      <c r="BY22" s="146">
        <v>11150000</v>
      </c>
      <c r="BZ22" s="146">
        <v>185135555</v>
      </c>
      <c r="CA22" s="146"/>
      <c r="CC22" s="233">
        <f t="shared" si="17"/>
        <v>196285555</v>
      </c>
      <c r="CD22" s="232">
        <v>169917291</v>
      </c>
      <c r="CE22" s="101"/>
      <c r="CF22" s="232">
        <f t="shared" si="18"/>
        <v>26368264</v>
      </c>
      <c r="CH22" s="26">
        <f t="shared" si="19"/>
        <v>8160200</v>
      </c>
      <c r="CJ22" s="140">
        <v>4080100</v>
      </c>
      <c r="CK22" s="140">
        <v>4080100</v>
      </c>
      <c r="CL22" s="140">
        <v>4080100</v>
      </c>
      <c r="CM22" s="140">
        <v>4080100</v>
      </c>
      <c r="CO22" s="286">
        <v>84062000</v>
      </c>
      <c r="CP22" s="287"/>
      <c r="CQ22" s="286">
        <v>7345183</v>
      </c>
      <c r="CR22" s="286">
        <v>7345183</v>
      </c>
      <c r="CS22" s="286">
        <v>7345183</v>
      </c>
      <c r="CU22" s="53">
        <f t="shared" si="20"/>
        <v>62026451</v>
      </c>
      <c r="CW22" s="52">
        <f t="shared" si="21"/>
        <v>6891827.888888889</v>
      </c>
      <c r="CY22" s="299">
        <v>17068000</v>
      </c>
      <c r="CZ22" s="300">
        <v>1772200</v>
      </c>
      <c r="DA22" s="301">
        <v>4267000</v>
      </c>
      <c r="DC22" s="53">
        <f t="shared" si="22"/>
        <v>21335000</v>
      </c>
      <c r="DD22" s="53">
        <f t="shared" si="23"/>
        <v>16320400</v>
      </c>
      <c r="DE22" s="53">
        <f t="shared" si="24"/>
        <v>5014600</v>
      </c>
    </row>
    <row r="23" spans="1:109" ht="15" customHeight="1">
      <c r="A23" s="174" t="s">
        <v>1502</v>
      </c>
      <c r="B23" s="285" t="s">
        <v>934</v>
      </c>
      <c r="C23" s="115" t="s">
        <v>25</v>
      </c>
      <c r="D23" s="115" t="s">
        <v>177</v>
      </c>
      <c r="E23" s="102">
        <v>18</v>
      </c>
      <c r="F23" s="102">
        <v>2</v>
      </c>
      <c r="G23" s="183"/>
      <c r="H23" s="155">
        <v>145364000</v>
      </c>
      <c r="I23" s="155">
        <v>-1335872</v>
      </c>
      <c r="J23" s="155">
        <v>25641900</v>
      </c>
      <c r="K23" s="155">
        <v>1805991.6000000003</v>
      </c>
      <c r="L23" s="155">
        <v>6070560</v>
      </c>
      <c r="M23" s="155">
        <v>44802735</v>
      </c>
      <c r="N23" s="155">
        <v>10179200</v>
      </c>
      <c r="O23" s="155">
        <v>0</v>
      </c>
      <c r="P23" s="155">
        <v>1446900</v>
      </c>
      <c r="Q23" s="155">
        <v>128272.48000000001</v>
      </c>
      <c r="R23" s="155">
        <v>646752</v>
      </c>
      <c r="S23" s="155">
        <v>3426918</v>
      </c>
      <c r="T23" s="137">
        <f t="shared" si="4"/>
        <v>238177357.07999998</v>
      </c>
      <c r="U23" s="116">
        <v>-10145900</v>
      </c>
      <c r="V23" s="116">
        <v>-3035280</v>
      </c>
      <c r="W23" s="116">
        <v>-1382078</v>
      </c>
      <c r="X23" s="116">
        <v>-1514620</v>
      </c>
      <c r="Y23" s="116">
        <v>-155400</v>
      </c>
      <c r="Z23" s="116">
        <v>-215584</v>
      </c>
      <c r="AA23" s="116">
        <v>-107792</v>
      </c>
      <c r="AB23" s="116">
        <v>-161688</v>
      </c>
      <c r="AC23" s="116">
        <v>-25870.079999999998</v>
      </c>
      <c r="AD23" s="137">
        <f t="shared" si="5"/>
        <v>221433144.99999997</v>
      </c>
      <c r="AE23" s="156">
        <v>5615268.0000000009</v>
      </c>
      <c r="AF23" s="156">
        <v>2764156</v>
      </c>
      <c r="AG23" s="156">
        <v>0</v>
      </c>
      <c r="AH23" s="230">
        <v>0</v>
      </c>
      <c r="AI23" s="230">
        <v>0</v>
      </c>
      <c r="AJ23" s="156">
        <v>398830.40000000008</v>
      </c>
      <c r="AK23" s="156">
        <v>215584</v>
      </c>
      <c r="AL23" s="9">
        <f t="shared" si="6"/>
        <v>247171195.47999999</v>
      </c>
      <c r="AM23" s="208"/>
      <c r="AN23" s="291">
        <f t="shared" si="7"/>
        <v>144028128</v>
      </c>
      <c r="AO23" s="291">
        <f t="shared" si="8"/>
        <v>15496000</v>
      </c>
      <c r="AP23" s="291">
        <f t="shared" si="9"/>
        <v>10301300</v>
      </c>
      <c r="AQ23" s="291">
        <f t="shared" si="10"/>
        <v>11470700</v>
      </c>
      <c r="AR23" s="291">
        <f t="shared" si="11"/>
        <v>48229653</v>
      </c>
      <c r="AS23" s="291">
        <f t="shared" si="0"/>
        <v>1934264.0800000003</v>
      </c>
      <c r="AT23" s="291">
        <f t="shared" si="0"/>
        <v>6717312</v>
      </c>
      <c r="AU23" s="292">
        <f t="shared" si="12"/>
        <v>238177357.08000001</v>
      </c>
      <c r="AV23" s="291">
        <f t="shared" si="1"/>
        <v>0</v>
      </c>
      <c r="AW23" s="291">
        <f t="shared" si="1"/>
        <v>0</v>
      </c>
      <c r="AX23" s="291">
        <f t="shared" si="1"/>
        <v>0</v>
      </c>
      <c r="AY23" s="291">
        <f t="shared" si="2"/>
        <v>2979740</v>
      </c>
      <c r="AZ23" s="291">
        <f t="shared" si="3"/>
        <v>6014098.4000000013</v>
      </c>
      <c r="BA23" s="117">
        <f t="shared" si="13"/>
        <v>0</v>
      </c>
      <c r="BB23" s="80">
        <v>12461500</v>
      </c>
      <c r="BC23" s="80">
        <v>965800</v>
      </c>
      <c r="BD23" s="75">
        <v>6759600</v>
      </c>
      <c r="BE23" s="72">
        <f t="shared" si="14"/>
        <v>32341235</v>
      </c>
      <c r="BF23" s="72">
        <f t="shared" si="15"/>
        <v>2461118</v>
      </c>
      <c r="BG23" s="72">
        <f t="shared" si="16"/>
        <v>8736400</v>
      </c>
      <c r="BH23" s="68">
        <v>27683700</v>
      </c>
      <c r="BI23" s="68">
        <v>2679300</v>
      </c>
      <c r="BJ23" s="77">
        <v>14621400</v>
      </c>
      <c r="BK23" s="53"/>
      <c r="BL23" s="53"/>
      <c r="BM23" s="94"/>
      <c r="BN23" s="94"/>
      <c r="BO23" s="94"/>
      <c r="BP23" s="94"/>
      <c r="BQ23" s="153"/>
      <c r="BR23" s="146"/>
      <c r="BS23" s="139"/>
      <c r="BT23" s="139"/>
      <c r="BU23" s="139"/>
      <c r="BV23" s="139"/>
      <c r="BW23" s="77"/>
      <c r="BY23" s="146">
        <v>11700000</v>
      </c>
      <c r="BZ23" s="146">
        <v>345482205</v>
      </c>
      <c r="CA23" s="146"/>
      <c r="CC23" s="233">
        <f t="shared" si="17"/>
        <v>357182205</v>
      </c>
      <c r="CD23" s="232">
        <v>312138547</v>
      </c>
      <c r="CE23" s="101"/>
      <c r="CF23" s="232">
        <f t="shared" si="18"/>
        <v>45043658</v>
      </c>
      <c r="CH23" s="26">
        <f t="shared" si="19"/>
        <v>14747430</v>
      </c>
      <c r="CJ23" s="140">
        <v>7373715</v>
      </c>
      <c r="CK23" s="140">
        <v>7373715</v>
      </c>
      <c r="CL23" s="140">
        <v>7373715</v>
      </c>
      <c r="CM23" s="140">
        <v>7373715</v>
      </c>
      <c r="CO23" s="286">
        <v>161177800</v>
      </c>
      <c r="CP23" s="287"/>
      <c r="CQ23" s="286">
        <v>14909108</v>
      </c>
      <c r="CR23" s="286">
        <v>14447217</v>
      </c>
      <c r="CS23" s="286">
        <v>14447217</v>
      </c>
      <c r="CU23" s="53">
        <f t="shared" si="20"/>
        <v>117374258</v>
      </c>
      <c r="CW23" s="52">
        <f t="shared" si="21"/>
        <v>13041584.222222222</v>
      </c>
      <c r="CY23" s="299">
        <v>30632000</v>
      </c>
      <c r="CZ23" s="300">
        <v>14672500</v>
      </c>
      <c r="DA23" s="301">
        <v>7658000</v>
      </c>
      <c r="DC23" s="53">
        <f t="shared" si="22"/>
        <v>38290000</v>
      </c>
      <c r="DD23" s="53">
        <f t="shared" si="23"/>
        <v>29494860</v>
      </c>
      <c r="DE23" s="53">
        <f t="shared" si="24"/>
        <v>8795140</v>
      </c>
    </row>
    <row r="24" spans="1:109" ht="15" customHeight="1">
      <c r="A24" s="174" t="s">
        <v>1503</v>
      </c>
      <c r="B24" s="285" t="s">
        <v>543</v>
      </c>
      <c r="C24" s="115" t="s">
        <v>25</v>
      </c>
      <c r="D24" s="115" t="s">
        <v>178</v>
      </c>
      <c r="E24" s="102">
        <v>12</v>
      </c>
      <c r="F24" s="102">
        <v>0</v>
      </c>
      <c r="G24" s="183"/>
      <c r="H24" s="155">
        <v>107002600</v>
      </c>
      <c r="I24" s="155">
        <v>0</v>
      </c>
      <c r="J24" s="155">
        <v>25914800</v>
      </c>
      <c r="K24" s="155">
        <v>1319978.54</v>
      </c>
      <c r="L24" s="155">
        <v>4042264</v>
      </c>
      <c r="M24" s="155">
        <v>27088014</v>
      </c>
      <c r="N24" s="155">
        <v>0</v>
      </c>
      <c r="O24" s="155">
        <v>0</v>
      </c>
      <c r="P24" s="155">
        <v>0</v>
      </c>
      <c r="Q24" s="155">
        <v>0</v>
      </c>
      <c r="R24" s="155">
        <v>0</v>
      </c>
      <c r="S24" s="155">
        <v>0</v>
      </c>
      <c r="T24" s="137">
        <f t="shared" si="4"/>
        <v>165367656.53999999</v>
      </c>
      <c r="U24" s="116">
        <v>-9417800</v>
      </c>
      <c r="V24" s="116">
        <v>-2218452</v>
      </c>
      <c r="W24" s="116">
        <v>-873630</v>
      </c>
      <c r="X24" s="116">
        <v>-973506</v>
      </c>
      <c r="Y24" s="116">
        <v>0</v>
      </c>
      <c r="Z24" s="116">
        <v>0</v>
      </c>
      <c r="AA24" s="116">
        <v>0</v>
      </c>
      <c r="AB24" s="116">
        <v>0</v>
      </c>
      <c r="AC24" s="116">
        <v>0</v>
      </c>
      <c r="AD24" s="137">
        <f t="shared" si="5"/>
        <v>151884268.53999999</v>
      </c>
      <c r="AE24" s="156">
        <v>4104136.2000000007</v>
      </c>
      <c r="AF24" s="156">
        <v>1747260</v>
      </c>
      <c r="AG24" s="156">
        <v>0</v>
      </c>
      <c r="AH24" s="230">
        <v>0</v>
      </c>
      <c r="AI24" s="230">
        <v>0</v>
      </c>
      <c r="AJ24" s="156">
        <v>0</v>
      </c>
      <c r="AK24" s="156">
        <v>0</v>
      </c>
      <c r="AL24" s="9">
        <f t="shared" si="6"/>
        <v>171219052.73999998</v>
      </c>
      <c r="AM24" s="208"/>
      <c r="AN24" s="291">
        <f t="shared" si="7"/>
        <v>107002600</v>
      </c>
      <c r="AO24" s="291">
        <f t="shared" si="8"/>
        <v>16497000</v>
      </c>
      <c r="AP24" s="291">
        <f t="shared" si="9"/>
        <v>9417800</v>
      </c>
      <c r="AQ24" s="291">
        <f t="shared" si="10"/>
        <v>0</v>
      </c>
      <c r="AR24" s="291">
        <f t="shared" si="11"/>
        <v>27088014</v>
      </c>
      <c r="AS24" s="291">
        <f t="shared" si="0"/>
        <v>1319978.54</v>
      </c>
      <c r="AT24" s="291">
        <f t="shared" si="0"/>
        <v>4042264</v>
      </c>
      <c r="AU24" s="292">
        <f t="shared" si="12"/>
        <v>165367656.53999999</v>
      </c>
      <c r="AV24" s="291">
        <f t="shared" si="1"/>
        <v>0</v>
      </c>
      <c r="AW24" s="291">
        <f t="shared" si="1"/>
        <v>0</v>
      </c>
      <c r="AX24" s="291">
        <f t="shared" si="1"/>
        <v>0</v>
      </c>
      <c r="AY24" s="291">
        <f t="shared" si="2"/>
        <v>1747260</v>
      </c>
      <c r="AZ24" s="291">
        <f t="shared" si="3"/>
        <v>4104136.2000000007</v>
      </c>
      <c r="BA24" s="117">
        <f t="shared" si="13"/>
        <v>0</v>
      </c>
      <c r="BB24" s="80">
        <v>9411400</v>
      </c>
      <c r="BC24" s="80">
        <v>0</v>
      </c>
      <c r="BD24" s="75">
        <v>3059000</v>
      </c>
      <c r="BE24" s="72">
        <f t="shared" si="14"/>
        <v>17676614</v>
      </c>
      <c r="BF24" s="72">
        <f t="shared" si="15"/>
        <v>0</v>
      </c>
      <c r="BG24" s="72">
        <f t="shared" si="16"/>
        <v>13438000</v>
      </c>
      <c r="BH24" s="68">
        <v>9071700</v>
      </c>
      <c r="BI24" s="68">
        <v>0</v>
      </c>
      <c r="BJ24" s="77">
        <v>8830350</v>
      </c>
      <c r="BK24" s="53"/>
      <c r="BL24" s="53"/>
      <c r="BM24" s="94"/>
      <c r="BN24" s="94"/>
      <c r="BO24" s="94"/>
      <c r="BP24" s="94"/>
      <c r="BQ24" s="153"/>
      <c r="BR24" s="146"/>
      <c r="BS24" s="139"/>
      <c r="BT24" s="139"/>
      <c r="BU24" s="139"/>
      <c r="BV24" s="139"/>
      <c r="BW24" s="77"/>
      <c r="BY24" s="146">
        <v>8450000</v>
      </c>
      <c r="BZ24" s="146">
        <v>146004135</v>
      </c>
      <c r="CA24" s="146"/>
      <c r="CC24" s="233">
        <f t="shared" si="17"/>
        <v>154454135</v>
      </c>
      <c r="CD24" s="232">
        <v>218478478.20000005</v>
      </c>
      <c r="CE24" s="101"/>
      <c r="CF24" s="232">
        <f t="shared" si="18"/>
        <v>-64024343.200000048</v>
      </c>
      <c r="CH24" s="26">
        <f t="shared" si="19"/>
        <v>6956370</v>
      </c>
      <c r="CJ24" s="140">
        <v>3478185</v>
      </c>
      <c r="CK24" s="140">
        <v>3478185</v>
      </c>
      <c r="CL24" s="140">
        <v>3478185</v>
      </c>
      <c r="CM24" s="140">
        <v>3478185</v>
      </c>
      <c r="CO24" s="286">
        <v>77912600</v>
      </c>
      <c r="CP24" s="287"/>
      <c r="CQ24" s="286">
        <v>9236708</v>
      </c>
      <c r="CR24" s="286">
        <v>9236708</v>
      </c>
      <c r="CS24" s="286">
        <v>9236708</v>
      </c>
      <c r="CU24" s="53">
        <f t="shared" si="20"/>
        <v>50202476</v>
      </c>
      <c r="CW24" s="52">
        <f t="shared" si="21"/>
        <v>5578052.888888889</v>
      </c>
      <c r="CY24" s="299">
        <v>20000000</v>
      </c>
      <c r="CZ24" s="300">
        <v>5108200</v>
      </c>
      <c r="DA24" s="301">
        <v>5000000</v>
      </c>
      <c r="DC24" s="53">
        <f t="shared" si="22"/>
        <v>25000000</v>
      </c>
      <c r="DD24" s="53">
        <f t="shared" si="23"/>
        <v>13912740</v>
      </c>
      <c r="DE24" s="53">
        <f t="shared" si="24"/>
        <v>11087260</v>
      </c>
    </row>
    <row r="25" spans="1:109" ht="15" customHeight="1">
      <c r="A25" s="174" t="s">
        <v>1504</v>
      </c>
      <c r="B25" s="285" t="s">
        <v>544</v>
      </c>
      <c r="C25" s="115" t="s">
        <v>25</v>
      </c>
      <c r="D25" s="115" t="s">
        <v>179</v>
      </c>
      <c r="E25" s="102">
        <v>13</v>
      </c>
      <c r="F25" s="102">
        <v>0</v>
      </c>
      <c r="G25" s="183"/>
      <c r="H25" s="155">
        <v>107664000</v>
      </c>
      <c r="I25" s="155">
        <v>-208600</v>
      </c>
      <c r="J25" s="155">
        <v>25661100</v>
      </c>
      <c r="K25" s="155">
        <v>1331657.2</v>
      </c>
      <c r="L25" s="155">
        <v>4224720</v>
      </c>
      <c r="M25" s="155">
        <v>35986299</v>
      </c>
      <c r="N25" s="155">
        <v>0</v>
      </c>
      <c r="O25" s="155">
        <v>0</v>
      </c>
      <c r="P25" s="155">
        <v>0</v>
      </c>
      <c r="Q25" s="155">
        <v>0</v>
      </c>
      <c r="R25" s="155">
        <v>0</v>
      </c>
      <c r="S25" s="155">
        <v>0</v>
      </c>
      <c r="T25" s="137">
        <f t="shared" si="4"/>
        <v>174659176.19999999</v>
      </c>
      <c r="U25" s="116">
        <v>-9584600</v>
      </c>
      <c r="V25" s="116">
        <v>-2238080</v>
      </c>
      <c r="W25" s="116">
        <v>-947278</v>
      </c>
      <c r="X25" s="116">
        <v>-1003720</v>
      </c>
      <c r="Y25" s="116">
        <v>0</v>
      </c>
      <c r="Z25" s="116">
        <v>0</v>
      </c>
      <c r="AA25" s="116">
        <v>0</v>
      </c>
      <c r="AB25" s="116">
        <v>0</v>
      </c>
      <c r="AC25" s="116">
        <v>0</v>
      </c>
      <c r="AD25" s="137">
        <f t="shared" si="5"/>
        <v>160885498.19999999</v>
      </c>
      <c r="AE25" s="156">
        <v>4140448.0000000005</v>
      </c>
      <c r="AF25" s="156">
        <v>1894556</v>
      </c>
      <c r="AG25" s="156">
        <v>0</v>
      </c>
      <c r="AH25" s="230">
        <v>0</v>
      </c>
      <c r="AI25" s="230">
        <v>0</v>
      </c>
      <c r="AJ25" s="156">
        <v>0</v>
      </c>
      <c r="AK25" s="156">
        <v>0</v>
      </c>
      <c r="AL25" s="9">
        <f t="shared" si="6"/>
        <v>180694180.19999999</v>
      </c>
      <c r="AM25" s="208"/>
      <c r="AN25" s="291">
        <f t="shared" si="7"/>
        <v>107455400</v>
      </c>
      <c r="AO25" s="291">
        <f t="shared" si="8"/>
        <v>16076500</v>
      </c>
      <c r="AP25" s="291">
        <f t="shared" si="9"/>
        <v>9584600</v>
      </c>
      <c r="AQ25" s="291">
        <f t="shared" si="10"/>
        <v>0</v>
      </c>
      <c r="AR25" s="291">
        <f t="shared" si="11"/>
        <v>35986299</v>
      </c>
      <c r="AS25" s="291">
        <f t="shared" si="0"/>
        <v>1331657.2</v>
      </c>
      <c r="AT25" s="291">
        <f t="shared" si="0"/>
        <v>4224720</v>
      </c>
      <c r="AU25" s="292">
        <f t="shared" si="12"/>
        <v>174659176.19999999</v>
      </c>
      <c r="AV25" s="291">
        <f t="shared" si="1"/>
        <v>0</v>
      </c>
      <c r="AW25" s="291">
        <f t="shared" si="1"/>
        <v>0</v>
      </c>
      <c r="AX25" s="291">
        <f t="shared" si="1"/>
        <v>0</v>
      </c>
      <c r="AY25" s="291">
        <f t="shared" si="2"/>
        <v>1894556</v>
      </c>
      <c r="AZ25" s="291">
        <f t="shared" si="3"/>
        <v>4140448.0000000005</v>
      </c>
      <c r="BA25" s="117">
        <f t="shared" si="13"/>
        <v>0</v>
      </c>
      <c r="BB25" s="80">
        <v>1669800</v>
      </c>
      <c r="BC25" s="80">
        <v>0</v>
      </c>
      <c r="BD25" s="75">
        <v>3043000</v>
      </c>
      <c r="BE25" s="72">
        <f t="shared" si="14"/>
        <v>34316499</v>
      </c>
      <c r="BF25" s="72">
        <f t="shared" si="15"/>
        <v>0</v>
      </c>
      <c r="BG25" s="72">
        <f t="shared" si="16"/>
        <v>13033500</v>
      </c>
      <c r="BH25" s="68">
        <v>0</v>
      </c>
      <c r="BI25" s="68">
        <v>0</v>
      </c>
      <c r="BJ25" s="77">
        <v>9522350</v>
      </c>
      <c r="BK25" s="53"/>
      <c r="BL25" s="53"/>
      <c r="BM25" s="94"/>
      <c r="BN25" s="94"/>
      <c r="BO25" s="94"/>
      <c r="BP25" s="94"/>
      <c r="BQ25" s="153"/>
      <c r="BR25" s="146"/>
      <c r="BS25" s="139"/>
      <c r="BT25" s="139"/>
      <c r="BU25" s="139"/>
      <c r="BV25" s="139"/>
      <c r="BW25" s="77"/>
      <c r="BY25" s="146">
        <v>7500000</v>
      </c>
      <c r="BZ25" s="146">
        <v>146033330</v>
      </c>
      <c r="CA25" s="146"/>
      <c r="CC25" s="233">
        <f t="shared" si="17"/>
        <v>153533330</v>
      </c>
      <c r="CD25" s="232">
        <v>256784229</v>
      </c>
      <c r="CE25" s="101"/>
      <c r="CF25" s="232">
        <f t="shared" si="18"/>
        <v>-103250899</v>
      </c>
      <c r="CH25" s="26">
        <f t="shared" si="19"/>
        <v>6202600</v>
      </c>
      <c r="CJ25" s="140">
        <v>3101300</v>
      </c>
      <c r="CK25" s="140">
        <v>3101300</v>
      </c>
      <c r="CL25" s="140">
        <v>3101300</v>
      </c>
      <c r="CM25" s="140">
        <v>3101300</v>
      </c>
      <c r="CO25" s="286">
        <v>64866000</v>
      </c>
      <c r="CP25" s="287"/>
      <c r="CQ25" s="286">
        <v>11462367</v>
      </c>
      <c r="CR25" s="286">
        <v>11462367</v>
      </c>
      <c r="CS25" s="286">
        <v>11462367</v>
      </c>
      <c r="CU25" s="53">
        <f t="shared" si="20"/>
        <v>30478899</v>
      </c>
      <c r="CW25" s="52">
        <f t="shared" si="21"/>
        <v>3386544.3333333335</v>
      </c>
      <c r="CY25" s="299">
        <v>27336000</v>
      </c>
      <c r="CZ25" s="300">
        <v>5784600</v>
      </c>
      <c r="DA25" s="301">
        <v>6834000</v>
      </c>
      <c r="DC25" s="53">
        <f t="shared" si="22"/>
        <v>34170000</v>
      </c>
      <c r="DD25" s="53">
        <f t="shared" si="23"/>
        <v>12405200</v>
      </c>
      <c r="DE25" s="53">
        <f t="shared" si="24"/>
        <v>21764800</v>
      </c>
    </row>
    <row r="26" spans="1:109" ht="15" customHeight="1">
      <c r="A26" s="174" t="s">
        <v>1505</v>
      </c>
      <c r="B26" s="285" t="s">
        <v>546</v>
      </c>
      <c r="C26" s="115" t="s">
        <v>25</v>
      </c>
      <c r="D26" s="115" t="s">
        <v>180</v>
      </c>
      <c r="E26" s="102">
        <v>9</v>
      </c>
      <c r="F26" s="102">
        <v>0</v>
      </c>
      <c r="G26" s="183"/>
      <c r="H26" s="155">
        <v>115312000</v>
      </c>
      <c r="I26" s="155">
        <v>0</v>
      </c>
      <c r="J26" s="155">
        <v>42362100</v>
      </c>
      <c r="K26" s="155">
        <v>1401011</v>
      </c>
      <c r="L26" s="155">
        <v>3544000</v>
      </c>
      <c r="M26" s="155">
        <v>235284</v>
      </c>
      <c r="N26" s="155">
        <v>0</v>
      </c>
      <c r="O26" s="155">
        <v>0</v>
      </c>
      <c r="P26" s="155">
        <v>0</v>
      </c>
      <c r="Q26" s="155">
        <v>0</v>
      </c>
      <c r="R26" s="155">
        <v>0</v>
      </c>
      <c r="S26" s="155">
        <v>0</v>
      </c>
      <c r="T26" s="137">
        <f t="shared" si="4"/>
        <v>162854395</v>
      </c>
      <c r="U26" s="116">
        <v>-16885600</v>
      </c>
      <c r="V26" s="116">
        <v>-2354640</v>
      </c>
      <c r="W26" s="116">
        <v>-719306</v>
      </c>
      <c r="X26" s="116">
        <v>-859250</v>
      </c>
      <c r="Y26" s="116">
        <v>0</v>
      </c>
      <c r="Z26" s="116">
        <v>0</v>
      </c>
      <c r="AA26" s="116">
        <v>0</v>
      </c>
      <c r="AB26" s="116">
        <v>0</v>
      </c>
      <c r="AC26" s="116">
        <v>0</v>
      </c>
      <c r="AD26" s="137">
        <f t="shared" si="5"/>
        <v>142035599</v>
      </c>
      <c r="AE26" s="156">
        <v>4356084.0000000009</v>
      </c>
      <c r="AF26" s="156">
        <v>1438612</v>
      </c>
      <c r="AG26" s="156">
        <v>0</v>
      </c>
      <c r="AH26" s="230">
        <v>0</v>
      </c>
      <c r="AI26" s="230">
        <v>0</v>
      </c>
      <c r="AJ26" s="156">
        <v>0</v>
      </c>
      <c r="AK26" s="156">
        <v>0</v>
      </c>
      <c r="AL26" s="9">
        <f t="shared" si="6"/>
        <v>168649091</v>
      </c>
      <c r="AM26" s="208"/>
      <c r="AN26" s="291">
        <f t="shared" si="7"/>
        <v>115312000</v>
      </c>
      <c r="AO26" s="291">
        <f t="shared" si="8"/>
        <v>25476500</v>
      </c>
      <c r="AP26" s="291">
        <f t="shared" si="9"/>
        <v>16885600</v>
      </c>
      <c r="AQ26" s="291">
        <f t="shared" si="10"/>
        <v>0</v>
      </c>
      <c r="AR26" s="291">
        <f t="shared" si="11"/>
        <v>235284</v>
      </c>
      <c r="AS26" s="291">
        <f t="shared" si="0"/>
        <v>1401011</v>
      </c>
      <c r="AT26" s="291">
        <f t="shared" si="0"/>
        <v>3544000</v>
      </c>
      <c r="AU26" s="292">
        <f t="shared" si="12"/>
        <v>162854395</v>
      </c>
      <c r="AV26" s="291">
        <f t="shared" si="1"/>
        <v>0</v>
      </c>
      <c r="AW26" s="291">
        <f t="shared" si="1"/>
        <v>0</v>
      </c>
      <c r="AX26" s="291">
        <f t="shared" si="1"/>
        <v>0</v>
      </c>
      <c r="AY26" s="291">
        <f t="shared" si="2"/>
        <v>1438612</v>
      </c>
      <c r="AZ26" s="291">
        <f t="shared" si="3"/>
        <v>4356084.0000000009</v>
      </c>
      <c r="BA26" s="117">
        <f t="shared" si="13"/>
        <v>0</v>
      </c>
      <c r="BB26" s="80">
        <v>0</v>
      </c>
      <c r="BC26" s="80">
        <v>0</v>
      </c>
      <c r="BD26" s="75">
        <v>1971000</v>
      </c>
      <c r="BE26" s="72">
        <f t="shared" si="14"/>
        <v>235284</v>
      </c>
      <c r="BF26" s="72">
        <f t="shared" si="15"/>
        <v>0</v>
      </c>
      <c r="BG26" s="72">
        <f t="shared" si="16"/>
        <v>23505500</v>
      </c>
      <c r="BH26" s="68">
        <v>0</v>
      </c>
      <c r="BI26" s="68">
        <v>0</v>
      </c>
      <c r="BJ26" s="77">
        <v>5589800</v>
      </c>
      <c r="BK26" s="53"/>
      <c r="BL26" s="53"/>
      <c r="BM26" s="94"/>
      <c r="BN26" s="94"/>
      <c r="BO26" s="94"/>
      <c r="BP26" s="94"/>
      <c r="BQ26" s="153"/>
      <c r="BR26" s="146"/>
      <c r="BS26" s="139"/>
      <c r="BT26" s="139"/>
      <c r="BU26" s="139"/>
      <c r="BV26" s="139"/>
      <c r="BW26" s="77"/>
      <c r="BY26" s="146">
        <v>14250000</v>
      </c>
      <c r="BZ26" s="146">
        <v>224286655</v>
      </c>
      <c r="CA26" s="146"/>
      <c r="CC26" s="233">
        <f t="shared" si="17"/>
        <v>238536655</v>
      </c>
      <c r="CD26" s="232">
        <v>230205391</v>
      </c>
      <c r="CE26" s="101"/>
      <c r="CF26" s="232">
        <f t="shared" si="18"/>
        <v>8331264</v>
      </c>
      <c r="CH26" s="26">
        <f t="shared" si="19"/>
        <v>10891980</v>
      </c>
      <c r="CJ26" s="140">
        <v>5445990</v>
      </c>
      <c r="CK26" s="140">
        <v>5445990</v>
      </c>
      <c r="CL26" s="140">
        <v>5445990</v>
      </c>
      <c r="CM26" s="140">
        <v>5445990</v>
      </c>
      <c r="CO26" s="286">
        <v>111429000</v>
      </c>
      <c r="CP26" s="287"/>
      <c r="CQ26" s="286">
        <v>9652475</v>
      </c>
      <c r="CR26" s="286">
        <v>9652475</v>
      </c>
      <c r="CS26" s="286">
        <v>9652475</v>
      </c>
      <c r="CU26" s="53">
        <f t="shared" si="20"/>
        <v>82471575</v>
      </c>
      <c r="CW26" s="52">
        <f t="shared" si="21"/>
        <v>9163508.333333334</v>
      </c>
      <c r="CY26" s="299">
        <v>23212000</v>
      </c>
      <c r="CZ26" s="300">
        <v>166300</v>
      </c>
      <c r="DA26" s="301">
        <v>5803000</v>
      </c>
      <c r="DC26" s="53">
        <f t="shared" si="22"/>
        <v>29015000</v>
      </c>
      <c r="DD26" s="53">
        <f t="shared" si="23"/>
        <v>21783960</v>
      </c>
      <c r="DE26" s="53">
        <f t="shared" si="24"/>
        <v>7231040</v>
      </c>
    </row>
    <row r="27" spans="1:109" ht="15" customHeight="1">
      <c r="A27" s="174" t="s">
        <v>1506</v>
      </c>
      <c r="B27" s="285" t="s">
        <v>547</v>
      </c>
      <c r="C27" s="115" t="s">
        <v>25</v>
      </c>
      <c r="D27" s="115" t="s">
        <v>181</v>
      </c>
      <c r="E27" s="102">
        <v>3</v>
      </c>
      <c r="F27" s="102">
        <v>0</v>
      </c>
      <c r="G27" s="183"/>
      <c r="H27" s="155">
        <v>16556000</v>
      </c>
      <c r="I27" s="155">
        <v>0</v>
      </c>
      <c r="J27" s="155">
        <v>2566500</v>
      </c>
      <c r="K27" s="155">
        <v>209154.40000000002</v>
      </c>
      <c r="L27" s="155">
        <v>703040</v>
      </c>
      <c r="M27" s="155">
        <v>7464213</v>
      </c>
      <c r="N27" s="155">
        <v>0</v>
      </c>
      <c r="O27" s="155">
        <v>0</v>
      </c>
      <c r="P27" s="155">
        <v>0</v>
      </c>
      <c r="Q27" s="155">
        <v>0</v>
      </c>
      <c r="R27" s="155">
        <v>0</v>
      </c>
      <c r="S27" s="155">
        <v>0</v>
      </c>
      <c r="T27" s="137">
        <f t="shared" si="4"/>
        <v>27498907.399999999</v>
      </c>
      <c r="U27" s="116">
        <v>-592000</v>
      </c>
      <c r="V27" s="116">
        <v>-351520</v>
      </c>
      <c r="W27" s="116">
        <v>-175760</v>
      </c>
      <c r="X27" s="116">
        <v>-175760</v>
      </c>
      <c r="Y27" s="116">
        <v>0</v>
      </c>
      <c r="Z27" s="116">
        <v>0</v>
      </c>
      <c r="AA27" s="116">
        <v>0</v>
      </c>
      <c r="AB27" s="116">
        <v>0</v>
      </c>
      <c r="AC27" s="116">
        <v>0</v>
      </c>
      <c r="AD27" s="137">
        <f t="shared" si="5"/>
        <v>26203867.399999999</v>
      </c>
      <c r="AE27" s="156">
        <v>650312.00000000012</v>
      </c>
      <c r="AF27" s="156">
        <v>351520</v>
      </c>
      <c r="AG27" s="156">
        <v>0</v>
      </c>
      <c r="AH27" s="230">
        <v>0</v>
      </c>
      <c r="AI27" s="230">
        <v>0</v>
      </c>
      <c r="AJ27" s="156">
        <v>0</v>
      </c>
      <c r="AK27" s="156">
        <v>0</v>
      </c>
      <c r="AL27" s="9">
        <f t="shared" si="6"/>
        <v>28500739.399999999</v>
      </c>
      <c r="AM27" s="208"/>
      <c r="AN27" s="291">
        <f t="shared" si="7"/>
        <v>16556000</v>
      </c>
      <c r="AO27" s="291">
        <f t="shared" si="8"/>
        <v>1974500</v>
      </c>
      <c r="AP27" s="291">
        <f t="shared" si="9"/>
        <v>592000</v>
      </c>
      <c r="AQ27" s="291">
        <f t="shared" si="10"/>
        <v>0</v>
      </c>
      <c r="AR27" s="291">
        <f t="shared" si="11"/>
        <v>7464213</v>
      </c>
      <c r="AS27" s="291">
        <f t="shared" si="0"/>
        <v>209154.40000000002</v>
      </c>
      <c r="AT27" s="291">
        <f t="shared" si="0"/>
        <v>703040</v>
      </c>
      <c r="AU27" s="292">
        <f t="shared" si="12"/>
        <v>27498907.399999999</v>
      </c>
      <c r="AV27" s="291">
        <f t="shared" si="1"/>
        <v>0</v>
      </c>
      <c r="AW27" s="291">
        <f t="shared" si="1"/>
        <v>0</v>
      </c>
      <c r="AX27" s="291">
        <f t="shared" si="1"/>
        <v>0</v>
      </c>
      <c r="AY27" s="291">
        <f t="shared" si="2"/>
        <v>351520</v>
      </c>
      <c r="AZ27" s="291">
        <f t="shared" si="3"/>
        <v>650312.00000000012</v>
      </c>
      <c r="BA27" s="117">
        <f t="shared" si="13"/>
        <v>0</v>
      </c>
      <c r="BB27" s="80">
        <v>2475200</v>
      </c>
      <c r="BC27" s="80">
        <v>0</v>
      </c>
      <c r="BD27" s="75">
        <v>784000</v>
      </c>
      <c r="BE27" s="72">
        <f t="shared" si="14"/>
        <v>4989013</v>
      </c>
      <c r="BF27" s="72">
        <f t="shared" si="15"/>
        <v>0</v>
      </c>
      <c r="BG27" s="72">
        <f t="shared" si="16"/>
        <v>1190500</v>
      </c>
      <c r="BH27" s="68">
        <v>1140500</v>
      </c>
      <c r="BI27" s="68">
        <v>0</v>
      </c>
      <c r="BJ27" s="77">
        <v>1339250</v>
      </c>
      <c r="BK27" s="53"/>
      <c r="BL27" s="53"/>
      <c r="BM27" s="94"/>
      <c r="BN27" s="94"/>
      <c r="BO27" s="94"/>
      <c r="BP27" s="94"/>
      <c r="BQ27" s="153"/>
      <c r="BR27" s="146"/>
      <c r="BS27" s="139"/>
      <c r="BT27" s="139"/>
      <c r="BU27" s="139"/>
      <c r="BV27" s="139"/>
      <c r="BW27" s="77"/>
      <c r="BY27" s="146">
        <v>2200000</v>
      </c>
      <c r="BZ27" s="146">
        <v>38344680</v>
      </c>
      <c r="CA27" s="146"/>
      <c r="CC27" s="233">
        <f t="shared" si="17"/>
        <v>40544680</v>
      </c>
      <c r="CD27" s="232">
        <v>36882927</v>
      </c>
      <c r="CE27" s="101"/>
      <c r="CF27" s="232">
        <f t="shared" si="18"/>
        <v>3661753</v>
      </c>
      <c r="CH27" s="26">
        <f t="shared" si="19"/>
        <v>1750400</v>
      </c>
      <c r="CJ27" s="140">
        <v>875200</v>
      </c>
      <c r="CK27" s="140">
        <v>875200</v>
      </c>
      <c r="CL27" s="140">
        <v>875200</v>
      </c>
      <c r="CM27" s="140">
        <v>875200</v>
      </c>
      <c r="CO27" s="286">
        <v>18524000</v>
      </c>
      <c r="CP27" s="287"/>
      <c r="CQ27" s="286">
        <v>1510025</v>
      </c>
      <c r="CR27" s="286">
        <v>1510025</v>
      </c>
      <c r="CS27" s="286">
        <v>1510025</v>
      </c>
      <c r="CU27" s="53">
        <f t="shared" si="20"/>
        <v>13993925</v>
      </c>
      <c r="CW27" s="52">
        <f t="shared" si="21"/>
        <v>1554880.5555555555</v>
      </c>
      <c r="CY27" s="299">
        <v>3608000</v>
      </c>
      <c r="CZ27" s="300">
        <v>665400</v>
      </c>
      <c r="DA27" s="301">
        <v>902000</v>
      </c>
      <c r="DC27" s="53">
        <f t="shared" si="22"/>
        <v>4510000</v>
      </c>
      <c r="DD27" s="53">
        <f t="shared" si="23"/>
        <v>3500800</v>
      </c>
      <c r="DE27" s="53">
        <f t="shared" si="24"/>
        <v>1009200</v>
      </c>
    </row>
    <row r="28" spans="1:109" ht="15" customHeight="1">
      <c r="A28" s="174" t="s">
        <v>1507</v>
      </c>
      <c r="B28" s="285" t="s">
        <v>548</v>
      </c>
      <c r="C28" s="115" t="s">
        <v>25</v>
      </c>
      <c r="D28" s="115" t="s">
        <v>182</v>
      </c>
      <c r="E28" s="102">
        <v>6</v>
      </c>
      <c r="F28" s="102">
        <v>1</v>
      </c>
      <c r="G28" s="183"/>
      <c r="H28" s="155">
        <v>43988000</v>
      </c>
      <c r="I28" s="155">
        <v>0</v>
      </c>
      <c r="J28" s="155">
        <v>8664200</v>
      </c>
      <c r="K28" s="155">
        <v>549161.19999999995</v>
      </c>
      <c r="L28" s="155">
        <v>1845920</v>
      </c>
      <c r="M28" s="155">
        <v>25892802</v>
      </c>
      <c r="N28" s="155">
        <v>5089600</v>
      </c>
      <c r="O28" s="155">
        <v>0</v>
      </c>
      <c r="P28" s="155">
        <v>624000</v>
      </c>
      <c r="Q28" s="155">
        <v>64136.240000000005</v>
      </c>
      <c r="R28" s="155">
        <v>215584</v>
      </c>
      <c r="S28" s="155">
        <v>1651148</v>
      </c>
      <c r="T28" s="137">
        <f t="shared" si="4"/>
        <v>88584551.439999998</v>
      </c>
      <c r="U28" s="116">
        <v>-3982200</v>
      </c>
      <c r="V28" s="116">
        <v>-922960</v>
      </c>
      <c r="W28" s="116">
        <v>-427342</v>
      </c>
      <c r="X28" s="116">
        <v>-461480</v>
      </c>
      <c r="Y28" s="116">
        <v>-130000</v>
      </c>
      <c r="Z28" s="116">
        <v>-107792</v>
      </c>
      <c r="AA28" s="116">
        <v>-53896</v>
      </c>
      <c r="AB28" s="116">
        <v>-53896</v>
      </c>
      <c r="AC28" s="116">
        <v>-12935.039999999999</v>
      </c>
      <c r="AD28" s="137">
        <f t="shared" si="5"/>
        <v>82432050.399999991</v>
      </c>
      <c r="AE28" s="156">
        <v>1707476.0000000002</v>
      </c>
      <c r="AF28" s="156">
        <v>854684</v>
      </c>
      <c r="AG28" s="156">
        <v>0</v>
      </c>
      <c r="AH28" s="230">
        <v>0</v>
      </c>
      <c r="AI28" s="230">
        <v>0</v>
      </c>
      <c r="AJ28" s="156">
        <v>199415.20000000004</v>
      </c>
      <c r="AK28" s="156">
        <v>107792</v>
      </c>
      <c r="AL28" s="9">
        <f t="shared" si="6"/>
        <v>91453918.640000001</v>
      </c>
      <c r="AM28" s="208"/>
      <c r="AN28" s="291">
        <f t="shared" si="7"/>
        <v>43988000</v>
      </c>
      <c r="AO28" s="291">
        <f t="shared" si="8"/>
        <v>4682000</v>
      </c>
      <c r="AP28" s="291">
        <f t="shared" si="9"/>
        <v>4112200</v>
      </c>
      <c r="AQ28" s="291">
        <f t="shared" si="10"/>
        <v>5583600</v>
      </c>
      <c r="AR28" s="291">
        <f t="shared" si="11"/>
        <v>27543950</v>
      </c>
      <c r="AS28" s="291">
        <f t="shared" si="0"/>
        <v>613297.43999999994</v>
      </c>
      <c r="AT28" s="291">
        <f t="shared" si="0"/>
        <v>2061504</v>
      </c>
      <c r="AU28" s="292">
        <f t="shared" si="12"/>
        <v>88584551.439999998</v>
      </c>
      <c r="AV28" s="291">
        <f t="shared" si="1"/>
        <v>0</v>
      </c>
      <c r="AW28" s="291">
        <f t="shared" si="1"/>
        <v>0</v>
      </c>
      <c r="AX28" s="291">
        <f t="shared" si="1"/>
        <v>0</v>
      </c>
      <c r="AY28" s="291">
        <f t="shared" si="2"/>
        <v>962476</v>
      </c>
      <c r="AZ28" s="291">
        <f t="shared" si="3"/>
        <v>1906891.2000000002</v>
      </c>
      <c r="BA28" s="117">
        <f t="shared" si="13"/>
        <v>0</v>
      </c>
      <c r="BB28" s="80">
        <v>3705400</v>
      </c>
      <c r="BC28" s="80">
        <v>482900</v>
      </c>
      <c r="BD28" s="75">
        <v>1944850</v>
      </c>
      <c r="BE28" s="72">
        <f t="shared" si="14"/>
        <v>22187402</v>
      </c>
      <c r="BF28" s="72">
        <f t="shared" si="15"/>
        <v>1168248</v>
      </c>
      <c r="BG28" s="72">
        <f t="shared" si="16"/>
        <v>2737150</v>
      </c>
      <c r="BH28" s="68">
        <v>3433800</v>
      </c>
      <c r="BI28" s="68">
        <v>482900</v>
      </c>
      <c r="BJ28" s="77">
        <v>4752100</v>
      </c>
      <c r="BK28" s="53"/>
      <c r="BL28" s="53"/>
      <c r="BM28" s="94"/>
      <c r="BN28" s="94"/>
      <c r="BO28" s="94"/>
      <c r="BP28" s="94"/>
      <c r="BQ28" s="153"/>
      <c r="BR28" s="146"/>
      <c r="BS28" s="139"/>
      <c r="BT28" s="139"/>
      <c r="BU28" s="139"/>
      <c r="BV28" s="139"/>
      <c r="BW28" s="77"/>
      <c r="BY28" s="146">
        <v>3700000</v>
      </c>
      <c r="BZ28" s="146">
        <v>100275060</v>
      </c>
      <c r="CA28" s="146"/>
      <c r="CC28" s="233">
        <f t="shared" si="17"/>
        <v>103975060</v>
      </c>
      <c r="CD28" s="232">
        <v>87208934</v>
      </c>
      <c r="CE28" s="101"/>
      <c r="CF28" s="232">
        <f t="shared" si="18"/>
        <v>16766126</v>
      </c>
      <c r="CH28" s="26">
        <f t="shared" si="19"/>
        <v>4179160</v>
      </c>
      <c r="CJ28" s="140">
        <v>2089580</v>
      </c>
      <c r="CK28" s="140">
        <v>2089580</v>
      </c>
      <c r="CL28" s="140">
        <v>2089580</v>
      </c>
      <c r="CM28" s="140">
        <v>2089580</v>
      </c>
      <c r="CO28" s="286">
        <v>49358600</v>
      </c>
      <c r="CP28" s="287"/>
      <c r="CQ28" s="286">
        <v>4300192</v>
      </c>
      <c r="CR28" s="286">
        <v>4300192</v>
      </c>
      <c r="CS28" s="286">
        <v>4300192</v>
      </c>
      <c r="CU28" s="53">
        <f t="shared" si="20"/>
        <v>36458024</v>
      </c>
      <c r="CW28" s="52">
        <f t="shared" si="21"/>
        <v>4050891.5555555555</v>
      </c>
      <c r="CY28" s="299">
        <v>8716000</v>
      </c>
      <c r="CZ28" s="300">
        <v>4162200</v>
      </c>
      <c r="DA28" s="301">
        <v>2179000</v>
      </c>
      <c r="DC28" s="53">
        <f t="shared" si="22"/>
        <v>10895000</v>
      </c>
      <c r="DD28" s="53">
        <f t="shared" si="23"/>
        <v>8358320</v>
      </c>
      <c r="DE28" s="53">
        <f t="shared" si="24"/>
        <v>2536680</v>
      </c>
    </row>
    <row r="29" spans="1:109" ht="15" customHeight="1">
      <c r="A29" s="174" t="s">
        <v>896</v>
      </c>
      <c r="B29" s="285" t="s">
        <v>549</v>
      </c>
      <c r="C29" s="115" t="s">
        <v>25</v>
      </c>
      <c r="D29" s="115" t="s">
        <v>183</v>
      </c>
      <c r="E29" s="102">
        <v>16</v>
      </c>
      <c r="F29" s="102">
        <v>4</v>
      </c>
      <c r="G29" s="183"/>
      <c r="H29" s="155">
        <v>126518000</v>
      </c>
      <c r="I29" s="155">
        <v>-221100</v>
      </c>
      <c r="J29" s="155">
        <v>25603800</v>
      </c>
      <c r="K29" s="155">
        <v>1569110.2999999998</v>
      </c>
      <c r="L29" s="155">
        <v>4823880</v>
      </c>
      <c r="M29" s="155">
        <v>39710760</v>
      </c>
      <c r="N29" s="155">
        <v>20358400</v>
      </c>
      <c r="O29" s="155">
        <v>-231345</v>
      </c>
      <c r="P29" s="155">
        <v>2768000</v>
      </c>
      <c r="Q29" s="155">
        <v>256544.96000000002</v>
      </c>
      <c r="R29" s="155">
        <v>862336</v>
      </c>
      <c r="S29" s="155">
        <v>15273125</v>
      </c>
      <c r="T29" s="137">
        <f t="shared" si="4"/>
        <v>237291511.26000002</v>
      </c>
      <c r="U29" s="116">
        <v>-9712300</v>
      </c>
      <c r="V29" s="116">
        <v>-2637160</v>
      </c>
      <c r="W29" s="116">
        <v>-1122880</v>
      </c>
      <c r="X29" s="116">
        <v>-1202290</v>
      </c>
      <c r="Y29" s="116">
        <v>-841000</v>
      </c>
      <c r="Z29" s="116">
        <v>-431168</v>
      </c>
      <c r="AA29" s="116">
        <v>-215584</v>
      </c>
      <c r="AB29" s="116">
        <v>-215584</v>
      </c>
      <c r="AC29" s="116">
        <v>-51740.159999999996</v>
      </c>
      <c r="AD29" s="137">
        <f t="shared" si="5"/>
        <v>220861805.10000002</v>
      </c>
      <c r="AE29" s="156">
        <v>4878746.0000000009</v>
      </c>
      <c r="AF29" s="156">
        <v>2245760</v>
      </c>
      <c r="AG29" s="156">
        <v>0</v>
      </c>
      <c r="AH29" s="230">
        <v>0</v>
      </c>
      <c r="AI29" s="230">
        <v>0</v>
      </c>
      <c r="AJ29" s="156">
        <v>797660.80000000016</v>
      </c>
      <c r="AK29" s="156">
        <v>431168</v>
      </c>
      <c r="AL29" s="9">
        <f t="shared" si="6"/>
        <v>245644846.06000003</v>
      </c>
      <c r="AM29" s="208"/>
      <c r="AN29" s="291">
        <f t="shared" si="7"/>
        <v>126296900</v>
      </c>
      <c r="AO29" s="291">
        <f t="shared" si="8"/>
        <v>15891500</v>
      </c>
      <c r="AP29" s="291">
        <f t="shared" si="9"/>
        <v>10553300</v>
      </c>
      <c r="AQ29" s="291">
        <f t="shared" si="10"/>
        <v>22054055</v>
      </c>
      <c r="AR29" s="291">
        <f t="shared" si="11"/>
        <v>54983885</v>
      </c>
      <c r="AS29" s="291">
        <f t="shared" si="0"/>
        <v>1825655.2599999998</v>
      </c>
      <c r="AT29" s="291">
        <f t="shared" si="0"/>
        <v>5686216</v>
      </c>
      <c r="AU29" s="292">
        <f t="shared" si="12"/>
        <v>237291511.25999999</v>
      </c>
      <c r="AV29" s="291">
        <f t="shared" si="1"/>
        <v>0</v>
      </c>
      <c r="AW29" s="291">
        <f t="shared" si="1"/>
        <v>0</v>
      </c>
      <c r="AX29" s="291">
        <f t="shared" si="1"/>
        <v>0</v>
      </c>
      <c r="AY29" s="291">
        <f t="shared" si="2"/>
        <v>2676928</v>
      </c>
      <c r="AZ29" s="291">
        <f>+SUM(AE29,AJ29)</f>
        <v>5676406.8000000007</v>
      </c>
      <c r="BA29" s="117">
        <f t="shared" si="13"/>
        <v>0</v>
      </c>
      <c r="BB29" s="80">
        <v>9134300</v>
      </c>
      <c r="BC29" s="80">
        <v>5670000</v>
      </c>
      <c r="BD29" s="75">
        <v>6340650</v>
      </c>
      <c r="BE29" s="72">
        <f t="shared" si="14"/>
        <v>30576460</v>
      </c>
      <c r="BF29" s="72">
        <f t="shared" si="15"/>
        <v>9603125</v>
      </c>
      <c r="BG29" s="72">
        <f t="shared" si="16"/>
        <v>9550850</v>
      </c>
      <c r="BH29" s="68">
        <v>8571600</v>
      </c>
      <c r="BI29" s="68">
        <v>3847500</v>
      </c>
      <c r="BJ29" s="77">
        <v>10257250</v>
      </c>
      <c r="BK29" s="53"/>
      <c r="BL29" s="53"/>
      <c r="BM29" s="94"/>
      <c r="BN29" s="94"/>
      <c r="BO29" s="94"/>
      <c r="BP29" s="94"/>
      <c r="BQ29" s="153"/>
      <c r="BR29" s="146"/>
      <c r="BS29" s="139"/>
      <c r="BT29" s="139"/>
      <c r="BU29" s="139"/>
      <c r="BV29" s="139"/>
      <c r="BW29" s="77"/>
      <c r="BY29" s="146">
        <v>12450000</v>
      </c>
      <c r="BZ29" s="146">
        <v>267147382</v>
      </c>
      <c r="CA29" s="146">
        <v>2416176</v>
      </c>
      <c r="CC29" s="233">
        <f t="shared" si="17"/>
        <v>282013558</v>
      </c>
      <c r="CD29" s="232">
        <v>249899949</v>
      </c>
      <c r="CE29" s="101"/>
      <c r="CF29" s="232">
        <f t="shared" si="18"/>
        <v>32113609</v>
      </c>
      <c r="CH29" s="26">
        <f t="shared" si="19"/>
        <v>12016289.200000001</v>
      </c>
      <c r="CJ29" s="140">
        <v>6008144.6000000006</v>
      </c>
      <c r="CK29" s="140">
        <v>6008144.6000000006</v>
      </c>
      <c r="CL29" s="140">
        <v>6008144.6000000006</v>
      </c>
      <c r="CM29" s="140">
        <v>6008144.6000000006</v>
      </c>
      <c r="CO29" s="286">
        <v>136833400</v>
      </c>
      <c r="CP29" s="287"/>
      <c r="CQ29" s="286">
        <v>12773392</v>
      </c>
      <c r="CR29" s="286">
        <v>12773392</v>
      </c>
      <c r="CS29" s="286">
        <v>12773392</v>
      </c>
      <c r="CU29" s="53">
        <f t="shared" si="20"/>
        <v>98513224</v>
      </c>
      <c r="CW29" s="52">
        <f t="shared" si="21"/>
        <v>10945913.777777778</v>
      </c>
      <c r="CY29" s="299">
        <v>24948000</v>
      </c>
      <c r="CZ29" s="300">
        <v>7027500</v>
      </c>
      <c r="DA29" s="301">
        <v>6237000</v>
      </c>
      <c r="DC29" s="53">
        <f t="shared" si="22"/>
        <v>31185000</v>
      </c>
      <c r="DD29" s="53">
        <f t="shared" si="23"/>
        <v>24032578.400000002</v>
      </c>
      <c r="DE29" s="53">
        <f t="shared" si="24"/>
        <v>7152421.5999999978</v>
      </c>
    </row>
    <row r="30" spans="1:109" ht="15" customHeight="1">
      <c r="A30" s="174" t="s">
        <v>1508</v>
      </c>
      <c r="B30" s="285" t="s">
        <v>550</v>
      </c>
      <c r="C30" s="115" t="s">
        <v>25</v>
      </c>
      <c r="D30" s="115" t="s">
        <v>184</v>
      </c>
      <c r="E30" s="102">
        <v>5</v>
      </c>
      <c r="F30" s="102">
        <v>0</v>
      </c>
      <c r="G30" s="183"/>
      <c r="H30" s="155">
        <v>49142000</v>
      </c>
      <c r="I30" s="155">
        <v>-955552</v>
      </c>
      <c r="J30" s="155">
        <v>12126921</v>
      </c>
      <c r="K30" s="155">
        <v>601688.10000000009</v>
      </c>
      <c r="L30" s="155">
        <v>2094080</v>
      </c>
      <c r="M30" s="155">
        <v>0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37">
        <f t="shared" si="4"/>
        <v>63009137.100000001</v>
      </c>
      <c r="U30" s="116">
        <v>-2776700</v>
      </c>
      <c r="V30" s="116">
        <v>-1011240</v>
      </c>
      <c r="W30" s="116">
        <v>-399068</v>
      </c>
      <c r="X30" s="116">
        <v>-523520</v>
      </c>
      <c r="Y30" s="116">
        <v>0</v>
      </c>
      <c r="Z30" s="116">
        <v>0</v>
      </c>
      <c r="AA30" s="116">
        <v>0</v>
      </c>
      <c r="AB30" s="116">
        <v>0</v>
      </c>
      <c r="AC30" s="116">
        <v>0</v>
      </c>
      <c r="AD30" s="137">
        <f t="shared" si="5"/>
        <v>58298609.100000001</v>
      </c>
      <c r="AE30" s="156">
        <v>1870794.0000000005</v>
      </c>
      <c r="AF30" s="156">
        <v>798136</v>
      </c>
      <c r="AG30" s="156">
        <v>0</v>
      </c>
      <c r="AH30" s="230">
        <v>12823440</v>
      </c>
      <c r="AI30" s="230">
        <v>0</v>
      </c>
      <c r="AJ30" s="156">
        <v>0</v>
      </c>
      <c r="AK30" s="156">
        <v>0</v>
      </c>
      <c r="AL30" s="9">
        <f t="shared" si="6"/>
        <v>78501507.099999994</v>
      </c>
      <c r="AM30" s="208"/>
      <c r="AN30" s="291">
        <f t="shared" si="7"/>
        <v>48186448</v>
      </c>
      <c r="AO30" s="291">
        <f t="shared" si="8"/>
        <v>9350221</v>
      </c>
      <c r="AP30" s="291">
        <f t="shared" si="9"/>
        <v>2776700</v>
      </c>
      <c r="AQ30" s="291">
        <f t="shared" si="10"/>
        <v>0</v>
      </c>
      <c r="AR30" s="291">
        <f t="shared" si="11"/>
        <v>0</v>
      </c>
      <c r="AS30" s="291">
        <f t="shared" si="0"/>
        <v>601688.10000000009</v>
      </c>
      <c r="AT30" s="291">
        <f t="shared" si="0"/>
        <v>2094080</v>
      </c>
      <c r="AU30" s="292">
        <f t="shared" si="12"/>
        <v>63009137.100000001</v>
      </c>
      <c r="AV30" s="291">
        <f>+AG30</f>
        <v>0</v>
      </c>
      <c r="AW30" s="291">
        <f t="shared" si="1"/>
        <v>12823440</v>
      </c>
      <c r="AX30" s="291">
        <f t="shared" si="1"/>
        <v>0</v>
      </c>
      <c r="AY30" s="291">
        <f t="shared" si="2"/>
        <v>798136</v>
      </c>
      <c r="AZ30" s="291">
        <f t="shared" si="3"/>
        <v>1870794.0000000005</v>
      </c>
      <c r="BA30" s="117">
        <f t="shared" si="13"/>
        <v>0</v>
      </c>
      <c r="BB30" s="80"/>
      <c r="BC30" s="80"/>
      <c r="BD30" s="75">
        <v>735000</v>
      </c>
      <c r="BE30" s="72">
        <f t="shared" si="14"/>
        <v>0</v>
      </c>
      <c r="BF30" s="72">
        <f t="shared" si="15"/>
        <v>0</v>
      </c>
      <c r="BG30" s="72">
        <f t="shared" si="16"/>
        <v>8615221</v>
      </c>
      <c r="BH30" s="68">
        <v>0</v>
      </c>
      <c r="BI30" s="68">
        <v>0</v>
      </c>
      <c r="BJ30" s="77">
        <v>1315650</v>
      </c>
      <c r="BK30" s="53"/>
      <c r="BL30" s="53"/>
      <c r="BM30" s="94"/>
      <c r="BN30" s="94"/>
      <c r="BO30" s="94"/>
      <c r="BP30" s="94"/>
      <c r="BQ30" s="153"/>
      <c r="BR30" s="146"/>
      <c r="BS30" s="139"/>
      <c r="BT30" s="139"/>
      <c r="BU30" s="139"/>
      <c r="BV30" s="139"/>
      <c r="BW30" s="77"/>
      <c r="BY30" s="146">
        <v>4550000</v>
      </c>
      <c r="BZ30" s="146">
        <v>88684848</v>
      </c>
      <c r="CA30" s="146">
        <v>10991176</v>
      </c>
      <c r="CC30" s="233">
        <f t="shared" si="17"/>
        <v>104226024</v>
      </c>
      <c r="CD30" s="232">
        <v>100283473</v>
      </c>
      <c r="CE30" s="101"/>
      <c r="CF30" s="232">
        <f t="shared" si="18"/>
        <v>3942551</v>
      </c>
      <c r="CH30" s="26">
        <f t="shared" si="19"/>
        <v>4671900</v>
      </c>
      <c r="CJ30" s="140">
        <v>2335950</v>
      </c>
      <c r="CK30" s="140">
        <v>2335950</v>
      </c>
      <c r="CL30" s="140">
        <v>2335950</v>
      </c>
      <c r="CM30" s="140">
        <v>2335950</v>
      </c>
      <c r="CO30" s="286">
        <v>48139000</v>
      </c>
      <c r="CP30" s="287"/>
      <c r="CQ30" s="286">
        <v>4206250</v>
      </c>
      <c r="CR30" s="286">
        <v>4206250</v>
      </c>
      <c r="CS30" s="286">
        <v>4206250</v>
      </c>
      <c r="CU30" s="53">
        <f t="shared" si="20"/>
        <v>35520250</v>
      </c>
      <c r="CW30" s="52">
        <f t="shared" si="21"/>
        <v>3946694.4444444445</v>
      </c>
      <c r="CY30" s="299">
        <v>9692000</v>
      </c>
      <c r="CZ30" s="300">
        <v>0</v>
      </c>
      <c r="DA30" s="301">
        <v>2423000</v>
      </c>
      <c r="DC30" s="53">
        <f t="shared" si="22"/>
        <v>12115000</v>
      </c>
      <c r="DD30" s="53">
        <f t="shared" si="23"/>
        <v>9343800</v>
      </c>
      <c r="DE30" s="53">
        <f t="shared" si="24"/>
        <v>2771200</v>
      </c>
    </row>
    <row r="31" spans="1:109" ht="15" customHeight="1">
      <c r="A31" s="174" t="s">
        <v>1509</v>
      </c>
      <c r="B31" s="285" t="s">
        <v>551</v>
      </c>
      <c r="C31" s="118" t="s">
        <v>195</v>
      </c>
      <c r="D31" s="118" t="s">
        <v>185</v>
      </c>
      <c r="E31" s="102">
        <v>6</v>
      </c>
      <c r="F31" s="102">
        <v>0</v>
      </c>
      <c r="G31" s="183"/>
      <c r="H31" s="155">
        <v>53351000</v>
      </c>
      <c r="I31" s="155">
        <v>0</v>
      </c>
      <c r="J31" s="155">
        <v>10760800</v>
      </c>
      <c r="K31" s="155">
        <v>660343.19999999995</v>
      </c>
      <c r="L31" s="155">
        <v>2201680</v>
      </c>
      <c r="M31" s="155">
        <v>0</v>
      </c>
      <c r="N31" s="155">
        <v>0</v>
      </c>
      <c r="O31" s="155">
        <v>0</v>
      </c>
      <c r="P31" s="155">
        <v>0</v>
      </c>
      <c r="Q31" s="155">
        <v>0</v>
      </c>
      <c r="R31" s="155">
        <v>0</v>
      </c>
      <c r="S31" s="155">
        <v>0</v>
      </c>
      <c r="T31" s="137">
        <f t="shared" si="4"/>
        <v>66973823.200000003</v>
      </c>
      <c r="U31" s="116">
        <v>-2791800</v>
      </c>
      <c r="V31" s="116">
        <v>-1109820</v>
      </c>
      <c r="W31" s="116">
        <v>-466928</v>
      </c>
      <c r="X31" s="116">
        <v>-550420</v>
      </c>
      <c r="Y31" s="116">
        <v>0</v>
      </c>
      <c r="Z31" s="116">
        <v>0</v>
      </c>
      <c r="AA31" s="116">
        <v>0</v>
      </c>
      <c r="AB31" s="116">
        <v>0</v>
      </c>
      <c r="AC31" s="116">
        <v>0</v>
      </c>
      <c r="AD31" s="137">
        <f t="shared" si="5"/>
        <v>62054855.200000003</v>
      </c>
      <c r="AE31" s="156">
        <v>2053167.0000000002</v>
      </c>
      <c r="AF31" s="156">
        <v>933856</v>
      </c>
      <c r="AG31" s="156">
        <v>0</v>
      </c>
      <c r="AH31" s="230">
        <v>0</v>
      </c>
      <c r="AI31" s="230">
        <v>0</v>
      </c>
      <c r="AJ31" s="156">
        <v>0</v>
      </c>
      <c r="AK31" s="156">
        <v>0</v>
      </c>
      <c r="AL31" s="9">
        <f t="shared" si="6"/>
        <v>69960846.200000003</v>
      </c>
      <c r="AM31" s="208"/>
      <c r="AN31" s="291">
        <f t="shared" si="7"/>
        <v>53351000</v>
      </c>
      <c r="AO31" s="291">
        <f t="shared" si="8"/>
        <v>7969000</v>
      </c>
      <c r="AP31" s="291">
        <f t="shared" si="9"/>
        <v>2791800</v>
      </c>
      <c r="AQ31" s="291">
        <f t="shared" si="10"/>
        <v>0</v>
      </c>
      <c r="AR31" s="291">
        <f t="shared" si="11"/>
        <v>0</v>
      </c>
      <c r="AS31" s="291">
        <f t="shared" si="0"/>
        <v>660343.19999999995</v>
      </c>
      <c r="AT31" s="291">
        <f t="shared" si="0"/>
        <v>2201680</v>
      </c>
      <c r="AU31" s="292">
        <f t="shared" si="12"/>
        <v>66973823.200000003</v>
      </c>
      <c r="AV31" s="291">
        <f t="shared" si="1"/>
        <v>0</v>
      </c>
      <c r="AW31" s="291">
        <f t="shared" si="1"/>
        <v>0</v>
      </c>
      <c r="AX31" s="291">
        <f t="shared" si="1"/>
        <v>0</v>
      </c>
      <c r="AY31" s="291">
        <f t="shared" si="2"/>
        <v>933856</v>
      </c>
      <c r="AZ31" s="291">
        <f t="shared" si="3"/>
        <v>2053167.0000000002</v>
      </c>
      <c r="BA31" s="117">
        <f t="shared" si="13"/>
        <v>0</v>
      </c>
      <c r="BB31" s="80">
        <v>0</v>
      </c>
      <c r="BC31" s="80">
        <v>0</v>
      </c>
      <c r="BD31" s="75">
        <v>926000</v>
      </c>
      <c r="BE31" s="72">
        <f t="shared" si="14"/>
        <v>0</v>
      </c>
      <c r="BF31" s="72">
        <f t="shared" si="15"/>
        <v>0</v>
      </c>
      <c r="BG31" s="72">
        <f t="shared" si="16"/>
        <v>7043000</v>
      </c>
      <c r="BH31" s="68">
        <v>0</v>
      </c>
      <c r="BI31" s="68">
        <v>0</v>
      </c>
      <c r="BJ31" s="77">
        <v>3228950</v>
      </c>
      <c r="BK31" s="53"/>
      <c r="BL31" s="53"/>
      <c r="BM31" s="94"/>
      <c r="BN31" s="94"/>
      <c r="BO31" s="94"/>
      <c r="BP31" s="94"/>
      <c r="BQ31" s="153"/>
      <c r="BR31" s="146"/>
      <c r="BS31" s="139"/>
      <c r="BT31" s="139"/>
      <c r="BU31" s="139"/>
      <c r="BV31" s="139"/>
      <c r="BW31" s="77"/>
      <c r="BY31" s="146">
        <v>8600000</v>
      </c>
      <c r="BZ31" s="146">
        <v>99432220</v>
      </c>
      <c r="CA31" s="146"/>
      <c r="CC31" s="233">
        <f t="shared" si="17"/>
        <v>108032220</v>
      </c>
      <c r="CD31" s="232">
        <v>134532551.80000001</v>
      </c>
      <c r="CE31" s="101"/>
      <c r="CF31" s="232">
        <f t="shared" si="18"/>
        <v>-26500331.800000012</v>
      </c>
      <c r="CH31" s="26">
        <f t="shared" si="19"/>
        <v>4499500</v>
      </c>
      <c r="CJ31" s="140">
        <v>2249750</v>
      </c>
      <c r="CK31" s="140">
        <v>2249750</v>
      </c>
      <c r="CL31" s="140">
        <v>2249750</v>
      </c>
      <c r="CM31" s="140">
        <v>2249750</v>
      </c>
      <c r="CO31" s="286">
        <v>46159000</v>
      </c>
      <c r="CP31" s="287"/>
      <c r="CQ31" s="286">
        <v>4622817</v>
      </c>
      <c r="CR31" s="286">
        <v>4622817</v>
      </c>
      <c r="CS31" s="286">
        <v>4622817</v>
      </c>
      <c r="CU31" s="53">
        <f t="shared" si="20"/>
        <v>32290549</v>
      </c>
      <c r="CW31" s="52">
        <f t="shared" si="21"/>
        <v>3587838.777777778</v>
      </c>
      <c r="CY31" s="299">
        <v>9424000</v>
      </c>
      <c r="CZ31" s="300">
        <v>308500</v>
      </c>
      <c r="DA31" s="301">
        <v>2356000</v>
      </c>
      <c r="DC31" s="53">
        <f t="shared" si="22"/>
        <v>11780000</v>
      </c>
      <c r="DD31" s="53">
        <f t="shared" si="23"/>
        <v>8999000</v>
      </c>
      <c r="DE31" s="53">
        <f t="shared" si="24"/>
        <v>2781000</v>
      </c>
    </row>
    <row r="32" spans="1:109" ht="15" customHeight="1">
      <c r="A32" s="174" t="s">
        <v>1510</v>
      </c>
      <c r="B32" s="285" t="s">
        <v>552</v>
      </c>
      <c r="C32" s="118" t="s">
        <v>195</v>
      </c>
      <c r="D32" s="118" t="s">
        <v>186</v>
      </c>
      <c r="E32" s="102">
        <v>6</v>
      </c>
      <c r="F32" s="102">
        <v>0</v>
      </c>
      <c r="G32" s="183"/>
      <c r="H32" s="155">
        <v>56892000</v>
      </c>
      <c r="I32" s="155">
        <v>0</v>
      </c>
      <c r="J32" s="155">
        <v>12844500</v>
      </c>
      <c r="K32" s="155">
        <v>697483.1</v>
      </c>
      <c r="L32" s="155">
        <v>2085960</v>
      </c>
      <c r="M32" s="155">
        <v>8108382</v>
      </c>
      <c r="N32" s="155">
        <v>0</v>
      </c>
      <c r="O32" s="155">
        <v>0</v>
      </c>
      <c r="P32" s="155">
        <v>0</v>
      </c>
      <c r="Q32" s="155">
        <v>0</v>
      </c>
      <c r="R32" s="155">
        <v>0</v>
      </c>
      <c r="S32" s="155">
        <v>0</v>
      </c>
      <c r="T32" s="137">
        <f t="shared" si="4"/>
        <v>80628325.099999994</v>
      </c>
      <c r="U32" s="116">
        <v>-5078500</v>
      </c>
      <c r="V32" s="116">
        <v>-1172240</v>
      </c>
      <c r="W32" s="116">
        <v>-472692</v>
      </c>
      <c r="X32" s="116">
        <v>-521490</v>
      </c>
      <c r="Y32" s="116">
        <v>0</v>
      </c>
      <c r="Z32" s="116">
        <v>0</v>
      </c>
      <c r="AA32" s="116">
        <v>0</v>
      </c>
      <c r="AB32" s="116">
        <v>0</v>
      </c>
      <c r="AC32" s="116">
        <v>0</v>
      </c>
      <c r="AD32" s="137">
        <f t="shared" si="5"/>
        <v>73383403.099999994</v>
      </c>
      <c r="AE32" s="156">
        <v>2168644.0000000005</v>
      </c>
      <c r="AF32" s="156">
        <v>945384</v>
      </c>
      <c r="AG32" s="156">
        <v>0</v>
      </c>
      <c r="AH32" s="230">
        <v>0</v>
      </c>
      <c r="AI32" s="230">
        <v>0</v>
      </c>
      <c r="AJ32" s="156">
        <v>0</v>
      </c>
      <c r="AK32" s="156">
        <v>0</v>
      </c>
      <c r="AL32" s="9">
        <f t="shared" si="6"/>
        <v>83742353.099999994</v>
      </c>
      <c r="AM32" s="208"/>
      <c r="AN32" s="291">
        <f t="shared" si="7"/>
        <v>56892000</v>
      </c>
      <c r="AO32" s="291">
        <f t="shared" si="8"/>
        <v>7766000</v>
      </c>
      <c r="AP32" s="291">
        <f t="shared" si="9"/>
        <v>5078500</v>
      </c>
      <c r="AQ32" s="291">
        <f t="shared" si="10"/>
        <v>0</v>
      </c>
      <c r="AR32" s="291">
        <f t="shared" si="11"/>
        <v>8108382</v>
      </c>
      <c r="AS32" s="291">
        <f t="shared" si="0"/>
        <v>697483.1</v>
      </c>
      <c r="AT32" s="291">
        <f t="shared" si="0"/>
        <v>2085960</v>
      </c>
      <c r="AU32" s="292">
        <f t="shared" si="12"/>
        <v>80628325.099999994</v>
      </c>
      <c r="AV32" s="291">
        <f t="shared" si="1"/>
        <v>0</v>
      </c>
      <c r="AW32" s="291">
        <f t="shared" si="1"/>
        <v>0</v>
      </c>
      <c r="AX32" s="291">
        <f t="shared" si="1"/>
        <v>0</v>
      </c>
      <c r="AY32" s="291">
        <f t="shared" si="2"/>
        <v>945384</v>
      </c>
      <c r="AZ32" s="291">
        <f t="shared" si="3"/>
        <v>2168644.0000000005</v>
      </c>
      <c r="BA32" s="117">
        <f t="shared" si="13"/>
        <v>0</v>
      </c>
      <c r="BB32" s="80">
        <v>0</v>
      </c>
      <c r="BC32" s="80">
        <v>0</v>
      </c>
      <c r="BD32" s="75">
        <v>945000</v>
      </c>
      <c r="BE32" s="72">
        <f t="shared" si="14"/>
        <v>8108382</v>
      </c>
      <c r="BF32" s="72">
        <f t="shared" si="15"/>
        <v>0</v>
      </c>
      <c r="BG32" s="72">
        <f t="shared" si="16"/>
        <v>6821000</v>
      </c>
      <c r="BH32" s="68">
        <v>0</v>
      </c>
      <c r="BI32" s="68">
        <v>0</v>
      </c>
      <c r="BJ32" s="77">
        <v>2986250</v>
      </c>
      <c r="BK32" s="53"/>
      <c r="BL32" s="53"/>
      <c r="BM32" s="94"/>
      <c r="BN32" s="94"/>
      <c r="BO32" s="94"/>
      <c r="BP32" s="94"/>
      <c r="BQ32" s="153"/>
      <c r="BR32" s="146"/>
      <c r="BS32" s="139"/>
      <c r="BT32" s="139"/>
      <c r="BU32" s="139"/>
      <c r="BV32" s="139"/>
      <c r="BW32" s="77"/>
      <c r="BY32" s="146">
        <v>7600000</v>
      </c>
      <c r="BZ32" s="146">
        <v>122923485</v>
      </c>
      <c r="CA32" s="146"/>
      <c r="CC32" s="233">
        <f t="shared" si="17"/>
        <v>130523485</v>
      </c>
      <c r="CD32" s="232">
        <v>107535179</v>
      </c>
      <c r="CE32" s="101"/>
      <c r="CF32" s="232">
        <f t="shared" si="18"/>
        <v>22988306</v>
      </c>
      <c r="CH32" s="26">
        <f t="shared" si="19"/>
        <v>5400200</v>
      </c>
      <c r="CJ32" s="140">
        <v>2700100</v>
      </c>
      <c r="CK32" s="140">
        <v>2700100</v>
      </c>
      <c r="CL32" s="140">
        <v>2700100</v>
      </c>
      <c r="CM32" s="140">
        <v>2700100</v>
      </c>
      <c r="CO32" s="286">
        <v>55722000</v>
      </c>
      <c r="CP32" s="287"/>
      <c r="CQ32" s="286">
        <v>4656592</v>
      </c>
      <c r="CR32" s="286">
        <v>4656592</v>
      </c>
      <c r="CS32" s="286">
        <v>4656592</v>
      </c>
      <c r="CU32" s="53">
        <f t="shared" si="20"/>
        <v>41752224</v>
      </c>
      <c r="CW32" s="52">
        <f t="shared" si="21"/>
        <v>4639136</v>
      </c>
      <c r="CY32" s="299">
        <v>11560000</v>
      </c>
      <c r="CZ32" s="300">
        <v>953700</v>
      </c>
      <c r="DA32" s="301">
        <v>2890000</v>
      </c>
      <c r="DC32" s="53">
        <f t="shared" si="22"/>
        <v>14450000</v>
      </c>
      <c r="DD32" s="53">
        <f t="shared" si="23"/>
        <v>10800400</v>
      </c>
      <c r="DE32" s="53">
        <f t="shared" si="24"/>
        <v>3649600</v>
      </c>
    </row>
    <row r="33" spans="1:109" s="54" customFormat="1" ht="15" customHeight="1">
      <c r="A33" s="174" t="s">
        <v>1511</v>
      </c>
      <c r="B33" s="285" t="s">
        <v>553</v>
      </c>
      <c r="C33" s="119" t="s">
        <v>195</v>
      </c>
      <c r="D33" s="119" t="s">
        <v>187</v>
      </c>
      <c r="E33" s="102">
        <v>1</v>
      </c>
      <c r="F33" s="102">
        <v>0</v>
      </c>
      <c r="G33" s="183"/>
      <c r="H33" s="155">
        <v>9423000</v>
      </c>
      <c r="I33" s="155">
        <v>0</v>
      </c>
      <c r="J33" s="155">
        <v>1005400</v>
      </c>
      <c r="K33" s="155">
        <v>116417.7</v>
      </c>
      <c r="L33" s="155">
        <v>391320</v>
      </c>
      <c r="M33" s="155">
        <v>674428</v>
      </c>
      <c r="N33" s="155">
        <v>0</v>
      </c>
      <c r="O33" s="155">
        <v>0</v>
      </c>
      <c r="P33" s="155">
        <v>0</v>
      </c>
      <c r="Q33" s="155">
        <v>0</v>
      </c>
      <c r="R33" s="155">
        <v>0</v>
      </c>
      <c r="S33" s="155">
        <v>0</v>
      </c>
      <c r="T33" s="137">
        <f t="shared" si="4"/>
        <v>11610565.699999999</v>
      </c>
      <c r="U33" s="116">
        <v>-419900</v>
      </c>
      <c r="V33" s="116">
        <v>-195660</v>
      </c>
      <c r="W33" s="116">
        <v>-87546</v>
      </c>
      <c r="X33" s="116">
        <v>-97830</v>
      </c>
      <c r="Y33" s="116">
        <v>0</v>
      </c>
      <c r="Z33" s="116">
        <v>0</v>
      </c>
      <c r="AA33" s="116">
        <v>0</v>
      </c>
      <c r="AB33" s="116">
        <v>0</v>
      </c>
      <c r="AC33" s="116">
        <v>0</v>
      </c>
      <c r="AD33" s="137">
        <f t="shared" si="5"/>
        <v>10809629.699999999</v>
      </c>
      <c r="AE33" s="156">
        <v>361971.00000000006</v>
      </c>
      <c r="AF33" s="156">
        <v>175092</v>
      </c>
      <c r="AG33" s="156">
        <v>0</v>
      </c>
      <c r="AH33" s="230">
        <v>0</v>
      </c>
      <c r="AI33" s="230">
        <v>0</v>
      </c>
      <c r="AJ33" s="156">
        <v>0</v>
      </c>
      <c r="AK33" s="156">
        <v>0</v>
      </c>
      <c r="AL33" s="9">
        <f t="shared" si="6"/>
        <v>12147628.699999999</v>
      </c>
      <c r="AM33" s="208"/>
      <c r="AN33" s="291">
        <f t="shared" si="7"/>
        <v>9423000</v>
      </c>
      <c r="AO33" s="291">
        <f t="shared" si="8"/>
        <v>585500</v>
      </c>
      <c r="AP33" s="291">
        <f t="shared" si="9"/>
        <v>419900</v>
      </c>
      <c r="AQ33" s="291">
        <f t="shared" si="10"/>
        <v>0</v>
      </c>
      <c r="AR33" s="291">
        <f t="shared" si="11"/>
        <v>674428</v>
      </c>
      <c r="AS33" s="291">
        <f t="shared" si="0"/>
        <v>116417.7</v>
      </c>
      <c r="AT33" s="291">
        <f t="shared" si="0"/>
        <v>391320</v>
      </c>
      <c r="AU33" s="292">
        <f t="shared" si="12"/>
        <v>11610565.699999999</v>
      </c>
      <c r="AV33" s="291">
        <f t="shared" si="1"/>
        <v>0</v>
      </c>
      <c r="AW33" s="291">
        <f t="shared" si="1"/>
        <v>0</v>
      </c>
      <c r="AX33" s="291">
        <f t="shared" si="1"/>
        <v>0</v>
      </c>
      <c r="AY33" s="291">
        <f t="shared" si="2"/>
        <v>175092</v>
      </c>
      <c r="AZ33" s="291">
        <f t="shared" si="3"/>
        <v>361971.00000000006</v>
      </c>
      <c r="BA33" s="120">
        <f t="shared" si="13"/>
        <v>0</v>
      </c>
      <c r="BB33" s="80">
        <v>0</v>
      </c>
      <c r="BC33" s="80">
        <v>0</v>
      </c>
      <c r="BD33" s="75">
        <v>210000</v>
      </c>
      <c r="BE33" s="72">
        <f t="shared" si="14"/>
        <v>674428</v>
      </c>
      <c r="BF33" s="72">
        <f t="shared" si="15"/>
        <v>0</v>
      </c>
      <c r="BG33" s="72">
        <f t="shared" si="16"/>
        <v>375500</v>
      </c>
      <c r="BH33" s="68">
        <v>0</v>
      </c>
      <c r="BI33" s="68">
        <v>0</v>
      </c>
      <c r="BJ33" s="77">
        <v>642700</v>
      </c>
      <c r="BK33" s="53"/>
      <c r="BL33" s="53"/>
      <c r="BM33" s="94"/>
      <c r="BN33" s="94"/>
      <c r="BO33" s="94"/>
      <c r="BP33" s="94"/>
      <c r="BQ33" s="153"/>
      <c r="BR33" s="147"/>
      <c r="BS33" s="139"/>
      <c r="BT33" s="139"/>
      <c r="BU33" s="139"/>
      <c r="BV33" s="139"/>
      <c r="BW33" s="77"/>
      <c r="BX33" s="69"/>
      <c r="BY33" s="147">
        <v>1200000</v>
      </c>
      <c r="BZ33" s="147">
        <v>19321380</v>
      </c>
      <c r="CA33" s="147"/>
      <c r="CB33" s="69"/>
      <c r="CC33" s="233">
        <f t="shared" si="17"/>
        <v>20521380</v>
      </c>
      <c r="CD33" s="232">
        <v>19013135.200000003</v>
      </c>
      <c r="CE33" s="234"/>
      <c r="CF33" s="232">
        <f t="shared" si="18"/>
        <v>1508244.799999997</v>
      </c>
      <c r="CH33" s="26">
        <f t="shared" si="19"/>
        <v>897400</v>
      </c>
      <c r="CJ33" s="140">
        <v>448700</v>
      </c>
      <c r="CK33" s="140">
        <v>448700</v>
      </c>
      <c r="CL33" s="140">
        <v>448700</v>
      </c>
      <c r="CM33" s="140">
        <v>448700</v>
      </c>
      <c r="CO33" s="286">
        <v>9334000</v>
      </c>
      <c r="CP33" s="287"/>
      <c r="CQ33" s="286">
        <v>815225</v>
      </c>
      <c r="CR33" s="286">
        <v>815225</v>
      </c>
      <c r="CS33" s="286">
        <v>815225</v>
      </c>
      <c r="CU33" s="53">
        <f t="shared" si="20"/>
        <v>6888325</v>
      </c>
      <c r="CW33" s="52">
        <f t="shared" si="21"/>
        <v>765369.4444444445</v>
      </c>
      <c r="CY33" s="299">
        <v>4400000</v>
      </c>
      <c r="CZ33" s="300">
        <v>162900</v>
      </c>
      <c r="DA33" s="302">
        <v>1100000</v>
      </c>
      <c r="DB33" s="305"/>
      <c r="DC33" s="53">
        <f t="shared" si="22"/>
        <v>5500000</v>
      </c>
      <c r="DD33" s="53">
        <f t="shared" si="23"/>
        <v>1794800</v>
      </c>
      <c r="DE33" s="53">
        <f t="shared" si="24"/>
        <v>3705200</v>
      </c>
    </row>
    <row r="34" spans="1:109" ht="15" customHeight="1">
      <c r="A34" s="174" t="s">
        <v>1512</v>
      </c>
      <c r="B34" s="285" t="s">
        <v>554</v>
      </c>
      <c r="C34" s="118" t="s">
        <v>195</v>
      </c>
      <c r="D34" s="118" t="s">
        <v>188</v>
      </c>
      <c r="E34" s="102">
        <v>14</v>
      </c>
      <c r="F34" s="102">
        <v>0</v>
      </c>
      <c r="G34" s="183"/>
      <c r="H34" s="155">
        <v>142843000</v>
      </c>
      <c r="I34" s="155">
        <v>0</v>
      </c>
      <c r="J34" s="155">
        <v>43325300</v>
      </c>
      <c r="K34" s="155">
        <v>1749812.2000000002</v>
      </c>
      <c r="L34" s="155">
        <v>5062320</v>
      </c>
      <c r="M34" s="155">
        <v>1078861</v>
      </c>
      <c r="N34" s="155">
        <v>0</v>
      </c>
      <c r="O34" s="155">
        <v>0</v>
      </c>
      <c r="P34" s="155">
        <v>0</v>
      </c>
      <c r="Q34" s="155">
        <v>0</v>
      </c>
      <c r="R34" s="155">
        <v>0</v>
      </c>
      <c r="S34" s="155">
        <v>0</v>
      </c>
      <c r="T34" s="137">
        <f t="shared" si="4"/>
        <v>194059293.19999999</v>
      </c>
      <c r="U34" s="116">
        <v>-16778300</v>
      </c>
      <c r="V34" s="116">
        <v>-2940860</v>
      </c>
      <c r="W34" s="116">
        <v>-1024200</v>
      </c>
      <c r="X34" s="116">
        <v>-1234260</v>
      </c>
      <c r="Y34" s="116">
        <v>0</v>
      </c>
      <c r="Z34" s="116">
        <v>0</v>
      </c>
      <c r="AA34" s="116">
        <v>0</v>
      </c>
      <c r="AB34" s="116">
        <v>0</v>
      </c>
      <c r="AC34" s="116">
        <v>0</v>
      </c>
      <c r="AD34" s="137">
        <f t="shared" si="5"/>
        <v>172081673.19999999</v>
      </c>
      <c r="AE34" s="156">
        <v>5440591.0000000009</v>
      </c>
      <c r="AF34" s="156">
        <v>2048400</v>
      </c>
      <c r="AG34" s="156">
        <v>0</v>
      </c>
      <c r="AH34" s="230">
        <v>0</v>
      </c>
      <c r="AI34" s="230">
        <v>0</v>
      </c>
      <c r="AJ34" s="156">
        <v>0</v>
      </c>
      <c r="AK34" s="156">
        <v>0</v>
      </c>
      <c r="AL34" s="9">
        <f t="shared" si="6"/>
        <v>201548284.19999999</v>
      </c>
      <c r="AM34" s="208"/>
      <c r="AN34" s="291">
        <f t="shared" si="7"/>
        <v>142843000</v>
      </c>
      <c r="AO34" s="291">
        <f t="shared" si="8"/>
        <v>26547000</v>
      </c>
      <c r="AP34" s="291">
        <f t="shared" si="9"/>
        <v>16778300</v>
      </c>
      <c r="AQ34" s="291">
        <f t="shared" si="10"/>
        <v>0</v>
      </c>
      <c r="AR34" s="291">
        <f t="shared" si="11"/>
        <v>1078861</v>
      </c>
      <c r="AS34" s="291">
        <f t="shared" si="0"/>
        <v>1749812.2000000002</v>
      </c>
      <c r="AT34" s="291">
        <f t="shared" si="0"/>
        <v>5062320</v>
      </c>
      <c r="AU34" s="292">
        <f t="shared" si="12"/>
        <v>194059293.19999999</v>
      </c>
      <c r="AV34" s="291">
        <f t="shared" si="1"/>
        <v>0</v>
      </c>
      <c r="AW34" s="291">
        <f t="shared" si="1"/>
        <v>0</v>
      </c>
      <c r="AX34" s="291">
        <f t="shared" si="1"/>
        <v>0</v>
      </c>
      <c r="AY34" s="291">
        <f t="shared" si="2"/>
        <v>2048400</v>
      </c>
      <c r="AZ34" s="291">
        <f t="shared" si="3"/>
        <v>5440591.0000000009</v>
      </c>
      <c r="BA34" s="117">
        <f t="shared" si="13"/>
        <v>0</v>
      </c>
      <c r="BB34" s="80">
        <v>0</v>
      </c>
      <c r="BC34" s="80">
        <v>0</v>
      </c>
      <c r="BD34" s="75">
        <v>2512000</v>
      </c>
      <c r="BE34" s="72">
        <f t="shared" si="14"/>
        <v>1078861</v>
      </c>
      <c r="BF34" s="72">
        <f t="shared" si="15"/>
        <v>0</v>
      </c>
      <c r="BG34" s="72">
        <f t="shared" si="16"/>
        <v>24035000</v>
      </c>
      <c r="BH34" s="68">
        <v>1110600</v>
      </c>
      <c r="BI34" s="68">
        <v>0</v>
      </c>
      <c r="BJ34" s="77">
        <v>7552850</v>
      </c>
      <c r="BK34" s="53"/>
      <c r="BL34" s="53"/>
      <c r="BM34" s="94"/>
      <c r="BN34" s="94"/>
      <c r="BO34" s="94"/>
      <c r="BP34" s="94"/>
      <c r="BQ34" s="154"/>
      <c r="BR34" s="146"/>
      <c r="BS34" s="139"/>
      <c r="BT34" s="139"/>
      <c r="BU34" s="139"/>
      <c r="BV34" s="139"/>
      <c r="BW34" s="77"/>
      <c r="BY34" s="146">
        <v>16350000</v>
      </c>
      <c r="BZ34" s="146">
        <v>286675105</v>
      </c>
      <c r="CA34" s="146"/>
      <c r="CC34" s="233">
        <f t="shared" si="17"/>
        <v>303025105</v>
      </c>
      <c r="CD34" s="232">
        <v>243594890</v>
      </c>
      <c r="CE34" s="101"/>
      <c r="CF34" s="232">
        <f t="shared" si="18"/>
        <v>59430215</v>
      </c>
      <c r="CH34" s="26">
        <f t="shared" si="19"/>
        <v>13128200</v>
      </c>
      <c r="CJ34" s="140">
        <v>6564100</v>
      </c>
      <c r="CK34" s="140">
        <v>6564100</v>
      </c>
      <c r="CL34" s="140">
        <v>6564100</v>
      </c>
      <c r="CM34" s="140">
        <v>6564100</v>
      </c>
      <c r="CO34" s="286">
        <v>110529000</v>
      </c>
      <c r="CP34" s="287"/>
      <c r="CQ34" s="286">
        <v>11559825</v>
      </c>
      <c r="CR34" s="286">
        <v>11559825</v>
      </c>
      <c r="CS34" s="286">
        <v>11559825</v>
      </c>
      <c r="CU34" s="53">
        <f t="shared" si="20"/>
        <v>75849525</v>
      </c>
      <c r="CW34" s="52">
        <f t="shared" si="21"/>
        <v>8427725</v>
      </c>
      <c r="CY34" s="299">
        <v>17320000</v>
      </c>
      <c r="CZ34" s="300">
        <v>432000</v>
      </c>
      <c r="DA34" s="301">
        <v>4330000</v>
      </c>
      <c r="DC34" s="53">
        <f t="shared" si="22"/>
        <v>21650000</v>
      </c>
      <c r="DD34" s="53">
        <f t="shared" si="23"/>
        <v>26256400</v>
      </c>
      <c r="DE34" s="53">
        <f t="shared" si="24"/>
        <v>-4606400</v>
      </c>
    </row>
    <row r="35" spans="1:109" ht="15" customHeight="1">
      <c r="A35" s="174" t="s">
        <v>1513</v>
      </c>
      <c r="B35" s="285" t="s">
        <v>555</v>
      </c>
      <c r="C35" s="118" t="s">
        <v>196</v>
      </c>
      <c r="D35" s="118" t="s">
        <v>189</v>
      </c>
      <c r="E35" s="102">
        <v>16</v>
      </c>
      <c r="F35" s="102">
        <v>0</v>
      </c>
      <c r="G35" s="183"/>
      <c r="H35" s="155">
        <v>117422000</v>
      </c>
      <c r="I35" s="155">
        <v>0</v>
      </c>
      <c r="J35" s="155">
        <v>17536600</v>
      </c>
      <c r="K35" s="155">
        <v>1465865.7999999998</v>
      </c>
      <c r="L35" s="155">
        <v>4927280</v>
      </c>
      <c r="M35" s="155">
        <v>33686187</v>
      </c>
      <c r="N35" s="155">
        <v>0</v>
      </c>
      <c r="O35" s="155">
        <v>0</v>
      </c>
      <c r="P35" s="155">
        <v>0</v>
      </c>
      <c r="Q35" s="155">
        <v>0</v>
      </c>
      <c r="R35" s="155">
        <v>0</v>
      </c>
      <c r="S35" s="155">
        <v>0</v>
      </c>
      <c r="T35" s="137">
        <f t="shared" si="4"/>
        <v>175037932.80000001</v>
      </c>
      <c r="U35" s="116">
        <v>-5448600</v>
      </c>
      <c r="V35" s="116">
        <v>-2463640</v>
      </c>
      <c r="W35" s="116">
        <v>-1181832</v>
      </c>
      <c r="X35" s="116">
        <v>-1231820</v>
      </c>
      <c r="Y35" s="116">
        <v>0</v>
      </c>
      <c r="Z35" s="116">
        <v>0</v>
      </c>
      <c r="AA35" s="116">
        <v>0</v>
      </c>
      <c r="AB35" s="116">
        <v>0</v>
      </c>
      <c r="AC35" s="116">
        <v>0</v>
      </c>
      <c r="AD35" s="137">
        <f t="shared" si="5"/>
        <v>164712040.80000001</v>
      </c>
      <c r="AE35" s="156">
        <v>4557734.0000000009</v>
      </c>
      <c r="AF35" s="156">
        <v>2363664</v>
      </c>
      <c r="AG35" s="156">
        <v>0</v>
      </c>
      <c r="AH35" s="230">
        <v>0</v>
      </c>
      <c r="AI35" s="230">
        <v>0</v>
      </c>
      <c r="AJ35" s="156">
        <v>0</v>
      </c>
      <c r="AK35" s="156">
        <v>0</v>
      </c>
      <c r="AL35" s="9">
        <f t="shared" si="6"/>
        <v>181959330.80000001</v>
      </c>
      <c r="AM35" s="208"/>
      <c r="AN35" s="291">
        <f t="shared" si="7"/>
        <v>117422000</v>
      </c>
      <c r="AO35" s="291">
        <f t="shared" si="8"/>
        <v>12088000</v>
      </c>
      <c r="AP35" s="291">
        <f t="shared" ref="AP35:AP39" si="25">-SUM(U35,Y35)</f>
        <v>5448600</v>
      </c>
      <c r="AQ35" s="291">
        <f t="shared" si="10"/>
        <v>0</v>
      </c>
      <c r="AR35" s="291">
        <f t="shared" si="11"/>
        <v>33686187</v>
      </c>
      <c r="AS35" s="291">
        <f t="shared" si="0"/>
        <v>1465865.7999999998</v>
      </c>
      <c r="AT35" s="291">
        <f t="shared" si="0"/>
        <v>4927280</v>
      </c>
      <c r="AU35" s="292">
        <f t="shared" si="12"/>
        <v>175037932.80000001</v>
      </c>
      <c r="AV35" s="291">
        <f t="shared" si="1"/>
        <v>0</v>
      </c>
      <c r="AW35" s="291">
        <f t="shared" si="1"/>
        <v>0</v>
      </c>
      <c r="AX35" s="291">
        <f t="shared" si="1"/>
        <v>0</v>
      </c>
      <c r="AY35" s="291">
        <f t="shared" ref="AY35:AY39" si="26">+SUM(AF35,AK35)</f>
        <v>2363664</v>
      </c>
      <c r="AZ35" s="291">
        <f t="shared" si="3"/>
        <v>4557734.0000000009</v>
      </c>
      <c r="BA35" s="117">
        <f t="shared" si="13"/>
        <v>0</v>
      </c>
      <c r="BB35" s="80">
        <v>3129800</v>
      </c>
      <c r="BC35" s="80">
        <v>0</v>
      </c>
      <c r="BD35" s="75">
        <v>4060000</v>
      </c>
      <c r="BE35" s="72">
        <f t="shared" si="14"/>
        <v>30556387</v>
      </c>
      <c r="BF35" s="72">
        <f t="shared" si="15"/>
        <v>0</v>
      </c>
      <c r="BG35" s="72">
        <f t="shared" si="16"/>
        <v>8028000</v>
      </c>
      <c r="BH35" s="68">
        <v>3315100</v>
      </c>
      <c r="BI35" s="68">
        <v>0</v>
      </c>
      <c r="BJ35" s="77">
        <v>9223300</v>
      </c>
      <c r="BK35" s="53"/>
      <c r="BL35" s="53"/>
      <c r="BM35" s="94"/>
      <c r="BN35" s="94"/>
      <c r="BO35" s="94"/>
      <c r="BP35" s="94"/>
      <c r="BQ35" s="153"/>
      <c r="BR35" s="146"/>
      <c r="BS35" s="139"/>
      <c r="BT35" s="139"/>
      <c r="BU35" s="139"/>
      <c r="BV35" s="139"/>
      <c r="BW35" s="77"/>
      <c r="BY35" s="146">
        <v>11000000</v>
      </c>
      <c r="BZ35" s="146">
        <v>283287605</v>
      </c>
      <c r="CA35" s="146"/>
      <c r="CC35" s="233">
        <f t="shared" si="17"/>
        <v>294287605</v>
      </c>
      <c r="CD35" s="232">
        <v>258389875</v>
      </c>
      <c r="CE35" s="101"/>
      <c r="CF35" s="232">
        <f t="shared" si="18"/>
        <v>35897730</v>
      </c>
      <c r="CH35" s="26">
        <f t="shared" si="19"/>
        <v>11178600</v>
      </c>
      <c r="CJ35" s="140">
        <v>5589300</v>
      </c>
      <c r="CK35" s="140">
        <v>5589300</v>
      </c>
      <c r="CL35" s="140">
        <v>5589300</v>
      </c>
      <c r="CM35" s="140">
        <v>5589300</v>
      </c>
      <c r="CO35" s="286">
        <v>117546000</v>
      </c>
      <c r="CP35" s="287"/>
      <c r="CQ35" s="286">
        <v>10261308</v>
      </c>
      <c r="CR35" s="286">
        <v>10261308</v>
      </c>
      <c r="CS35" s="286">
        <v>10261308</v>
      </c>
      <c r="CU35" s="53">
        <f t="shared" si="20"/>
        <v>86762076</v>
      </c>
      <c r="CW35" s="52">
        <f t="shared" si="21"/>
        <v>9640230.666666666</v>
      </c>
      <c r="CY35" s="299">
        <v>22544000</v>
      </c>
      <c r="CZ35" s="300">
        <v>5773100</v>
      </c>
      <c r="DA35" s="301">
        <v>5636000</v>
      </c>
      <c r="DC35" s="53">
        <f t="shared" si="22"/>
        <v>28180000</v>
      </c>
      <c r="DD35" s="53">
        <f t="shared" si="23"/>
        <v>22357200</v>
      </c>
      <c r="DE35" s="53">
        <f t="shared" si="24"/>
        <v>5822800</v>
      </c>
    </row>
    <row r="36" spans="1:109" ht="15" customHeight="1">
      <c r="A36" s="174" t="s">
        <v>1514</v>
      </c>
      <c r="B36" s="285" t="s">
        <v>556</v>
      </c>
      <c r="C36" s="118" t="s">
        <v>196</v>
      </c>
      <c r="D36" s="118" t="s">
        <v>190</v>
      </c>
      <c r="E36" s="102">
        <v>6</v>
      </c>
      <c r="F36" s="102">
        <v>0</v>
      </c>
      <c r="G36" s="183"/>
      <c r="H36" s="155">
        <v>57007000</v>
      </c>
      <c r="I36" s="155">
        <v>-80200</v>
      </c>
      <c r="J36" s="155">
        <v>24234500</v>
      </c>
      <c r="K36" s="155">
        <v>698613.4</v>
      </c>
      <c r="L36" s="155">
        <v>2024640</v>
      </c>
      <c r="M36" s="155">
        <v>5467654</v>
      </c>
      <c r="N36" s="155">
        <v>0</v>
      </c>
      <c r="O36" s="155">
        <v>0</v>
      </c>
      <c r="P36" s="155">
        <v>0</v>
      </c>
      <c r="Q36" s="155">
        <v>0</v>
      </c>
      <c r="R36" s="155">
        <v>0</v>
      </c>
      <c r="S36" s="155">
        <v>0</v>
      </c>
      <c r="T36" s="137">
        <f t="shared" si="4"/>
        <v>89352207.400000006</v>
      </c>
      <c r="U36" s="116">
        <v>-7746500</v>
      </c>
      <c r="V36" s="116">
        <v>-1174140</v>
      </c>
      <c r="W36" s="116">
        <v>-450022</v>
      </c>
      <c r="X36" s="116">
        <v>-506160</v>
      </c>
      <c r="Y36" s="116">
        <v>0</v>
      </c>
      <c r="Z36" s="116">
        <v>0</v>
      </c>
      <c r="AA36" s="116">
        <v>0</v>
      </c>
      <c r="AB36" s="116">
        <v>0</v>
      </c>
      <c r="AC36" s="116">
        <v>0</v>
      </c>
      <c r="AD36" s="137">
        <f t="shared" si="5"/>
        <v>79475385.400000006</v>
      </c>
      <c r="AE36" s="230">
        <v>2172159.0000000005</v>
      </c>
      <c r="AF36" s="156">
        <v>900044</v>
      </c>
      <c r="AG36" s="156">
        <v>0</v>
      </c>
      <c r="AH36" s="230">
        <v>0</v>
      </c>
      <c r="AI36" s="230">
        <v>0</v>
      </c>
      <c r="AJ36" s="156">
        <v>0</v>
      </c>
      <c r="AK36" s="156">
        <v>0</v>
      </c>
      <c r="AL36" s="9">
        <f t="shared" si="6"/>
        <v>92424410.400000006</v>
      </c>
      <c r="AM36" s="208"/>
      <c r="AN36" s="291">
        <f t="shared" si="7"/>
        <v>56926800</v>
      </c>
      <c r="AO36" s="291">
        <f t="shared" si="8"/>
        <v>16488000</v>
      </c>
      <c r="AP36" s="291">
        <f t="shared" si="25"/>
        <v>7746500</v>
      </c>
      <c r="AQ36" s="291">
        <f t="shared" si="10"/>
        <v>0</v>
      </c>
      <c r="AR36" s="291">
        <f t="shared" si="11"/>
        <v>5467654</v>
      </c>
      <c r="AS36" s="291">
        <f t="shared" si="0"/>
        <v>698613.4</v>
      </c>
      <c r="AT36" s="291">
        <f t="shared" si="0"/>
        <v>2024640</v>
      </c>
      <c r="AU36" s="292">
        <f t="shared" si="12"/>
        <v>89352207.400000006</v>
      </c>
      <c r="AV36" s="291">
        <f t="shared" si="1"/>
        <v>0</v>
      </c>
      <c r="AW36" s="291">
        <f t="shared" si="1"/>
        <v>0</v>
      </c>
      <c r="AX36" s="291">
        <f t="shared" si="1"/>
        <v>0</v>
      </c>
      <c r="AY36" s="291">
        <f t="shared" si="26"/>
        <v>900044</v>
      </c>
      <c r="AZ36" s="291">
        <f t="shared" si="3"/>
        <v>2172159.0000000005</v>
      </c>
      <c r="BA36" s="117">
        <f t="shared" si="13"/>
        <v>0</v>
      </c>
      <c r="BB36" s="80">
        <v>4497000</v>
      </c>
      <c r="BC36" s="80">
        <v>0</v>
      </c>
      <c r="BD36" s="75">
        <v>1029000</v>
      </c>
      <c r="BE36" s="72">
        <f t="shared" si="14"/>
        <v>970654</v>
      </c>
      <c r="BF36" s="72">
        <f t="shared" si="15"/>
        <v>0</v>
      </c>
      <c r="BG36" s="72">
        <f t="shared" si="16"/>
        <v>15459000</v>
      </c>
      <c r="BH36" s="68">
        <v>5377800</v>
      </c>
      <c r="BI36" s="68">
        <v>0</v>
      </c>
      <c r="BJ36" s="77">
        <v>2549450</v>
      </c>
      <c r="BK36" s="53"/>
      <c r="BL36" s="53"/>
      <c r="BM36" s="94"/>
      <c r="BN36" s="94"/>
      <c r="BO36" s="94"/>
      <c r="BP36" s="94"/>
      <c r="BQ36" s="153"/>
      <c r="BR36" s="146"/>
      <c r="BS36" s="139"/>
      <c r="BT36" s="139"/>
      <c r="BU36" s="139"/>
      <c r="BV36" s="139"/>
      <c r="BW36" s="77"/>
      <c r="BY36" s="146">
        <v>12700000</v>
      </c>
      <c r="BZ36" s="146">
        <v>201177140</v>
      </c>
      <c r="CA36" s="146"/>
      <c r="CC36" s="233">
        <f t="shared" si="17"/>
        <v>213877140</v>
      </c>
      <c r="CD36" s="232">
        <v>211589976</v>
      </c>
      <c r="CE36" s="101"/>
      <c r="CF36" s="232">
        <f t="shared" si="18"/>
        <v>2287164</v>
      </c>
      <c r="CH36" s="26">
        <f t="shared" si="19"/>
        <v>9738900</v>
      </c>
      <c r="CJ36" s="140">
        <v>4869450</v>
      </c>
      <c r="CK36" s="140">
        <v>4869450</v>
      </c>
      <c r="CL36" s="140">
        <v>4869450</v>
      </c>
      <c r="CM36" s="140">
        <v>4869450</v>
      </c>
      <c r="CO36" s="286">
        <v>95668000</v>
      </c>
      <c r="CP36" s="287"/>
      <c r="CQ36" s="286">
        <v>8694883</v>
      </c>
      <c r="CR36" s="286">
        <v>8694883</v>
      </c>
      <c r="CS36" s="286">
        <v>8694883</v>
      </c>
      <c r="CU36" s="53">
        <f t="shared" si="20"/>
        <v>69583351</v>
      </c>
      <c r="CW36" s="52">
        <f t="shared" si="21"/>
        <v>7731483.444444444</v>
      </c>
      <c r="CY36" s="299">
        <v>13320000</v>
      </c>
      <c r="CZ36" s="300">
        <v>1075500</v>
      </c>
      <c r="DA36" s="301">
        <v>3330000</v>
      </c>
      <c r="DC36" s="53">
        <f t="shared" si="22"/>
        <v>16650000</v>
      </c>
      <c r="DD36" s="53">
        <f t="shared" si="23"/>
        <v>19477800</v>
      </c>
      <c r="DE36" s="53">
        <f t="shared" si="24"/>
        <v>-2827800</v>
      </c>
    </row>
    <row r="37" spans="1:109" ht="15" customHeight="1">
      <c r="A37" s="174" t="s">
        <v>1515</v>
      </c>
      <c r="B37" s="285" t="s">
        <v>557</v>
      </c>
      <c r="C37" s="118" t="s">
        <v>196</v>
      </c>
      <c r="D37" s="118" t="s">
        <v>191</v>
      </c>
      <c r="E37" s="102">
        <v>6</v>
      </c>
      <c r="F37" s="102">
        <v>0</v>
      </c>
      <c r="G37" s="183"/>
      <c r="H37" s="155">
        <v>54081000</v>
      </c>
      <c r="I37" s="155">
        <v>0</v>
      </c>
      <c r="J37" s="155">
        <v>10235400</v>
      </c>
      <c r="K37" s="155">
        <v>664507.60000000009</v>
      </c>
      <c r="L37" s="155">
        <v>2029360</v>
      </c>
      <c r="M37" s="155">
        <v>859352</v>
      </c>
      <c r="N37" s="155">
        <v>0</v>
      </c>
      <c r="O37" s="155">
        <v>0</v>
      </c>
      <c r="P37" s="155">
        <v>0</v>
      </c>
      <c r="Q37" s="155">
        <v>0</v>
      </c>
      <c r="R37" s="155">
        <v>0</v>
      </c>
      <c r="S37" s="155">
        <v>0</v>
      </c>
      <c r="T37" s="137">
        <f t="shared" si="4"/>
        <v>67869619.599999994</v>
      </c>
      <c r="U37" s="116">
        <v>-3131400</v>
      </c>
      <c r="V37" s="116">
        <v>-1116820</v>
      </c>
      <c r="W37" s="116">
        <v>-453798</v>
      </c>
      <c r="X37" s="116">
        <v>-507340</v>
      </c>
      <c r="Y37" s="116">
        <v>0</v>
      </c>
      <c r="Z37" s="116">
        <v>0</v>
      </c>
      <c r="AA37" s="116">
        <v>0</v>
      </c>
      <c r="AB37" s="116">
        <v>0</v>
      </c>
      <c r="AC37" s="116">
        <v>0</v>
      </c>
      <c r="AD37" s="137">
        <f t="shared" si="5"/>
        <v>62660261.599999994</v>
      </c>
      <c r="AE37" s="156">
        <v>2066117.0000000005</v>
      </c>
      <c r="AF37" s="156">
        <v>907596</v>
      </c>
      <c r="AG37" s="156">
        <v>0</v>
      </c>
      <c r="AH37" s="230">
        <v>0</v>
      </c>
      <c r="AI37" s="230">
        <v>0</v>
      </c>
      <c r="AJ37" s="156">
        <v>0</v>
      </c>
      <c r="AK37" s="156">
        <v>0</v>
      </c>
      <c r="AL37" s="9">
        <f t="shared" si="6"/>
        <v>70843332.599999994</v>
      </c>
      <c r="AM37" s="208"/>
      <c r="AN37" s="291">
        <f t="shared" si="7"/>
        <v>54081000</v>
      </c>
      <c r="AO37" s="291">
        <f t="shared" si="8"/>
        <v>7104000</v>
      </c>
      <c r="AP37" s="291">
        <f t="shared" si="25"/>
        <v>3131400</v>
      </c>
      <c r="AQ37" s="291">
        <f t="shared" si="10"/>
        <v>0</v>
      </c>
      <c r="AR37" s="291">
        <f t="shared" si="11"/>
        <v>859352</v>
      </c>
      <c r="AS37" s="291">
        <f t="shared" si="0"/>
        <v>664507.60000000009</v>
      </c>
      <c r="AT37" s="291">
        <f t="shared" si="0"/>
        <v>2029360</v>
      </c>
      <c r="AU37" s="292">
        <f t="shared" si="12"/>
        <v>67869619.599999994</v>
      </c>
      <c r="AV37" s="291">
        <f t="shared" si="1"/>
        <v>0</v>
      </c>
      <c r="AW37" s="291">
        <f t="shared" si="1"/>
        <v>0</v>
      </c>
      <c r="AX37" s="291">
        <f t="shared" si="1"/>
        <v>0</v>
      </c>
      <c r="AY37" s="291">
        <f t="shared" si="26"/>
        <v>907596</v>
      </c>
      <c r="AZ37" s="291">
        <f t="shared" si="3"/>
        <v>2066117.0000000005</v>
      </c>
      <c r="BA37" s="117">
        <f t="shared" si="13"/>
        <v>0</v>
      </c>
      <c r="BB37" s="80"/>
      <c r="BC37" s="80"/>
      <c r="BD37" s="75">
        <v>1204000</v>
      </c>
      <c r="BE37" s="72">
        <f t="shared" si="14"/>
        <v>859352</v>
      </c>
      <c r="BF37" s="72">
        <f t="shared" si="15"/>
        <v>0</v>
      </c>
      <c r="BG37" s="72">
        <f t="shared" si="16"/>
        <v>5900000</v>
      </c>
      <c r="BH37" s="68">
        <v>0</v>
      </c>
      <c r="BI37" s="68">
        <v>0</v>
      </c>
      <c r="BJ37" s="77">
        <v>2276750</v>
      </c>
      <c r="BK37" s="53"/>
      <c r="BL37" s="53"/>
      <c r="BM37" s="94"/>
      <c r="BN37" s="94"/>
      <c r="BO37" s="94"/>
      <c r="BP37" s="94"/>
      <c r="BQ37" s="154"/>
      <c r="BR37" s="146"/>
      <c r="BS37" s="139"/>
      <c r="BT37" s="139"/>
      <c r="BU37" s="139"/>
      <c r="BV37" s="139"/>
      <c r="BW37" s="77"/>
      <c r="BY37" s="146">
        <v>4300000</v>
      </c>
      <c r="BZ37" s="146">
        <v>83101915</v>
      </c>
      <c r="CA37" s="146"/>
      <c r="CC37" s="233">
        <f t="shared" si="17"/>
        <v>87401915</v>
      </c>
      <c r="CD37" s="232">
        <v>97627707</v>
      </c>
      <c r="CE37" s="101"/>
      <c r="CF37" s="232">
        <f t="shared" si="18"/>
        <v>-10225792</v>
      </c>
      <c r="CH37" s="26">
        <f t="shared" si="19"/>
        <v>4628600</v>
      </c>
      <c r="CJ37" s="140">
        <v>2314300</v>
      </c>
      <c r="CK37" s="140">
        <v>2314300</v>
      </c>
      <c r="CL37" s="140">
        <v>2314300</v>
      </c>
      <c r="CM37" s="140">
        <v>2314300</v>
      </c>
      <c r="CO37" s="286">
        <v>46315900</v>
      </c>
      <c r="CP37" s="287"/>
      <c r="CQ37" s="286">
        <v>4033950</v>
      </c>
      <c r="CR37" s="286">
        <v>4033950</v>
      </c>
      <c r="CS37" s="286">
        <v>4033950</v>
      </c>
      <c r="CU37" s="53">
        <f t="shared" si="20"/>
        <v>34214050</v>
      </c>
      <c r="CW37" s="52">
        <f t="shared" si="21"/>
        <v>3801561.111111111</v>
      </c>
      <c r="CY37" s="299">
        <v>9180000</v>
      </c>
      <c r="CZ37" s="300">
        <v>149500</v>
      </c>
      <c r="DA37" s="301">
        <v>2295000</v>
      </c>
      <c r="DC37" s="53">
        <f t="shared" si="22"/>
        <v>11475000</v>
      </c>
      <c r="DD37" s="53">
        <f t="shared" si="23"/>
        <v>9257200</v>
      </c>
      <c r="DE37" s="53">
        <f t="shared" si="24"/>
        <v>2217800</v>
      </c>
    </row>
    <row r="38" spans="1:109" ht="15" customHeight="1">
      <c r="A38" s="174" t="s">
        <v>1516</v>
      </c>
      <c r="B38" s="285" t="s">
        <v>558</v>
      </c>
      <c r="C38" s="118" t="s">
        <v>196</v>
      </c>
      <c r="D38" s="118" t="s">
        <v>192</v>
      </c>
      <c r="E38" s="102">
        <v>9</v>
      </c>
      <c r="F38" s="102">
        <v>0</v>
      </c>
      <c r="G38" s="183"/>
      <c r="H38" s="155">
        <v>100871000</v>
      </c>
      <c r="I38" s="155">
        <v>-266300</v>
      </c>
      <c r="J38" s="155">
        <v>33885600</v>
      </c>
      <c r="K38" s="155">
        <v>1233209</v>
      </c>
      <c r="L38" s="155">
        <v>3217200</v>
      </c>
      <c r="M38" s="155">
        <v>8248121</v>
      </c>
      <c r="N38" s="155">
        <v>0</v>
      </c>
      <c r="O38" s="155">
        <v>0</v>
      </c>
      <c r="P38" s="155">
        <v>0</v>
      </c>
      <c r="Q38" s="155">
        <v>0</v>
      </c>
      <c r="R38" s="155">
        <v>0</v>
      </c>
      <c r="S38" s="155">
        <v>0</v>
      </c>
      <c r="T38" s="137">
        <f t="shared" si="4"/>
        <v>147188830</v>
      </c>
      <c r="U38" s="116">
        <v>-14620100</v>
      </c>
      <c r="V38" s="116">
        <v>-2072620</v>
      </c>
      <c r="W38" s="116">
        <v>-689880</v>
      </c>
      <c r="X38" s="116">
        <v>-773060</v>
      </c>
      <c r="Y38" s="116">
        <v>0</v>
      </c>
      <c r="Z38" s="116">
        <v>0</v>
      </c>
      <c r="AA38" s="116">
        <v>0</v>
      </c>
      <c r="AB38" s="116">
        <v>0</v>
      </c>
      <c r="AC38" s="116">
        <v>0</v>
      </c>
      <c r="AD38" s="137">
        <f t="shared" si="5"/>
        <v>129033170</v>
      </c>
      <c r="AE38" s="156">
        <v>3834347.0000000009</v>
      </c>
      <c r="AF38" s="156">
        <v>1379760</v>
      </c>
      <c r="AG38" s="156">
        <v>0</v>
      </c>
      <c r="AH38" s="230">
        <v>0</v>
      </c>
      <c r="AI38" s="230">
        <v>0</v>
      </c>
      <c r="AJ38" s="156">
        <v>0</v>
      </c>
      <c r="AK38" s="156">
        <v>0</v>
      </c>
      <c r="AL38" s="9">
        <f t="shared" si="6"/>
        <v>152402937</v>
      </c>
      <c r="AM38" s="208"/>
      <c r="AN38" s="291">
        <f t="shared" si="7"/>
        <v>100604700</v>
      </c>
      <c r="AO38" s="291">
        <f t="shared" si="8"/>
        <v>19265500</v>
      </c>
      <c r="AP38" s="291">
        <f t="shared" si="25"/>
        <v>14620100</v>
      </c>
      <c r="AQ38" s="291">
        <f t="shared" si="10"/>
        <v>0</v>
      </c>
      <c r="AR38" s="291">
        <f t="shared" si="11"/>
        <v>8248121</v>
      </c>
      <c r="AS38" s="291">
        <f t="shared" si="0"/>
        <v>1233209</v>
      </c>
      <c r="AT38" s="291">
        <f t="shared" si="0"/>
        <v>3217200</v>
      </c>
      <c r="AU38" s="292">
        <f t="shared" si="12"/>
        <v>147188830</v>
      </c>
      <c r="AV38" s="291">
        <f t="shared" si="1"/>
        <v>0</v>
      </c>
      <c r="AW38" s="291">
        <f t="shared" si="1"/>
        <v>0</v>
      </c>
      <c r="AX38" s="291">
        <f t="shared" si="1"/>
        <v>0</v>
      </c>
      <c r="AY38" s="291">
        <f t="shared" si="26"/>
        <v>1379760</v>
      </c>
      <c r="AZ38" s="291">
        <f t="shared" si="3"/>
        <v>3834347.0000000009</v>
      </c>
      <c r="BA38" s="117">
        <f t="shared" si="13"/>
        <v>0</v>
      </c>
      <c r="BB38" s="80">
        <v>234700</v>
      </c>
      <c r="BC38" s="80">
        <v>0</v>
      </c>
      <c r="BD38" s="75">
        <v>1625000</v>
      </c>
      <c r="BE38" s="72">
        <f t="shared" si="14"/>
        <v>8013421</v>
      </c>
      <c r="BF38" s="72">
        <f t="shared" si="15"/>
        <v>0</v>
      </c>
      <c r="BG38" s="72">
        <f t="shared" si="16"/>
        <v>17640500</v>
      </c>
      <c r="BH38" s="68">
        <v>0</v>
      </c>
      <c r="BI38" s="68">
        <v>0</v>
      </c>
      <c r="BJ38" s="77">
        <v>6017450</v>
      </c>
      <c r="BK38" s="53"/>
      <c r="BL38" s="53"/>
      <c r="BM38" s="94"/>
      <c r="BN38" s="94"/>
      <c r="BO38" s="94"/>
      <c r="BP38" s="94"/>
      <c r="BQ38" s="153"/>
      <c r="BR38" s="146"/>
      <c r="BS38" s="139"/>
      <c r="BT38" s="139"/>
      <c r="BU38" s="139"/>
      <c r="BV38" s="139"/>
      <c r="BW38" s="77"/>
      <c r="BY38" s="146">
        <v>9900000</v>
      </c>
      <c r="BZ38" s="146">
        <v>182492470</v>
      </c>
      <c r="CA38" s="146"/>
      <c r="CC38" s="233">
        <f t="shared" si="17"/>
        <v>192392470</v>
      </c>
      <c r="CD38" s="232">
        <v>214774287</v>
      </c>
      <c r="CE38" s="101"/>
      <c r="CF38" s="232">
        <f t="shared" si="18"/>
        <v>-22381817</v>
      </c>
      <c r="CH38" s="26">
        <f t="shared" si="19"/>
        <v>8548900</v>
      </c>
      <c r="CJ38" s="140">
        <v>4274450</v>
      </c>
      <c r="CK38" s="140">
        <v>4274450</v>
      </c>
      <c r="CL38" s="140">
        <v>4274450</v>
      </c>
      <c r="CM38" s="140">
        <v>4274450</v>
      </c>
      <c r="CO38" s="286">
        <v>87784800</v>
      </c>
      <c r="CP38" s="287"/>
      <c r="CQ38" s="286">
        <v>8763625</v>
      </c>
      <c r="CR38" s="286">
        <v>8763625</v>
      </c>
      <c r="CS38" s="286">
        <v>8763625</v>
      </c>
      <c r="CU38" s="53">
        <f t="shared" si="20"/>
        <v>61493925</v>
      </c>
      <c r="CW38" s="52">
        <f t="shared" si="21"/>
        <v>6832658.333333333</v>
      </c>
      <c r="CY38" s="299">
        <v>18728000</v>
      </c>
      <c r="CZ38" s="300">
        <v>2054200</v>
      </c>
      <c r="DA38" s="301">
        <v>4682000</v>
      </c>
      <c r="DC38" s="53">
        <f t="shared" si="22"/>
        <v>23410000</v>
      </c>
      <c r="DD38" s="53">
        <f t="shared" si="23"/>
        <v>17097800</v>
      </c>
      <c r="DE38" s="53">
        <f t="shared" si="24"/>
        <v>6312200</v>
      </c>
    </row>
    <row r="39" spans="1:109" ht="15" customHeight="1">
      <c r="A39" s="174" t="s">
        <v>1517</v>
      </c>
      <c r="B39" s="285" t="s">
        <v>559</v>
      </c>
      <c r="C39" s="118" t="s">
        <v>196</v>
      </c>
      <c r="D39" s="118" t="s">
        <v>193</v>
      </c>
      <c r="E39" s="102">
        <v>4</v>
      </c>
      <c r="F39" s="102">
        <v>0</v>
      </c>
      <c r="G39" s="183"/>
      <c r="H39" s="155">
        <v>45470000</v>
      </c>
      <c r="I39" s="155">
        <v>-133400</v>
      </c>
      <c r="J39" s="155">
        <v>9237000</v>
      </c>
      <c r="K39" s="155">
        <v>553945.19999999995</v>
      </c>
      <c r="L39" s="155">
        <v>1661120</v>
      </c>
      <c r="M39" s="155">
        <v>0</v>
      </c>
      <c r="N39" s="155">
        <v>0</v>
      </c>
      <c r="O39" s="155">
        <v>0</v>
      </c>
      <c r="P39" s="155">
        <v>0</v>
      </c>
      <c r="Q39" s="155">
        <v>0</v>
      </c>
      <c r="R39" s="155">
        <v>0</v>
      </c>
      <c r="S39" s="155">
        <v>0</v>
      </c>
      <c r="T39" s="137">
        <f t="shared" si="4"/>
        <v>56788665.200000003</v>
      </c>
      <c r="U39" s="116">
        <v>-3347000</v>
      </c>
      <c r="V39" s="116">
        <v>-931000</v>
      </c>
      <c r="W39" s="116">
        <v>-348948</v>
      </c>
      <c r="X39" s="116">
        <v>-415280</v>
      </c>
      <c r="Y39" s="116">
        <v>0</v>
      </c>
      <c r="Z39" s="116">
        <v>0</v>
      </c>
      <c r="AA39" s="116">
        <v>0</v>
      </c>
      <c r="AB39" s="116">
        <v>0</v>
      </c>
      <c r="AC39" s="116">
        <v>0</v>
      </c>
      <c r="AD39" s="137">
        <f t="shared" si="5"/>
        <v>51746437.200000003</v>
      </c>
      <c r="AE39" s="156">
        <v>1722350.0000000005</v>
      </c>
      <c r="AF39" s="156">
        <v>697896</v>
      </c>
      <c r="AG39" s="156">
        <v>0</v>
      </c>
      <c r="AH39" s="230">
        <v>0</v>
      </c>
      <c r="AI39" s="230">
        <v>0</v>
      </c>
      <c r="AJ39" s="156">
        <v>0</v>
      </c>
      <c r="AK39" s="156">
        <v>0</v>
      </c>
      <c r="AL39" s="9">
        <f t="shared" si="6"/>
        <v>59208911.200000003</v>
      </c>
      <c r="AM39" s="208"/>
      <c r="AN39" s="291">
        <f t="shared" si="7"/>
        <v>45336600</v>
      </c>
      <c r="AO39" s="291">
        <f t="shared" si="8"/>
        <v>5890000</v>
      </c>
      <c r="AP39" s="291">
        <f t="shared" si="25"/>
        <v>3347000</v>
      </c>
      <c r="AQ39" s="291">
        <f t="shared" si="10"/>
        <v>0</v>
      </c>
      <c r="AR39" s="291">
        <f t="shared" si="11"/>
        <v>0</v>
      </c>
      <c r="AS39" s="291">
        <f t="shared" si="0"/>
        <v>553945.19999999995</v>
      </c>
      <c r="AT39" s="291">
        <f t="shared" si="0"/>
        <v>1661120</v>
      </c>
      <c r="AU39" s="292">
        <f t="shared" si="12"/>
        <v>56788665.200000003</v>
      </c>
      <c r="AV39" s="291">
        <f t="shared" si="1"/>
        <v>0</v>
      </c>
      <c r="AW39" s="291">
        <f t="shared" si="1"/>
        <v>0</v>
      </c>
      <c r="AX39" s="291">
        <f t="shared" si="1"/>
        <v>0</v>
      </c>
      <c r="AY39" s="291">
        <f t="shared" si="26"/>
        <v>697896</v>
      </c>
      <c r="AZ39" s="291">
        <f t="shared" si="3"/>
        <v>1722350.0000000005</v>
      </c>
      <c r="BA39" s="117">
        <f>+AU39-T39</f>
        <v>0</v>
      </c>
      <c r="BB39" s="80"/>
      <c r="BC39" s="80"/>
      <c r="BD39" s="75">
        <v>686000</v>
      </c>
      <c r="BE39" s="72">
        <f t="shared" si="14"/>
        <v>0</v>
      </c>
      <c r="BF39" s="72">
        <f t="shared" si="15"/>
        <v>0</v>
      </c>
      <c r="BG39" s="72">
        <f t="shared" si="16"/>
        <v>5204000</v>
      </c>
      <c r="BH39" s="68">
        <v>0</v>
      </c>
      <c r="BI39" s="68">
        <v>0</v>
      </c>
      <c r="BJ39" s="77">
        <v>1730900</v>
      </c>
      <c r="BK39" s="53"/>
      <c r="BL39" s="53"/>
      <c r="BM39" s="94"/>
      <c r="BN39" s="94"/>
      <c r="BO39" s="94"/>
      <c r="BP39" s="94"/>
      <c r="BQ39" s="153"/>
      <c r="BR39" s="146"/>
      <c r="BS39" s="139"/>
      <c r="BT39" s="139"/>
      <c r="BU39" s="139"/>
      <c r="BV39" s="139"/>
      <c r="BW39" s="77"/>
      <c r="BY39" s="146">
        <v>6400000</v>
      </c>
      <c r="BZ39" s="146">
        <v>93239405</v>
      </c>
      <c r="CA39" s="146"/>
      <c r="CC39" s="233">
        <f t="shared" si="17"/>
        <v>99639405</v>
      </c>
      <c r="CD39" s="232">
        <v>88916064</v>
      </c>
      <c r="CE39" s="101"/>
      <c r="CF39" s="232">
        <f t="shared" si="18"/>
        <v>10723341</v>
      </c>
      <c r="CH39" s="26">
        <f t="shared" si="19"/>
        <v>4293890</v>
      </c>
      <c r="CJ39" s="140">
        <v>2146945</v>
      </c>
      <c r="CK39" s="140">
        <v>2146945</v>
      </c>
      <c r="CL39" s="140">
        <v>2146945</v>
      </c>
      <c r="CM39" s="140">
        <v>2146945</v>
      </c>
      <c r="CO39" s="286">
        <v>44267000</v>
      </c>
      <c r="CP39" s="287"/>
      <c r="CQ39" s="286">
        <v>3834750</v>
      </c>
      <c r="CR39" s="286">
        <v>3834750</v>
      </c>
      <c r="CS39" s="286">
        <v>3834750</v>
      </c>
      <c r="CU39" s="53">
        <f t="shared" si="20"/>
        <v>32762750</v>
      </c>
      <c r="CW39" s="52">
        <f t="shared" si="21"/>
        <v>3640305.5555555555</v>
      </c>
      <c r="CY39" s="299">
        <v>9132000</v>
      </c>
      <c r="CZ39" s="300">
        <v>217100</v>
      </c>
      <c r="DA39" s="301">
        <v>2283000</v>
      </c>
      <c r="DC39" s="53">
        <f t="shared" si="22"/>
        <v>11415000</v>
      </c>
      <c r="DD39" s="53">
        <f t="shared" si="23"/>
        <v>8587780</v>
      </c>
      <c r="DE39" s="53">
        <f t="shared" si="24"/>
        <v>2827220</v>
      </c>
    </row>
    <row r="40" spans="1:109" ht="15" customHeight="1">
      <c r="A40" s="121"/>
      <c r="B40" s="122"/>
      <c r="C40" s="123"/>
      <c r="D40" s="123"/>
      <c r="E40" s="121"/>
      <c r="F40" s="124"/>
      <c r="G40" s="183"/>
      <c r="H40" s="11"/>
      <c r="I40" s="11"/>
      <c r="J40" s="11"/>
      <c r="K40" s="11"/>
      <c r="L40" s="11"/>
      <c r="M40" s="11"/>
      <c r="N40" s="184"/>
      <c r="O40" s="184"/>
      <c r="P40" s="184"/>
      <c r="Q40" s="184"/>
      <c r="R40" s="185"/>
      <c r="S40" s="185"/>
      <c r="T40" s="12"/>
      <c r="U40" s="121"/>
      <c r="V40" s="102"/>
      <c r="W40" s="121"/>
      <c r="X40" s="121"/>
      <c r="Y40" s="124"/>
      <c r="Z40" s="124"/>
      <c r="AA40" s="124"/>
      <c r="AB40" s="124"/>
      <c r="AC40" s="124"/>
      <c r="AD40" s="12"/>
      <c r="AE40" s="121"/>
      <c r="AF40" s="121"/>
      <c r="AG40" s="121"/>
      <c r="AH40" s="121"/>
      <c r="AI40" s="121"/>
      <c r="AJ40" s="124"/>
      <c r="AK40" s="124"/>
      <c r="AL40" s="13"/>
      <c r="AN40" s="293"/>
      <c r="AO40" s="293"/>
      <c r="AP40" s="293"/>
      <c r="AQ40" s="293"/>
      <c r="AR40" s="293"/>
      <c r="AS40" s="293"/>
      <c r="AT40" s="293"/>
      <c r="AU40" s="294"/>
      <c r="AV40" s="293"/>
      <c r="AW40" s="293"/>
      <c r="AX40" s="293"/>
      <c r="AY40" s="293"/>
      <c r="AZ40" s="293"/>
      <c r="BB40" s="74"/>
      <c r="BC40" s="74"/>
      <c r="BD40" s="74"/>
      <c r="BE40" s="72"/>
      <c r="BF40" s="72"/>
      <c r="BG40" s="72"/>
      <c r="BH40" s="67"/>
      <c r="BI40" s="67"/>
      <c r="BJ40" s="67"/>
      <c r="BK40" s="53"/>
      <c r="BL40" s="53"/>
      <c r="BM40" s="94"/>
      <c r="BN40" s="94"/>
      <c r="BO40" s="94"/>
      <c r="BP40" s="94"/>
      <c r="BQ40" s="153"/>
      <c r="BR40" s="146"/>
      <c r="BS40" s="139"/>
      <c r="BT40" s="139"/>
      <c r="BU40" s="139"/>
      <c r="BV40" s="139"/>
      <c r="BW40" s="77"/>
      <c r="BY40" s="146"/>
      <c r="BZ40" s="146"/>
      <c r="CA40" s="146"/>
      <c r="CC40" s="173"/>
      <c r="CD40" s="232"/>
      <c r="CE40" s="101"/>
      <c r="CF40" s="232"/>
      <c r="CY40" s="299"/>
      <c r="CZ40" s="300"/>
      <c r="DA40" s="301"/>
    </row>
    <row r="41" spans="1:109" s="3" customFormat="1" ht="24.9" customHeight="1" thickBot="1">
      <c r="A41" s="14"/>
      <c r="B41" s="14"/>
      <c r="C41" s="14"/>
      <c r="D41" s="14"/>
      <c r="E41" s="14">
        <f>SUM(E7:E39)</f>
        <v>327</v>
      </c>
      <c r="F41" s="27">
        <f>SUM(F7:F39)</f>
        <v>152</v>
      </c>
      <c r="G41" s="183"/>
      <c r="H41" s="55">
        <f t="shared" ref="H41:AL41" si="27">+SUM(H6:H40)</f>
        <v>2749456600</v>
      </c>
      <c r="I41" s="55">
        <f t="shared" si="27"/>
        <v>-6795506</v>
      </c>
      <c r="J41" s="55">
        <f t="shared" si="27"/>
        <v>617063521</v>
      </c>
      <c r="K41" s="55">
        <f t="shared" si="27"/>
        <v>34099309.240000002</v>
      </c>
      <c r="L41" s="55">
        <f t="shared" si="27"/>
        <v>106824664</v>
      </c>
      <c r="M41" s="55">
        <f t="shared" si="27"/>
        <v>596700658</v>
      </c>
      <c r="N41" s="56">
        <f t="shared" si="27"/>
        <v>783798400</v>
      </c>
      <c r="O41" s="56">
        <f t="shared" si="27"/>
        <v>-10260990</v>
      </c>
      <c r="P41" s="56">
        <f t="shared" si="27"/>
        <v>125703500</v>
      </c>
      <c r="Q41" s="56">
        <f t="shared" si="27"/>
        <v>9876980.9600000083</v>
      </c>
      <c r="R41" s="56">
        <f t="shared" si="27"/>
        <v>34141966</v>
      </c>
      <c r="S41" s="56">
        <f t="shared" si="27"/>
        <v>285734686</v>
      </c>
      <c r="T41" s="55">
        <f t="shared" si="27"/>
        <v>5326343789.1999989</v>
      </c>
      <c r="U41" s="55">
        <f t="shared" si="27"/>
        <v>-220433100</v>
      </c>
      <c r="V41" s="55">
        <f t="shared" si="27"/>
        <v>-57309762</v>
      </c>
      <c r="W41" s="55">
        <f t="shared" si="27"/>
        <v>-24319306</v>
      </c>
      <c r="X41" s="55">
        <f t="shared" si="27"/>
        <v>-26452206</v>
      </c>
      <c r="Y41" s="56">
        <f t="shared" si="27"/>
        <v>-19868800</v>
      </c>
      <c r="Z41" s="56">
        <f t="shared" si="27"/>
        <v>-16599968</v>
      </c>
      <c r="AA41" s="56">
        <f t="shared" si="27"/>
        <v>-8299984</v>
      </c>
      <c r="AB41" s="56">
        <f t="shared" si="27"/>
        <v>-8427699</v>
      </c>
      <c r="AC41" s="56">
        <f t="shared" si="27"/>
        <v>-1966126.0799999996</v>
      </c>
      <c r="AD41" s="55">
        <f t="shared" si="27"/>
        <v>4942666838.1199989</v>
      </c>
      <c r="AE41" s="55">
        <f t="shared" si="27"/>
        <v>106023059.2</v>
      </c>
      <c r="AF41" s="55">
        <f t="shared" si="27"/>
        <v>48598766</v>
      </c>
      <c r="AG41" s="55">
        <f t="shared" si="27"/>
        <v>0</v>
      </c>
      <c r="AH41" s="55">
        <f t="shared" si="27"/>
        <v>26824560</v>
      </c>
      <c r="AI41" s="55">
        <f t="shared" si="27"/>
        <v>0</v>
      </c>
      <c r="AJ41" s="56">
        <f t="shared" si="27"/>
        <v>30709940.800000004</v>
      </c>
      <c r="AK41" s="56">
        <f t="shared" si="27"/>
        <v>16599968</v>
      </c>
      <c r="AL41" s="55">
        <f t="shared" si="27"/>
        <v>5555100083.1999998</v>
      </c>
      <c r="AM41" s="108"/>
      <c r="AN41" s="14">
        <f t="shared" ref="AN41:BA41" si="28">+SUM(AN6:AN40)</f>
        <v>2742661094</v>
      </c>
      <c r="AO41" s="14">
        <f t="shared" si="28"/>
        <v>396630421</v>
      </c>
      <c r="AP41" s="290">
        <f t="shared" si="28"/>
        <v>240301900</v>
      </c>
      <c r="AQ41" s="14">
        <f t="shared" si="28"/>
        <v>879372110</v>
      </c>
      <c r="AR41" s="14">
        <f t="shared" si="28"/>
        <v>882435344</v>
      </c>
      <c r="AS41" s="14">
        <f t="shared" si="28"/>
        <v>43976290.20000001</v>
      </c>
      <c r="AT41" s="14">
        <f t="shared" si="28"/>
        <v>140966630</v>
      </c>
      <c r="AU41" s="51">
        <f t="shared" si="28"/>
        <v>5326343789.1999989</v>
      </c>
      <c r="AV41" s="14">
        <f t="shared" si="28"/>
        <v>0</v>
      </c>
      <c r="AW41" s="14">
        <f t="shared" si="28"/>
        <v>26824560</v>
      </c>
      <c r="AX41" s="14">
        <f t="shared" si="28"/>
        <v>0</v>
      </c>
      <c r="AY41" s="14">
        <f t="shared" si="28"/>
        <v>65198734</v>
      </c>
      <c r="AZ41" s="14">
        <f t="shared" si="28"/>
        <v>136733000.00000003</v>
      </c>
      <c r="BA41" s="125">
        <f t="shared" si="28"/>
        <v>0</v>
      </c>
      <c r="BB41" s="81">
        <f t="shared" ref="BB41:BJ41" si="29">SUM(BB7:BB39)</f>
        <v>140764700</v>
      </c>
      <c r="BC41" s="81">
        <f t="shared" si="29"/>
        <v>78291200</v>
      </c>
      <c r="BD41" s="81">
        <f t="shared" si="29"/>
        <v>134415100</v>
      </c>
      <c r="BE41" s="73">
        <f t="shared" si="29"/>
        <v>455935958</v>
      </c>
      <c r="BF41" s="73">
        <f t="shared" si="29"/>
        <v>207443486</v>
      </c>
      <c r="BG41" s="73">
        <f t="shared" si="29"/>
        <v>262215321</v>
      </c>
      <c r="BH41" s="78">
        <f t="shared" si="29"/>
        <v>276614700</v>
      </c>
      <c r="BI41" s="78">
        <f t="shared" si="29"/>
        <v>172701700</v>
      </c>
      <c r="BJ41" s="78">
        <f t="shared" si="29"/>
        <v>268494150</v>
      </c>
      <c r="BK41" s="53"/>
      <c r="BL41" s="53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2"/>
      <c r="BY41" s="55">
        <f>SUM(BY7:BY39)</f>
        <v>273950000</v>
      </c>
      <c r="BZ41" s="55">
        <f>SUM(BZ7:BZ39)</f>
        <v>5961913273</v>
      </c>
      <c r="CA41" s="55">
        <f>SUM(CA7:CA39)</f>
        <v>85498311</v>
      </c>
      <c r="CB41" s="1"/>
      <c r="CC41" s="55">
        <f>SUM(CC7:CC39)</f>
        <v>6321361584</v>
      </c>
      <c r="CD41" s="55">
        <f>SUM(CD7:CD39)</f>
        <v>5874002063.8000002</v>
      </c>
      <c r="CE41" s="108"/>
      <c r="CF41" s="55">
        <f>SUM(CF7:CF39)</f>
        <v>447359520.19999993</v>
      </c>
      <c r="CH41" s="236">
        <f>SUM(CH7:CH39)</f>
        <v>261445480.09999999</v>
      </c>
      <c r="CJ41" s="236">
        <f>SUM(CJ7:CJ39)</f>
        <v>130722740.05</v>
      </c>
      <c r="CK41" s="236">
        <f>SUM(CK7:CK39)</f>
        <v>130722740.05</v>
      </c>
      <c r="CL41" s="236">
        <f>SUM(CL7:CL39)</f>
        <v>130722740.05</v>
      </c>
      <c r="CM41" s="236">
        <f>SUM(CM7:CM39)</f>
        <v>130722740.05</v>
      </c>
      <c r="CO41" s="289">
        <f>SUM(CO7:CO39)</f>
        <v>3226365200</v>
      </c>
      <c r="CP41" s="2"/>
      <c r="CQ41" s="289">
        <f>SUM(CQ7:CQ39)</f>
        <v>312859226</v>
      </c>
      <c r="CR41" s="289">
        <f>SUM(CR7:CR39)</f>
        <v>312166760</v>
      </c>
      <c r="CS41" s="289">
        <f>SUM(CS7:CS39)</f>
        <v>312166760</v>
      </c>
      <c r="CU41" s="289">
        <f>SUM(CU7:CU39)</f>
        <v>2289172454</v>
      </c>
      <c r="CW41" s="289">
        <f>SUM(CW7:CW39)</f>
        <v>254352494.88888893</v>
      </c>
      <c r="CY41" s="303">
        <f>SUM(CY7:CY39)</f>
        <v>546936000</v>
      </c>
      <c r="CZ41" s="304">
        <f>SUM(CZ7:CZ39)</f>
        <v>170980900</v>
      </c>
      <c r="DA41" s="91">
        <f>SUM(DA7:DA39)</f>
        <v>136734000</v>
      </c>
      <c r="DB41" s="306"/>
      <c r="DC41" s="91">
        <f>SUM(DC7:DC39)</f>
        <v>683670000</v>
      </c>
      <c r="DD41" s="91">
        <f>SUM(DD7:DD39)</f>
        <v>522890960.19999999</v>
      </c>
      <c r="DE41" s="91">
        <f>SUM(DE7:DE39)</f>
        <v>160779039.79999998</v>
      </c>
    </row>
    <row r="42" spans="1:109" ht="15" customHeight="1" thickTop="1" thickBot="1">
      <c r="A42" s="140"/>
      <c r="B42" s="175"/>
      <c r="C42" s="176"/>
      <c r="D42" s="176"/>
      <c r="E42" s="140"/>
      <c r="F42" s="140"/>
      <c r="G42" s="183"/>
      <c r="H42" s="140"/>
      <c r="I42" s="140"/>
      <c r="J42" s="140"/>
      <c r="K42" s="140"/>
      <c r="L42" s="140"/>
      <c r="M42" s="140"/>
      <c r="N42" s="140"/>
      <c r="O42" s="140"/>
      <c r="P42" s="177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77"/>
      <c r="AF42" s="140"/>
      <c r="AG42" s="140"/>
      <c r="AH42" s="140"/>
      <c r="AI42" s="140"/>
      <c r="AJ42" s="177"/>
      <c r="AK42" s="140"/>
      <c r="AL42" s="140"/>
      <c r="AM42" s="157"/>
      <c r="AN42" s="158"/>
      <c r="AO42" s="158"/>
      <c r="AP42" s="158"/>
      <c r="AQ42" s="158"/>
      <c r="AR42" s="178"/>
      <c r="AS42" s="158"/>
      <c r="AT42" s="158"/>
      <c r="AU42" s="179"/>
      <c r="AV42" s="179"/>
      <c r="AW42" s="158"/>
      <c r="AX42" s="158"/>
      <c r="AY42" s="158"/>
      <c r="AZ42" s="157"/>
      <c r="BA42" s="188" t="str">
        <f>+IF(BA41=0,"OK","Not OK")</f>
        <v>OK</v>
      </c>
      <c r="BB42" s="157"/>
      <c r="BC42" s="158"/>
      <c r="BD42" s="158">
        <f>-BD41</f>
        <v>-134415100</v>
      </c>
      <c r="BE42" s="158"/>
      <c r="BF42" s="158"/>
      <c r="BG42" s="158"/>
      <c r="BH42" s="158"/>
      <c r="BI42" s="158"/>
      <c r="BJ42" s="140"/>
      <c r="BK42" s="157"/>
      <c r="BL42" s="157"/>
      <c r="BM42" s="20"/>
      <c r="BN42" s="52"/>
      <c r="BP42" s="53"/>
      <c r="BS42" s="140"/>
    </row>
    <row r="43" spans="1:109" s="180" customFormat="1" ht="15" customHeight="1" thickTop="1">
      <c r="A43" s="346" t="s">
        <v>1390</v>
      </c>
      <c r="B43" s="104"/>
      <c r="C43" s="176">
        <v>4733955704</v>
      </c>
      <c r="D43" s="105"/>
      <c r="E43" s="295" t="s">
        <v>1400</v>
      </c>
      <c r="F43" s="105"/>
      <c r="G43" s="183"/>
      <c r="H43" s="105"/>
      <c r="I43" s="105"/>
      <c r="J43" s="105"/>
      <c r="L43" s="105"/>
      <c r="M43" s="105"/>
      <c r="N43" s="105"/>
      <c r="O43" s="105"/>
      <c r="P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 t="s">
        <v>958</v>
      </c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5"/>
      <c r="CJ43" s="176"/>
      <c r="CK43" s="176"/>
      <c r="CL43" s="176"/>
      <c r="CM43" s="176"/>
      <c r="CO43" s="83"/>
      <c r="CQ43" s="83"/>
      <c r="CR43" s="83"/>
      <c r="CS43" s="83"/>
      <c r="CW43" s="83"/>
      <c r="CY43" s="98"/>
      <c r="CZ43" s="98"/>
      <c r="DA43" s="98"/>
      <c r="DB43" s="140"/>
    </row>
    <row r="44" spans="1:109" s="126" customFormat="1" ht="15" customHeight="1">
      <c r="A44" s="346" t="s">
        <v>1466</v>
      </c>
      <c r="B44" s="105"/>
      <c r="C44" s="176">
        <f>+H75+H80+H83+H84+H86</f>
        <v>25734340</v>
      </c>
      <c r="D44" s="284" t="s">
        <v>1391</v>
      </c>
      <c r="F44" s="105"/>
      <c r="G44" s="183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>
        <f>+BH41+BI41</f>
        <v>449316400</v>
      </c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J44" s="176"/>
      <c r="CK44" s="176"/>
      <c r="CL44" s="176"/>
      <c r="CM44" s="176"/>
      <c r="CO44" s="105"/>
      <c r="CQ44" s="105"/>
      <c r="CR44" s="105"/>
      <c r="CS44" s="105"/>
      <c r="CW44" s="105"/>
      <c r="CY44" s="98"/>
      <c r="CZ44" s="98"/>
      <c r="DA44" s="98"/>
      <c r="DB44" s="140"/>
    </row>
    <row r="45" spans="1:109" s="101" customFormat="1" ht="15" customHeight="1">
      <c r="A45" s="346" t="s">
        <v>1467</v>
      </c>
      <c r="B45" s="105"/>
      <c r="C45" s="83">
        <f>+H73+H78</f>
        <v>558123790</v>
      </c>
      <c r="D45" s="284" t="s">
        <v>1392</v>
      </c>
      <c r="E45" s="98"/>
      <c r="F45" s="98"/>
      <c r="G45" s="183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J45" s="140"/>
      <c r="CK45" s="140"/>
      <c r="CL45" s="140"/>
      <c r="CM45" s="140"/>
      <c r="CO45" s="98"/>
      <c r="CQ45" s="98"/>
      <c r="CR45" s="98"/>
      <c r="CS45" s="98"/>
      <c r="CW45" s="98"/>
      <c r="CY45" s="98"/>
      <c r="CZ45" s="98"/>
      <c r="DA45" s="98"/>
      <c r="DB45" s="140"/>
    </row>
    <row r="46" spans="1:109" s="101" customFormat="1" ht="15" customHeight="1">
      <c r="A46" s="346" t="s">
        <v>1468</v>
      </c>
      <c r="B46" s="105"/>
      <c r="C46" s="343">
        <f>+H74+H79</f>
        <v>26824560</v>
      </c>
      <c r="D46" s="98"/>
      <c r="E46" s="98"/>
      <c r="F46" s="98"/>
      <c r="G46" s="183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J46" s="140"/>
      <c r="CK46" s="140"/>
      <c r="CL46" s="140"/>
      <c r="CM46" s="140"/>
      <c r="CO46" s="98"/>
      <c r="CQ46" s="98"/>
      <c r="CR46" s="98"/>
      <c r="CS46" s="98"/>
      <c r="CW46" s="98"/>
      <c r="CY46" s="98"/>
      <c r="CZ46" s="98"/>
      <c r="DA46" s="98"/>
      <c r="DB46" s="140"/>
    </row>
    <row r="47" spans="1:109" s="101" customFormat="1" ht="15" customHeight="1">
      <c r="A47" s="284"/>
      <c r="B47" s="105"/>
      <c r="C47" s="18">
        <f>SUM(C43:C46)</f>
        <v>5344638394</v>
      </c>
      <c r="D47" s="98"/>
      <c r="E47" s="98"/>
      <c r="F47" s="98"/>
      <c r="G47" s="183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J47" s="140"/>
      <c r="CK47" s="140"/>
      <c r="CL47" s="140"/>
      <c r="CM47" s="140"/>
      <c r="CO47" s="98"/>
      <c r="CQ47" s="98"/>
      <c r="CR47" s="98"/>
      <c r="CS47" s="98"/>
      <c r="CW47" s="98"/>
      <c r="CY47" s="98"/>
      <c r="CZ47" s="98"/>
      <c r="DA47" s="98"/>
      <c r="DB47" s="140"/>
    </row>
    <row r="48" spans="1:109" s="101" customFormat="1" ht="15" customHeight="1">
      <c r="A48" s="98"/>
      <c r="B48" s="104"/>
      <c r="C48" s="105"/>
      <c r="D48" s="105"/>
      <c r="E48" s="98"/>
      <c r="F48" s="98"/>
      <c r="G48" s="98"/>
      <c r="I48" s="98"/>
      <c r="J48" s="98"/>
      <c r="K48" s="117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J48" s="140"/>
      <c r="CK48" s="140"/>
      <c r="CL48" s="140"/>
      <c r="CM48" s="140"/>
      <c r="CO48" s="98"/>
      <c r="CQ48" s="98"/>
      <c r="CR48" s="98"/>
      <c r="CS48" s="98"/>
      <c r="CW48" s="98"/>
      <c r="CY48" s="98"/>
      <c r="CZ48" s="98"/>
      <c r="DA48" s="98"/>
      <c r="DB48" s="140"/>
    </row>
    <row r="49" spans="1:106" s="101" customFormat="1" ht="15" customHeight="1">
      <c r="A49" s="98"/>
      <c r="B49" s="104"/>
      <c r="C49" s="105"/>
      <c r="D49" s="105"/>
      <c r="E49" s="98"/>
      <c r="F49" s="190"/>
      <c r="G49" s="191"/>
      <c r="H49" s="189" t="s">
        <v>1444</v>
      </c>
      <c r="I49" s="98"/>
      <c r="J49" s="98"/>
      <c r="L49" s="98"/>
      <c r="M49" s="97" t="s">
        <v>1419</v>
      </c>
      <c r="N49" s="97" t="s">
        <v>1420</v>
      </c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J49" s="140"/>
      <c r="CK49" s="140"/>
      <c r="CL49" s="140"/>
      <c r="CM49" s="140"/>
      <c r="CO49" s="98"/>
      <c r="CQ49" s="98"/>
      <c r="CR49" s="98"/>
      <c r="CS49" s="98"/>
      <c r="CW49" s="98"/>
      <c r="CY49" s="98"/>
      <c r="CZ49" s="98"/>
      <c r="DA49" s="98"/>
      <c r="DB49" s="140"/>
    </row>
    <row r="50" spans="1:106" s="101" customFormat="1" ht="15" customHeight="1">
      <c r="A50" s="82" t="s">
        <v>1378</v>
      </c>
      <c r="B50" s="127" t="s">
        <v>122</v>
      </c>
      <c r="C50" s="136">
        <f>C47</f>
        <v>5344638394</v>
      </c>
      <c r="D50" s="105"/>
      <c r="E50" s="98"/>
      <c r="F50" s="98"/>
      <c r="G50" s="98"/>
      <c r="H50" s="98"/>
      <c r="I50" s="98"/>
      <c r="J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J50" s="140"/>
      <c r="CK50" s="140"/>
      <c r="CL50" s="140"/>
      <c r="CM50" s="140"/>
      <c r="CO50" s="98"/>
      <c r="CQ50" s="98"/>
      <c r="CR50" s="98"/>
      <c r="CS50" s="98"/>
      <c r="CW50" s="98"/>
      <c r="CY50" s="98"/>
      <c r="CZ50" s="98"/>
      <c r="DA50" s="98"/>
      <c r="DB50" s="140"/>
    </row>
    <row r="51" spans="1:106" s="101" customFormat="1" ht="15" customHeight="1">
      <c r="A51" s="82" t="s">
        <v>123</v>
      </c>
      <c r="B51" s="127" t="s">
        <v>122</v>
      </c>
      <c r="C51" s="128"/>
      <c r="D51" s="105"/>
      <c r="E51" s="98"/>
      <c r="F51" s="98" t="s">
        <v>1379</v>
      </c>
      <c r="G51" s="98"/>
      <c r="H51" s="98">
        <f>+H67</f>
        <v>4729138108</v>
      </c>
      <c r="I51" s="98"/>
      <c r="J51" s="98"/>
      <c r="L51" s="98" t="s">
        <v>1418</v>
      </c>
      <c r="M51" s="98">
        <f>+L41+R41-X41-AB41</f>
        <v>175846535</v>
      </c>
      <c r="N51" s="98">
        <f>+K41+Q41-V41-W41-Z41-AA41+AE41+AF41+AJ41+AK41</f>
        <v>352437044.20000005</v>
      </c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J51" s="140"/>
      <c r="CK51" s="140"/>
      <c r="CL51" s="140"/>
      <c r="CM51" s="140"/>
      <c r="CO51" s="98"/>
      <c r="CQ51" s="98"/>
      <c r="CR51" s="98"/>
      <c r="CS51" s="98"/>
      <c r="CW51" s="98"/>
      <c r="CY51" s="98"/>
      <c r="CZ51" s="98"/>
      <c r="DA51" s="98"/>
      <c r="DB51" s="140"/>
    </row>
    <row r="52" spans="1:106" s="101" customFormat="1" ht="15" customHeight="1">
      <c r="A52" s="82" t="s">
        <v>124</v>
      </c>
      <c r="B52" s="127" t="s">
        <v>122</v>
      </c>
      <c r="C52" s="128"/>
      <c r="D52" s="105"/>
      <c r="E52" s="98"/>
      <c r="F52" s="98"/>
      <c r="G52" s="98"/>
      <c r="H52" s="98"/>
      <c r="I52" s="98"/>
      <c r="J52" s="98"/>
      <c r="L52" s="98" t="s">
        <v>1421</v>
      </c>
      <c r="M52" s="98">
        <f>320000*7</f>
        <v>2240000</v>
      </c>
      <c r="N52" s="98">
        <v>17989297.7784</v>
      </c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J52" s="140"/>
      <c r="CK52" s="140"/>
      <c r="CL52" s="140"/>
      <c r="CM52" s="140"/>
      <c r="CO52" s="98"/>
      <c r="CQ52" s="98"/>
      <c r="CR52" s="98"/>
      <c r="CS52" s="98"/>
      <c r="CW52" s="98"/>
      <c r="CY52" s="98"/>
      <c r="CZ52" s="98"/>
      <c r="DA52" s="98"/>
      <c r="DB52" s="140"/>
    </row>
    <row r="53" spans="1:106" s="101" customFormat="1" ht="15" customHeight="1" thickBot="1">
      <c r="A53" s="129" t="s">
        <v>27</v>
      </c>
      <c r="B53" s="130" t="s">
        <v>122</v>
      </c>
      <c r="C53" s="131">
        <f>C50+C51+C52</f>
        <v>5344638394</v>
      </c>
      <c r="D53" s="105"/>
      <c r="E53" s="98"/>
      <c r="F53" s="98" t="s">
        <v>1451</v>
      </c>
      <c r="G53" s="98"/>
      <c r="H53" s="192">
        <v>241431790</v>
      </c>
      <c r="L53" s="98" t="s">
        <v>1421</v>
      </c>
      <c r="M53" s="57">
        <f>80000*6</f>
        <v>480000</v>
      </c>
      <c r="N53" s="57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J53" s="140"/>
      <c r="CK53" s="140"/>
      <c r="CL53" s="140"/>
      <c r="CM53" s="140"/>
      <c r="CO53" s="98"/>
      <c r="CQ53" s="98"/>
      <c r="CR53" s="98"/>
      <c r="CS53" s="98"/>
      <c r="CW53" s="98"/>
      <c r="CY53" s="98"/>
      <c r="CZ53" s="98"/>
      <c r="DA53" s="98"/>
      <c r="DB53" s="140"/>
    </row>
    <row r="54" spans="1:106" s="101" customFormat="1" ht="15" customHeight="1" thickTop="1">
      <c r="A54" s="82"/>
      <c r="B54" s="127"/>
      <c r="C54" s="128"/>
      <c r="D54" s="105"/>
      <c r="E54" s="98"/>
      <c r="F54" s="98" t="s">
        <v>1452</v>
      </c>
      <c r="G54" s="98"/>
      <c r="H54" s="192">
        <v>316692000</v>
      </c>
      <c r="I54" s="98"/>
      <c r="J54" s="98"/>
      <c r="L54" s="98"/>
      <c r="M54" s="98">
        <f>SUM(M51:M53)</f>
        <v>178566535</v>
      </c>
      <c r="N54" s="98">
        <f>SUM(N51:N53)</f>
        <v>370426341.97840005</v>
      </c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J54" s="140"/>
      <c r="CK54" s="140"/>
      <c r="CL54" s="140"/>
      <c r="CM54" s="140"/>
      <c r="CO54" s="98"/>
      <c r="CQ54" s="98"/>
      <c r="CR54" s="98"/>
      <c r="CS54" s="98"/>
      <c r="CW54" s="98"/>
      <c r="CY54" s="98"/>
      <c r="CZ54" s="98"/>
      <c r="DA54" s="98"/>
      <c r="DB54" s="140"/>
    </row>
    <row r="55" spans="1:106" s="101" customFormat="1" ht="15" customHeight="1">
      <c r="A55" s="132" t="s">
        <v>125</v>
      </c>
      <c r="B55" s="127"/>
      <c r="C55" s="128"/>
      <c r="D55" s="105"/>
      <c r="E55" s="98"/>
      <c r="F55" s="98" t="s">
        <v>1453</v>
      </c>
      <c r="G55" s="98"/>
      <c r="H55" s="192">
        <v>43879700</v>
      </c>
      <c r="I55" s="98"/>
      <c r="J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J55" s="98"/>
      <c r="CK55" s="98"/>
      <c r="CL55" s="98"/>
      <c r="CM55" s="98"/>
      <c r="CO55" s="98"/>
      <c r="CQ55" s="98"/>
      <c r="CR55" s="98"/>
      <c r="CS55" s="98"/>
      <c r="CW55" s="98"/>
      <c r="CY55" s="98"/>
      <c r="CZ55" s="98"/>
      <c r="DA55" s="98"/>
      <c r="DB55" s="140"/>
    </row>
    <row r="56" spans="1:106" s="101" customFormat="1" ht="15" customHeight="1">
      <c r="A56" s="82" t="s">
        <v>126</v>
      </c>
      <c r="B56" s="127" t="s">
        <v>122</v>
      </c>
      <c r="C56" s="128">
        <f>H41+N41</f>
        <v>3533255000</v>
      </c>
      <c r="D56" s="105"/>
      <c r="E56" s="98"/>
      <c r="F56" s="98" t="s">
        <v>1454</v>
      </c>
      <c r="G56" s="98"/>
      <c r="H56" s="192">
        <v>6092000</v>
      </c>
      <c r="I56" s="98"/>
      <c r="J56" s="98"/>
      <c r="L56" s="98" t="s">
        <v>1422</v>
      </c>
      <c r="M56" s="57">
        <v>178566535</v>
      </c>
      <c r="N56" s="57">
        <v>370426342</v>
      </c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J56" s="98"/>
      <c r="CK56" s="98"/>
      <c r="CL56" s="98"/>
      <c r="CM56" s="98"/>
      <c r="CO56" s="98"/>
      <c r="CQ56" s="98"/>
      <c r="CR56" s="98"/>
      <c r="CS56" s="98"/>
      <c r="CW56" s="98"/>
      <c r="CY56" s="98"/>
      <c r="CZ56" s="98"/>
      <c r="DA56" s="98"/>
      <c r="DB56" s="140"/>
    </row>
    <row r="57" spans="1:106" s="101" customFormat="1" ht="15" customHeight="1">
      <c r="A57" s="82" t="s">
        <v>13</v>
      </c>
      <c r="B57" s="127" t="s">
        <v>122</v>
      </c>
      <c r="C57" s="128">
        <f>J41+P41</f>
        <v>742767021</v>
      </c>
      <c r="D57" s="105"/>
      <c r="E57" s="98"/>
      <c r="F57" s="98" t="s">
        <v>1464</v>
      </c>
      <c r="H57" s="192">
        <v>2587200</v>
      </c>
      <c r="K57" s="98"/>
      <c r="L57" s="98" t="s">
        <v>961</v>
      </c>
      <c r="M57" s="194">
        <f>+M56-M54</f>
        <v>0</v>
      </c>
      <c r="N57" s="194">
        <f>+N56-N54</f>
        <v>2.1599948406219482E-2</v>
      </c>
      <c r="O57" s="100" t="s">
        <v>1000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J57" s="98"/>
      <c r="CK57" s="98"/>
      <c r="CL57" s="98"/>
      <c r="CM57" s="98"/>
      <c r="CO57" s="98"/>
      <c r="CQ57" s="98"/>
      <c r="CR57" s="98"/>
      <c r="CS57" s="98"/>
      <c r="CW57" s="98"/>
      <c r="CY57" s="98"/>
      <c r="CZ57" s="98"/>
      <c r="DA57" s="98"/>
      <c r="DB57" s="140"/>
    </row>
    <row r="58" spans="1:106" s="101" customFormat="1" ht="15" customHeight="1">
      <c r="A58" s="82" t="s">
        <v>16</v>
      </c>
      <c r="B58" s="127" t="s">
        <v>122</v>
      </c>
      <c r="C58" s="128">
        <f>M41+S41</f>
        <v>882435344</v>
      </c>
      <c r="D58" s="105"/>
      <c r="E58" s="98"/>
      <c r="F58" s="98" t="s">
        <v>999</v>
      </c>
      <c r="G58" s="98"/>
      <c r="H58" s="98">
        <v>4817596</v>
      </c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J58" s="98"/>
      <c r="CK58" s="98"/>
      <c r="CL58" s="98"/>
      <c r="CM58" s="98"/>
      <c r="CO58" s="98"/>
      <c r="CQ58" s="98"/>
      <c r="CR58" s="98"/>
      <c r="CS58" s="98"/>
      <c r="CW58" s="98"/>
      <c r="CY58" s="98"/>
      <c r="CZ58" s="98"/>
      <c r="DA58" s="98"/>
      <c r="DB58" s="140"/>
    </row>
    <row r="59" spans="1:106" s="101" customFormat="1" ht="15" customHeight="1">
      <c r="A59" s="82" t="s">
        <v>127</v>
      </c>
      <c r="B59" s="127"/>
      <c r="C59" s="128"/>
      <c r="D59" s="105"/>
      <c r="E59" s="98"/>
      <c r="F59" s="98"/>
      <c r="G59" s="98"/>
      <c r="H59" s="193">
        <f>SUM(H50:H58)</f>
        <v>5344638394</v>
      </c>
      <c r="I59" s="194">
        <f>+C50-H59</f>
        <v>0</v>
      </c>
      <c r="J59" s="100" t="s">
        <v>1000</v>
      </c>
      <c r="K59" s="98"/>
      <c r="L59" s="98"/>
      <c r="M59" s="497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J59" s="98"/>
      <c r="CK59" s="98"/>
      <c r="CL59" s="98"/>
      <c r="CM59" s="98"/>
      <c r="CO59" s="98"/>
      <c r="CQ59" s="98"/>
      <c r="CR59" s="98"/>
      <c r="CS59" s="98"/>
      <c r="CW59" s="98"/>
      <c r="CY59" s="98"/>
      <c r="CZ59" s="98"/>
      <c r="DA59" s="98"/>
      <c r="DB59" s="140"/>
    </row>
    <row r="60" spans="1:106" s="101" customFormat="1" ht="15" customHeight="1">
      <c r="A60" s="132" t="s">
        <v>128</v>
      </c>
      <c r="B60" s="127"/>
      <c r="C60" s="128"/>
      <c r="D60" s="105"/>
      <c r="E60" s="98"/>
      <c r="F60" s="98"/>
      <c r="G60" s="98"/>
      <c r="H60" s="98"/>
      <c r="I60" s="98"/>
      <c r="J60" s="98"/>
      <c r="K60" s="98"/>
      <c r="L60" s="98"/>
      <c r="M60" s="497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J60" s="98"/>
      <c r="CK60" s="98"/>
      <c r="CL60" s="98"/>
      <c r="CM60" s="98"/>
      <c r="CO60" s="98"/>
      <c r="CQ60" s="98"/>
      <c r="CR60" s="98"/>
      <c r="CS60" s="98"/>
      <c r="CW60" s="98"/>
      <c r="CY60" s="98"/>
      <c r="CZ60" s="98"/>
      <c r="DA60" s="98"/>
      <c r="DB60" s="140"/>
    </row>
    <row r="61" spans="1:106" s="101" customFormat="1" ht="15" customHeight="1">
      <c r="A61" s="82" t="s">
        <v>129</v>
      </c>
      <c r="B61" s="127" t="s">
        <v>122</v>
      </c>
      <c r="C61" s="128">
        <f>U41+Y41</f>
        <v>-240301900</v>
      </c>
      <c r="D61" s="105"/>
      <c r="E61" s="98"/>
      <c r="F61" s="98"/>
      <c r="G61" s="195"/>
      <c r="H61" s="98"/>
      <c r="I61" s="195"/>
      <c r="J61" s="98"/>
      <c r="K61" s="98"/>
      <c r="L61" s="98"/>
      <c r="M61" s="497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J61" s="98"/>
      <c r="CK61" s="98"/>
      <c r="CL61" s="98"/>
      <c r="CM61" s="98"/>
      <c r="CO61" s="98"/>
      <c r="CQ61" s="98"/>
      <c r="CR61" s="98"/>
      <c r="CS61" s="98"/>
      <c r="CW61" s="98"/>
      <c r="CY61" s="98"/>
      <c r="CZ61" s="98"/>
      <c r="DA61" s="98"/>
      <c r="DB61" s="140"/>
    </row>
    <row r="62" spans="1:106" s="101" customFormat="1" ht="15" customHeight="1">
      <c r="A62" s="82" t="s">
        <v>130</v>
      </c>
      <c r="B62" s="127" t="s">
        <v>122</v>
      </c>
      <c r="C62" s="128">
        <f>I41+O41</f>
        <v>-17056496</v>
      </c>
      <c r="D62" s="105"/>
      <c r="E62" s="98"/>
      <c r="F62" s="98"/>
      <c r="G62" s="98"/>
      <c r="H62" s="98"/>
      <c r="I62" s="98"/>
      <c r="J62" s="98"/>
      <c r="K62" s="98"/>
      <c r="L62" s="98"/>
      <c r="M62" s="497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J62" s="98"/>
      <c r="CK62" s="98"/>
      <c r="CL62" s="98"/>
      <c r="CM62" s="98"/>
      <c r="CO62" s="98"/>
      <c r="CQ62" s="98"/>
      <c r="CR62" s="98"/>
      <c r="CS62" s="98"/>
      <c r="CW62" s="98"/>
      <c r="CY62" s="98"/>
      <c r="CZ62" s="98"/>
      <c r="DA62" s="98"/>
      <c r="DB62" s="140"/>
    </row>
    <row r="63" spans="1:106" s="101" customFormat="1" ht="15" customHeight="1">
      <c r="A63" s="82" t="s">
        <v>131</v>
      </c>
      <c r="B63" s="127" t="s">
        <v>122</v>
      </c>
      <c r="C63" s="128">
        <f>V41+Z41</f>
        <v>-73909730</v>
      </c>
      <c r="D63" s="105"/>
      <c r="E63" s="98"/>
      <c r="F63" s="98"/>
      <c r="G63" s="98"/>
      <c r="H63" s="98"/>
      <c r="I63" s="98"/>
      <c r="J63" s="98"/>
      <c r="K63" s="98"/>
      <c r="L63" s="98"/>
      <c r="M63" s="497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J63" s="98"/>
      <c r="CK63" s="98"/>
      <c r="CL63" s="98"/>
      <c r="CM63" s="98"/>
      <c r="CO63" s="98"/>
      <c r="CQ63" s="98"/>
      <c r="CR63" s="98"/>
      <c r="CS63" s="98"/>
      <c r="CW63" s="98"/>
      <c r="CY63" s="98"/>
      <c r="CZ63" s="98"/>
      <c r="DA63" s="98"/>
      <c r="DB63" s="140"/>
    </row>
    <row r="64" spans="1:106" s="101" customFormat="1" ht="15" customHeight="1">
      <c r="A64" s="82" t="s">
        <v>132</v>
      </c>
      <c r="B64" s="127" t="s">
        <v>122</v>
      </c>
      <c r="C64" s="128">
        <f>X41+AB41</f>
        <v>-34879905</v>
      </c>
      <c r="D64" s="105"/>
      <c r="E64" s="98"/>
      <c r="F64" s="98"/>
      <c r="G64" s="98"/>
      <c r="H64" s="98"/>
      <c r="I64" s="98"/>
      <c r="J64" s="98"/>
      <c r="K64" s="98"/>
      <c r="L64" s="98"/>
      <c r="M64" s="497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J64" s="98"/>
      <c r="CK64" s="98"/>
      <c r="CL64" s="98"/>
      <c r="CM64" s="98"/>
      <c r="CO64" s="98"/>
      <c r="CQ64" s="98"/>
      <c r="CR64" s="98"/>
      <c r="CS64" s="98"/>
      <c r="CW64" s="98"/>
      <c r="CY64" s="98"/>
      <c r="CZ64" s="98"/>
      <c r="DA64" s="98"/>
      <c r="DB64" s="140"/>
    </row>
    <row r="65" spans="1:106" s="101" customFormat="1" ht="15" customHeight="1">
      <c r="A65" s="82" t="s">
        <v>133</v>
      </c>
      <c r="B65" s="127"/>
      <c r="C65" s="128">
        <f>W41+AA41</f>
        <v>-32619290</v>
      </c>
      <c r="D65" s="105"/>
      <c r="E65" s="98"/>
      <c r="F65" s="196" t="s">
        <v>1001</v>
      </c>
      <c r="G65" s="197"/>
      <c r="H65" s="198">
        <v>4733955704</v>
      </c>
      <c r="I65" s="98"/>
      <c r="J65" s="496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J65" s="98"/>
      <c r="CK65" s="98"/>
      <c r="CL65" s="98"/>
      <c r="CM65" s="98"/>
      <c r="CO65" s="98"/>
      <c r="CQ65" s="98"/>
      <c r="CR65" s="98"/>
      <c r="CS65" s="98"/>
      <c r="CW65" s="98"/>
      <c r="CY65" s="98"/>
      <c r="CZ65" s="98"/>
      <c r="DA65" s="98"/>
      <c r="DB65" s="140"/>
    </row>
    <row r="66" spans="1:106" s="101" customFormat="1" ht="15" customHeight="1">
      <c r="A66" s="82" t="s">
        <v>134</v>
      </c>
      <c r="B66" s="127" t="s">
        <v>122</v>
      </c>
      <c r="C66" s="128"/>
      <c r="D66" s="105"/>
      <c r="E66" s="98"/>
      <c r="F66" s="199" t="s">
        <v>999</v>
      </c>
      <c r="G66" s="200"/>
      <c r="H66" s="201">
        <v>4817596</v>
      </c>
      <c r="I66" s="98"/>
      <c r="J66" s="496"/>
      <c r="K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J66" s="98"/>
      <c r="CK66" s="98"/>
      <c r="CL66" s="98"/>
      <c r="CM66" s="98"/>
      <c r="CO66" s="98"/>
      <c r="CQ66" s="98"/>
      <c r="CR66" s="98"/>
      <c r="CS66" s="98"/>
      <c r="CW66" s="98"/>
      <c r="CY66" s="98"/>
      <c r="CZ66" s="98"/>
      <c r="DA66" s="98"/>
      <c r="DB66" s="140"/>
    </row>
    <row r="67" spans="1:106" s="101" customFormat="1" ht="15" customHeight="1">
      <c r="A67" s="82" t="s">
        <v>135</v>
      </c>
      <c r="B67" s="127" t="s">
        <v>122</v>
      </c>
      <c r="C67" s="128"/>
      <c r="D67" s="105"/>
      <c r="E67" s="98"/>
      <c r="F67" s="202"/>
      <c r="G67" s="203"/>
      <c r="H67" s="201">
        <f>+H65-H66</f>
        <v>4729138108</v>
      </c>
      <c r="I67" s="98"/>
      <c r="J67" s="496"/>
      <c r="K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J67" s="98"/>
      <c r="CK67" s="98"/>
      <c r="CL67" s="98"/>
      <c r="CM67" s="98"/>
      <c r="CO67" s="98"/>
      <c r="CQ67" s="98"/>
      <c r="CR67" s="98"/>
      <c r="CS67" s="98"/>
      <c r="CW67" s="98"/>
      <c r="CY67" s="98"/>
      <c r="CZ67" s="98"/>
      <c r="DA67" s="98"/>
      <c r="DB67" s="140"/>
    </row>
    <row r="68" spans="1:106" s="101" customFormat="1" ht="15" customHeight="1">
      <c r="A68" s="82" t="s">
        <v>136</v>
      </c>
      <c r="B68" s="127"/>
      <c r="C68" s="128"/>
      <c r="D68" s="105"/>
      <c r="E68" s="98"/>
      <c r="F68" s="98"/>
      <c r="G68" s="140"/>
      <c r="H68" s="98"/>
      <c r="I68" s="98"/>
      <c r="J68" s="98"/>
      <c r="K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J68" s="98"/>
      <c r="CK68" s="98"/>
      <c r="CL68" s="98"/>
      <c r="CM68" s="98"/>
      <c r="CO68" s="98"/>
      <c r="CQ68" s="98"/>
      <c r="CR68" s="98"/>
      <c r="CS68" s="98"/>
      <c r="CW68" s="98"/>
      <c r="CY68" s="98"/>
      <c r="CZ68" s="98"/>
      <c r="DA68" s="98"/>
      <c r="DB68" s="140"/>
    </row>
    <row r="69" spans="1:106" s="101" customFormat="1" ht="15" customHeight="1">
      <c r="A69" s="82" t="s">
        <v>137</v>
      </c>
      <c r="B69" s="127" t="s">
        <v>122</v>
      </c>
      <c r="C69" s="128"/>
      <c r="D69" s="105"/>
      <c r="E69" s="98"/>
      <c r="F69" s="98"/>
      <c r="G69" s="140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J69" s="98"/>
      <c r="CK69" s="98"/>
      <c r="CL69" s="98"/>
      <c r="CM69" s="98"/>
      <c r="CO69" s="98"/>
      <c r="CQ69" s="98"/>
      <c r="CR69" s="98"/>
      <c r="CS69" s="98"/>
      <c r="CW69" s="98"/>
      <c r="CY69" s="98"/>
      <c r="CZ69" s="98"/>
      <c r="DA69" s="98"/>
      <c r="DB69" s="140"/>
    </row>
    <row r="70" spans="1:106" s="101" customFormat="1" ht="15" customHeight="1">
      <c r="A70" s="82"/>
      <c r="B70" s="127"/>
      <c r="C70" s="128"/>
      <c r="D70" s="105"/>
      <c r="E70" s="98"/>
      <c r="F70" s="98" t="s">
        <v>1445</v>
      </c>
      <c r="G70" s="140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J70" s="98"/>
      <c r="CK70" s="98"/>
      <c r="CL70" s="98"/>
      <c r="CM70" s="98"/>
      <c r="CO70" s="98"/>
      <c r="CQ70" s="98"/>
      <c r="CR70" s="98"/>
      <c r="CS70" s="98"/>
      <c r="CW70" s="98"/>
      <c r="CY70" s="98"/>
      <c r="CZ70" s="98"/>
      <c r="DA70" s="98"/>
      <c r="DB70" s="140"/>
    </row>
    <row r="71" spans="1:106" s="101" customFormat="1" ht="15" customHeight="1">
      <c r="A71" s="82" t="s">
        <v>138</v>
      </c>
      <c r="B71" s="127" t="s">
        <v>122</v>
      </c>
      <c r="C71" s="128">
        <f>SUM(C56:C59)</f>
        <v>5158457365</v>
      </c>
      <c r="D71" s="105"/>
      <c r="E71" s="98"/>
      <c r="F71" s="98"/>
      <c r="G71" s="140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J71" s="98"/>
      <c r="CK71" s="98"/>
      <c r="CL71" s="98"/>
      <c r="CM71" s="98"/>
      <c r="CO71" s="98"/>
      <c r="CQ71" s="98"/>
      <c r="CR71" s="98"/>
      <c r="CS71" s="98"/>
      <c r="CW71" s="98"/>
      <c r="CY71" s="98"/>
      <c r="CZ71" s="98"/>
      <c r="DA71" s="98"/>
      <c r="DB71" s="140"/>
    </row>
    <row r="72" spans="1:106" s="101" customFormat="1" ht="15" customHeight="1">
      <c r="A72" s="82" t="s">
        <v>128</v>
      </c>
      <c r="B72" s="127" t="s">
        <v>122</v>
      </c>
      <c r="C72" s="128">
        <f>C61+C62+C63+C64+C65</f>
        <v>-398767321</v>
      </c>
      <c r="D72" s="105"/>
      <c r="E72" s="98"/>
      <c r="F72" s="98" t="s">
        <v>1446</v>
      </c>
      <c r="G72" s="140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J72" s="98"/>
      <c r="CK72" s="98"/>
      <c r="CL72" s="98"/>
      <c r="CM72" s="98"/>
      <c r="CO72" s="98"/>
      <c r="CQ72" s="98"/>
      <c r="CR72" s="98"/>
      <c r="CS72" s="98"/>
      <c r="CW72" s="98"/>
      <c r="CY72" s="98"/>
      <c r="CZ72" s="98"/>
      <c r="DA72" s="98"/>
      <c r="DB72" s="140"/>
    </row>
    <row r="73" spans="1:106" s="101" customFormat="1" ht="15" customHeight="1" thickBot="1">
      <c r="A73" s="82" t="s">
        <v>139</v>
      </c>
      <c r="B73" s="127" t="s">
        <v>122</v>
      </c>
      <c r="C73" s="133">
        <f>C71+C72</f>
        <v>4759690044</v>
      </c>
      <c r="D73" s="105"/>
      <c r="E73" s="98"/>
      <c r="F73" s="98" t="s">
        <v>1028</v>
      </c>
      <c r="H73" s="140">
        <v>241431790</v>
      </c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8"/>
      <c r="CF73" s="98"/>
      <c r="CJ73" s="98"/>
      <c r="CK73" s="98"/>
      <c r="CL73" s="98"/>
      <c r="CM73" s="98"/>
      <c r="CO73" s="98"/>
      <c r="CQ73" s="98"/>
      <c r="CR73" s="98"/>
      <c r="CS73" s="98"/>
      <c r="CW73" s="98"/>
      <c r="CY73" s="98"/>
      <c r="CZ73" s="98"/>
      <c r="DA73" s="98"/>
      <c r="DB73" s="140"/>
    </row>
    <row r="74" spans="1:106" s="101" customFormat="1" ht="15" customHeight="1" thickTop="1">
      <c r="A74" s="129" t="s">
        <v>140</v>
      </c>
      <c r="B74" s="130"/>
      <c r="C74" s="134">
        <f>C50-C73</f>
        <v>584948350</v>
      </c>
      <c r="D74" s="105"/>
      <c r="E74" s="98"/>
      <c r="F74" s="98" t="s">
        <v>1027</v>
      </c>
      <c r="H74" s="140">
        <v>12823440</v>
      </c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J74" s="98"/>
      <c r="CK74" s="98"/>
      <c r="CL74" s="98"/>
      <c r="CM74" s="98"/>
      <c r="CO74" s="98"/>
      <c r="CQ74" s="98"/>
      <c r="CR74" s="98"/>
      <c r="CS74" s="98"/>
      <c r="CW74" s="98"/>
      <c r="CY74" s="98"/>
      <c r="CZ74" s="98"/>
      <c r="DA74" s="98"/>
      <c r="DB74" s="140"/>
    </row>
    <row r="75" spans="1:106" s="101" customFormat="1" ht="15" customHeight="1">
      <c r="A75" s="82" t="s">
        <v>820</v>
      </c>
      <c r="B75" s="127"/>
      <c r="C75" s="128"/>
      <c r="D75" s="105"/>
      <c r="E75" s="98"/>
      <c r="F75" s="98" t="s">
        <v>1447</v>
      </c>
      <c r="H75" s="140">
        <v>6749060</v>
      </c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J75" s="98"/>
      <c r="CK75" s="98"/>
      <c r="CL75" s="98"/>
      <c r="CM75" s="98"/>
      <c r="CO75" s="98"/>
      <c r="CQ75" s="98"/>
      <c r="CR75" s="98"/>
      <c r="CS75" s="98"/>
      <c r="CW75" s="98"/>
      <c r="CY75" s="98"/>
      <c r="CZ75" s="98"/>
      <c r="DA75" s="98"/>
      <c r="DB75" s="140"/>
    </row>
    <row r="76" spans="1:106" s="101" customFormat="1" ht="15" customHeight="1">
      <c r="A76" s="82" t="s">
        <v>1403</v>
      </c>
      <c r="B76" s="127"/>
      <c r="C76" s="17"/>
      <c r="D76" s="105"/>
      <c r="E76" s="98"/>
      <c r="F76" s="98"/>
      <c r="G76" s="140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J76" s="98"/>
      <c r="CK76" s="98"/>
      <c r="CL76" s="98"/>
      <c r="CM76" s="98"/>
      <c r="CO76" s="98"/>
      <c r="CQ76" s="98"/>
      <c r="CR76" s="98"/>
      <c r="CS76" s="98"/>
      <c r="CW76" s="98"/>
      <c r="CY76" s="98"/>
      <c r="CZ76" s="98"/>
      <c r="DA76" s="98"/>
      <c r="DB76" s="140"/>
    </row>
    <row r="77" spans="1:106" s="101" customFormat="1" ht="15" customHeight="1">
      <c r="A77" s="82" t="s">
        <v>1028</v>
      </c>
      <c r="B77" s="127"/>
      <c r="C77" s="17">
        <v>558123790</v>
      </c>
      <c r="D77" s="105"/>
      <c r="E77" s="98"/>
      <c r="F77" s="98" t="s">
        <v>1448</v>
      </c>
      <c r="G77" s="140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J77" s="98"/>
      <c r="CK77" s="98"/>
      <c r="CL77" s="98"/>
      <c r="CM77" s="98"/>
      <c r="CO77" s="98"/>
      <c r="CQ77" s="98"/>
      <c r="CR77" s="98"/>
      <c r="CS77" s="98"/>
      <c r="CW77" s="98"/>
      <c r="CY77" s="98"/>
      <c r="CZ77" s="98"/>
      <c r="DA77" s="98"/>
      <c r="DB77" s="140"/>
    </row>
    <row r="78" spans="1:106" s="101" customFormat="1" ht="15" customHeight="1">
      <c r="A78" s="82" t="s">
        <v>1027</v>
      </c>
      <c r="B78" s="127"/>
      <c r="C78" s="264">
        <f>+H74+H79</f>
        <v>26824560</v>
      </c>
      <c r="D78" s="105"/>
      <c r="E78" s="98"/>
      <c r="F78" s="98" t="s">
        <v>1028</v>
      </c>
      <c r="H78" s="140">
        <v>316692000</v>
      </c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J78" s="98"/>
      <c r="CK78" s="98"/>
      <c r="CL78" s="98"/>
      <c r="CM78" s="98"/>
      <c r="CO78" s="98"/>
      <c r="CQ78" s="98"/>
      <c r="CR78" s="98"/>
      <c r="CS78" s="98"/>
      <c r="CW78" s="98"/>
      <c r="CY78" s="98"/>
      <c r="CZ78" s="98"/>
      <c r="DA78" s="98"/>
      <c r="DB78" s="140"/>
    </row>
    <row r="79" spans="1:106" s="101" customFormat="1" ht="15" customHeight="1">
      <c r="A79" s="82" t="s">
        <v>499</v>
      </c>
      <c r="B79" s="127"/>
      <c r="C79" s="18">
        <f>SUM(C76:C78)</f>
        <v>584948350</v>
      </c>
      <c r="D79" s="105"/>
      <c r="E79" s="98"/>
      <c r="F79" s="98" t="s">
        <v>1027</v>
      </c>
      <c r="H79" s="140">
        <v>14001120</v>
      </c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J79" s="98"/>
      <c r="CK79" s="98"/>
      <c r="CL79" s="98"/>
      <c r="CM79" s="98"/>
      <c r="CO79" s="98"/>
      <c r="CQ79" s="98"/>
      <c r="CR79" s="98"/>
      <c r="CS79" s="98"/>
      <c r="CW79" s="98"/>
      <c r="CY79" s="98"/>
      <c r="CZ79" s="98"/>
      <c r="DA79" s="98"/>
      <c r="DB79" s="140"/>
    </row>
    <row r="80" spans="1:106" s="101" customFormat="1" ht="15" customHeight="1">
      <c r="A80" s="98" t="s">
        <v>998</v>
      </c>
      <c r="B80" s="104"/>
      <c r="C80" s="205">
        <f>C74-C79</f>
        <v>0</v>
      </c>
      <c r="D80" s="105"/>
      <c r="E80" s="98"/>
      <c r="F80" s="98" t="s">
        <v>1447</v>
      </c>
      <c r="G80" s="140"/>
      <c r="H80" s="98">
        <v>10306080</v>
      </c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J80" s="98"/>
      <c r="CK80" s="98"/>
      <c r="CL80" s="98"/>
      <c r="CM80" s="98"/>
      <c r="CO80" s="98"/>
      <c r="CQ80" s="98"/>
      <c r="CR80" s="98"/>
      <c r="CS80" s="98"/>
      <c r="CW80" s="98"/>
      <c r="CY80" s="98"/>
      <c r="CZ80" s="98"/>
      <c r="DA80" s="98"/>
      <c r="DB80" s="140"/>
    </row>
    <row r="81" spans="1:106" s="101" customFormat="1" ht="15" customHeight="1">
      <c r="A81" s="98"/>
      <c r="B81" s="104"/>
      <c r="C81" s="105"/>
      <c r="D81" s="105"/>
      <c r="E81" s="98"/>
      <c r="F81" s="98"/>
      <c r="G81" s="140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J81" s="98"/>
      <c r="CK81" s="98"/>
      <c r="CL81" s="98"/>
      <c r="CM81" s="98"/>
      <c r="CO81" s="98"/>
      <c r="CQ81" s="98"/>
      <c r="CR81" s="98"/>
      <c r="CS81" s="98"/>
      <c r="CW81" s="98"/>
      <c r="CY81" s="98"/>
      <c r="CZ81" s="98"/>
      <c r="DA81" s="98"/>
      <c r="DB81" s="140"/>
    </row>
    <row r="82" spans="1:106" s="101" customFormat="1" ht="15" customHeight="1">
      <c r="A82" s="98"/>
      <c r="B82" s="105"/>
      <c r="C82" s="105"/>
      <c r="D82" s="105"/>
      <c r="E82" s="98"/>
      <c r="F82" s="98" t="s">
        <v>1449</v>
      </c>
      <c r="G82" s="140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J82" s="98"/>
      <c r="CK82" s="98"/>
      <c r="CL82" s="98"/>
      <c r="CM82" s="98"/>
      <c r="CO82" s="98"/>
      <c r="CQ82" s="98"/>
      <c r="CR82" s="98"/>
      <c r="CS82" s="98"/>
      <c r="CW82" s="98"/>
      <c r="CY82" s="98"/>
      <c r="CZ82" s="98"/>
      <c r="DA82" s="98"/>
      <c r="DB82" s="140"/>
    </row>
    <row r="83" spans="1:106" s="101" customFormat="1" ht="15" customHeight="1">
      <c r="A83" s="98"/>
      <c r="B83" s="105"/>
      <c r="C83" s="105"/>
      <c r="D83" s="105"/>
      <c r="E83" s="98"/>
      <c r="F83" s="98" t="s">
        <v>840</v>
      </c>
      <c r="H83" s="140">
        <v>3386300</v>
      </c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J83" s="98"/>
      <c r="CK83" s="98"/>
      <c r="CL83" s="98"/>
      <c r="CM83" s="98"/>
      <c r="CO83" s="98"/>
      <c r="CQ83" s="98"/>
      <c r="CR83" s="98"/>
      <c r="CS83" s="98"/>
      <c r="CW83" s="98"/>
      <c r="CY83" s="98"/>
      <c r="CZ83" s="98"/>
      <c r="DA83" s="98"/>
      <c r="DB83" s="140"/>
    </row>
    <row r="84" spans="1:106" s="101" customFormat="1" ht="15" customHeight="1">
      <c r="A84" s="98"/>
      <c r="B84" s="105"/>
      <c r="C84" s="105"/>
      <c r="D84" s="105"/>
      <c r="E84" s="98"/>
      <c r="F84" s="98" t="s">
        <v>1450</v>
      </c>
      <c r="H84" s="140">
        <v>2705700</v>
      </c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J84" s="98"/>
      <c r="CK84" s="98"/>
      <c r="CL84" s="98"/>
      <c r="CM84" s="98"/>
      <c r="CO84" s="98"/>
      <c r="CQ84" s="98"/>
      <c r="CR84" s="98"/>
      <c r="CS84" s="98"/>
      <c r="CW84" s="98"/>
      <c r="CY84" s="98"/>
      <c r="CZ84" s="98"/>
      <c r="DA84" s="98"/>
      <c r="DB84" s="140"/>
    </row>
    <row r="85" spans="1:106" s="101" customFormat="1" ht="15" customHeight="1">
      <c r="A85" s="98"/>
      <c r="B85" s="105"/>
      <c r="C85" s="105"/>
      <c r="D85" s="105"/>
      <c r="E85" s="98"/>
      <c r="F85" s="98"/>
      <c r="G85" s="140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8"/>
      <c r="CF85" s="98"/>
      <c r="CJ85" s="98"/>
      <c r="CK85" s="98"/>
      <c r="CL85" s="98"/>
      <c r="CM85" s="98"/>
      <c r="CO85" s="98"/>
      <c r="CQ85" s="98"/>
      <c r="CR85" s="98"/>
      <c r="CS85" s="98"/>
      <c r="CW85" s="98"/>
      <c r="CY85" s="98"/>
      <c r="CZ85" s="98"/>
      <c r="DA85" s="98"/>
      <c r="DB85" s="140"/>
    </row>
    <row r="86" spans="1:106" s="101" customFormat="1" ht="15" customHeight="1">
      <c r="A86" s="98"/>
      <c r="B86" s="104"/>
      <c r="C86" s="105"/>
      <c r="D86" s="105"/>
      <c r="E86" s="98"/>
      <c r="F86" s="98" t="s">
        <v>1464</v>
      </c>
      <c r="G86" s="140"/>
      <c r="H86" s="98">
        <v>2587200</v>
      </c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J86" s="98"/>
      <c r="CK86" s="98"/>
      <c r="CL86" s="98"/>
      <c r="CM86" s="98"/>
      <c r="CO86" s="98"/>
      <c r="CQ86" s="98"/>
      <c r="CR86" s="98"/>
      <c r="CS86" s="98"/>
      <c r="CW86" s="98"/>
      <c r="CY86" s="98"/>
      <c r="CZ86" s="98"/>
      <c r="DA86" s="98"/>
      <c r="DB86" s="140"/>
    </row>
    <row r="87" spans="1:106" ht="15" customHeight="1">
      <c r="F87" s="98" t="s">
        <v>1465</v>
      </c>
      <c r="H87" s="232">
        <v>16709900</v>
      </c>
      <c r="Y87" s="98"/>
      <c r="Z87" s="98"/>
      <c r="AA87" s="98"/>
      <c r="AB87" s="98"/>
      <c r="AC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T87" s="98"/>
      <c r="BU87" s="98"/>
      <c r="BV87" s="98"/>
      <c r="BW87" s="98"/>
      <c r="BX87" s="98"/>
      <c r="BY87" s="98"/>
      <c r="BZ87" s="98"/>
      <c r="CA87" s="98"/>
      <c r="CB87" s="98"/>
      <c r="CC87" s="98"/>
      <c r="CD87" s="98"/>
      <c r="CE87" s="98"/>
      <c r="CF87" s="98"/>
      <c r="CJ87" s="98"/>
      <c r="CK87" s="98"/>
      <c r="CL87" s="98"/>
      <c r="CM87" s="98"/>
    </row>
    <row r="88" spans="1:106" ht="15" customHeight="1">
      <c r="Y88" s="98"/>
      <c r="Z88" s="98"/>
      <c r="AA88" s="98"/>
      <c r="AB88" s="98"/>
      <c r="AC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T88" s="9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8"/>
      <c r="CF88" s="98"/>
      <c r="CJ88" s="98"/>
      <c r="CK88" s="98"/>
      <c r="CL88" s="98"/>
      <c r="CM88" s="98"/>
    </row>
    <row r="89" spans="1:106" ht="15" customHeight="1">
      <c r="Y89" s="98"/>
      <c r="Z89" s="98"/>
      <c r="AA89" s="98"/>
      <c r="AB89" s="98"/>
      <c r="AC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J89" s="98"/>
      <c r="CK89" s="98"/>
      <c r="CL89" s="98"/>
      <c r="CM89" s="98"/>
    </row>
    <row r="90" spans="1:106" ht="15" customHeight="1">
      <c r="Y90" s="98"/>
      <c r="Z90" s="98"/>
      <c r="AA90" s="98"/>
      <c r="AB90" s="98"/>
      <c r="AC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T90" s="98"/>
      <c r="BU90" s="98"/>
      <c r="BV90" s="98"/>
      <c r="BW90" s="98"/>
      <c r="BX90" s="98"/>
      <c r="BY90" s="98"/>
      <c r="BZ90" s="98"/>
      <c r="CA90" s="98"/>
      <c r="CB90" s="98"/>
      <c r="CC90" s="98"/>
      <c r="CD90" s="98"/>
      <c r="CE90" s="98"/>
      <c r="CF90" s="98"/>
      <c r="CJ90" s="98"/>
      <c r="CK90" s="98"/>
      <c r="CL90" s="98"/>
      <c r="CM90" s="98"/>
    </row>
    <row r="91" spans="1:106" ht="15" customHeight="1">
      <c r="Y91" s="98"/>
      <c r="Z91" s="98"/>
      <c r="AA91" s="98"/>
      <c r="AB91" s="98"/>
      <c r="AC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  <c r="BT91" s="98"/>
      <c r="BU91" s="98"/>
      <c r="BV91" s="98"/>
      <c r="BW91" s="98"/>
      <c r="BX91" s="98"/>
      <c r="BY91" s="98"/>
      <c r="BZ91" s="98"/>
      <c r="CA91" s="98"/>
      <c r="CB91" s="98"/>
      <c r="CC91" s="98"/>
      <c r="CD91" s="98"/>
      <c r="CE91" s="98"/>
      <c r="CF91" s="98"/>
      <c r="CJ91" s="98"/>
      <c r="CK91" s="98"/>
      <c r="CL91" s="98"/>
      <c r="CM91" s="98"/>
    </row>
    <row r="92" spans="1:106" ht="15" customHeight="1">
      <c r="Y92" s="98"/>
      <c r="Z92" s="98"/>
      <c r="AA92" s="98"/>
      <c r="AB92" s="98"/>
      <c r="AC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T92" s="98"/>
      <c r="BU92" s="98"/>
      <c r="BV92" s="98"/>
      <c r="BW92" s="98"/>
      <c r="BX92" s="98"/>
      <c r="BY92" s="98"/>
      <c r="BZ92" s="98"/>
      <c r="CA92" s="98"/>
      <c r="CB92" s="98"/>
      <c r="CC92" s="98"/>
      <c r="CD92" s="98"/>
      <c r="CE92" s="98"/>
      <c r="CF92" s="98"/>
      <c r="CJ92" s="98"/>
      <c r="CK92" s="98"/>
      <c r="CL92" s="98"/>
      <c r="CM92" s="98"/>
    </row>
    <row r="93" spans="1:106" ht="15" customHeight="1">
      <c r="Y93" s="98"/>
      <c r="Z93" s="98"/>
      <c r="AA93" s="98"/>
      <c r="AB93" s="98"/>
      <c r="AC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T93" s="98"/>
      <c r="BU93" s="98"/>
      <c r="BV93" s="98"/>
      <c r="BW93" s="98"/>
      <c r="BX93" s="98"/>
      <c r="BY93" s="98"/>
      <c r="BZ93" s="98"/>
      <c r="CA93" s="98"/>
      <c r="CB93" s="98"/>
      <c r="CC93" s="98"/>
      <c r="CD93" s="98"/>
      <c r="CE93" s="98"/>
      <c r="CF93" s="98"/>
      <c r="CJ93" s="98"/>
      <c r="CK93" s="98"/>
      <c r="CL93" s="98"/>
      <c r="CM93" s="98"/>
    </row>
    <row r="94" spans="1:106" ht="15" customHeight="1">
      <c r="Y94" s="98"/>
      <c r="Z94" s="98"/>
      <c r="AA94" s="98"/>
      <c r="AB94" s="98"/>
      <c r="AC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T94" s="98"/>
      <c r="BU94" s="98"/>
      <c r="BV94" s="98"/>
      <c r="BW94" s="98"/>
      <c r="BX94" s="98"/>
      <c r="BY94" s="98"/>
      <c r="BZ94" s="98"/>
      <c r="CA94" s="98"/>
      <c r="CB94" s="98"/>
      <c r="CC94" s="98"/>
      <c r="CD94" s="98"/>
      <c r="CE94" s="98"/>
      <c r="CF94" s="98"/>
      <c r="CJ94" s="98"/>
      <c r="CK94" s="98"/>
      <c r="CL94" s="98"/>
      <c r="CM94" s="98"/>
    </row>
    <row r="95" spans="1:106" ht="15" customHeight="1">
      <c r="Y95" s="98"/>
      <c r="Z95" s="98"/>
      <c r="AA95" s="98"/>
      <c r="AB95" s="98"/>
      <c r="AC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T95" s="98"/>
      <c r="BU95" s="98"/>
      <c r="BV95" s="98"/>
      <c r="BW95" s="98"/>
      <c r="BX95" s="98"/>
      <c r="BY95" s="98"/>
      <c r="BZ95" s="98"/>
      <c r="CA95" s="98"/>
      <c r="CB95" s="98"/>
      <c r="CC95" s="98"/>
      <c r="CD95" s="98"/>
      <c r="CE95" s="98"/>
      <c r="CF95" s="98"/>
      <c r="CJ95" s="98"/>
      <c r="CK95" s="98"/>
      <c r="CL95" s="98"/>
      <c r="CM95" s="98"/>
    </row>
    <row r="96" spans="1:106" ht="15" customHeight="1">
      <c r="Y96" s="98"/>
      <c r="Z96" s="98"/>
      <c r="AA96" s="98"/>
      <c r="AB96" s="98"/>
      <c r="AC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8"/>
      <c r="CF96" s="98"/>
      <c r="CJ96" s="98"/>
      <c r="CK96" s="98"/>
      <c r="CL96" s="98"/>
      <c r="CM96" s="98"/>
    </row>
    <row r="97" spans="25:91" ht="15" customHeight="1">
      <c r="Y97" s="98"/>
      <c r="Z97" s="98"/>
      <c r="AA97" s="98"/>
      <c r="AB97" s="98"/>
      <c r="AC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J97" s="98"/>
      <c r="CK97" s="98"/>
      <c r="CL97" s="98"/>
      <c r="CM97" s="98"/>
    </row>
    <row r="98" spans="25:91" ht="15" customHeight="1">
      <c r="Y98" s="98"/>
      <c r="Z98" s="98"/>
      <c r="AA98" s="98"/>
      <c r="AB98" s="98"/>
      <c r="AC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J98" s="98"/>
      <c r="CK98" s="98"/>
      <c r="CL98" s="98"/>
      <c r="CM98" s="98"/>
    </row>
    <row r="99" spans="25:91" ht="15" customHeight="1">
      <c r="Y99" s="98"/>
      <c r="Z99" s="98"/>
      <c r="AA99" s="98"/>
      <c r="AB99" s="98"/>
      <c r="AC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J99" s="98"/>
      <c r="CK99" s="98"/>
      <c r="CL99" s="98"/>
      <c r="CM99" s="98"/>
    </row>
    <row r="100" spans="25:91" ht="15" customHeight="1">
      <c r="Y100" s="98"/>
      <c r="Z100" s="98"/>
      <c r="AA100" s="98"/>
      <c r="AB100" s="98"/>
      <c r="AC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J100" s="98"/>
      <c r="CK100" s="98"/>
      <c r="CL100" s="98"/>
      <c r="CM100" s="98"/>
    </row>
    <row r="101" spans="25:91" ht="15" customHeight="1">
      <c r="Y101" s="98"/>
      <c r="Z101" s="98"/>
      <c r="AA101" s="98"/>
      <c r="AB101" s="98"/>
      <c r="AC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J101" s="98"/>
      <c r="CK101" s="98"/>
      <c r="CL101" s="98"/>
      <c r="CM101" s="98"/>
    </row>
    <row r="102" spans="25:91" ht="15" customHeight="1">
      <c r="Y102" s="98"/>
      <c r="Z102" s="98"/>
      <c r="AA102" s="98"/>
      <c r="AB102" s="98"/>
      <c r="AC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8"/>
      <c r="CE102" s="98"/>
      <c r="CF102" s="98"/>
      <c r="CJ102" s="98"/>
      <c r="CK102" s="98"/>
      <c r="CL102" s="98"/>
      <c r="CM102" s="98"/>
    </row>
    <row r="103" spans="25:91" ht="15" customHeight="1">
      <c r="Y103" s="98"/>
      <c r="Z103" s="98"/>
      <c r="AA103" s="98"/>
      <c r="AB103" s="98"/>
      <c r="AC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8"/>
      <c r="CF103" s="98"/>
      <c r="CJ103" s="98"/>
      <c r="CK103" s="98"/>
      <c r="CL103" s="98"/>
      <c r="CM103" s="98"/>
    </row>
    <row r="104" spans="25:91" ht="15" customHeight="1">
      <c r="Y104" s="98"/>
      <c r="Z104" s="98"/>
      <c r="AA104" s="98"/>
      <c r="AB104" s="98"/>
      <c r="AC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8"/>
      <c r="CE104" s="98"/>
      <c r="CF104" s="98"/>
      <c r="CJ104" s="98"/>
      <c r="CK104" s="98"/>
      <c r="CL104" s="98"/>
      <c r="CM104" s="98"/>
    </row>
    <row r="105" spans="25:91" ht="15" customHeight="1">
      <c r="Y105" s="98"/>
      <c r="Z105" s="98"/>
      <c r="AA105" s="98"/>
      <c r="AB105" s="98"/>
      <c r="AC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8"/>
      <c r="CF105" s="98"/>
      <c r="CJ105" s="98"/>
      <c r="CK105" s="98"/>
      <c r="CL105" s="98"/>
      <c r="CM105" s="98"/>
    </row>
    <row r="106" spans="25:91" ht="15" customHeight="1">
      <c r="Y106" s="98"/>
      <c r="Z106" s="98"/>
      <c r="AA106" s="98"/>
      <c r="AB106" s="98"/>
      <c r="AC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8"/>
      <c r="CF106" s="98"/>
      <c r="CJ106" s="98"/>
      <c r="CK106" s="98"/>
      <c r="CL106" s="98"/>
      <c r="CM106" s="98"/>
    </row>
    <row r="107" spans="25:91" ht="15" customHeight="1">
      <c r="Y107" s="98"/>
      <c r="Z107" s="98"/>
      <c r="AA107" s="98"/>
      <c r="AB107" s="98"/>
      <c r="AC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8"/>
      <c r="CF107" s="98"/>
      <c r="CJ107" s="98"/>
      <c r="CK107" s="98"/>
      <c r="CL107" s="98"/>
      <c r="CM107" s="98"/>
    </row>
    <row r="108" spans="25:91" ht="15" customHeight="1">
      <c r="Y108" s="98"/>
      <c r="Z108" s="98"/>
      <c r="AA108" s="98"/>
      <c r="AB108" s="98"/>
      <c r="AC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T108" s="9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8"/>
      <c r="CE108" s="98"/>
      <c r="CF108" s="98"/>
      <c r="CJ108" s="98"/>
      <c r="CK108" s="98"/>
      <c r="CL108" s="98"/>
      <c r="CM108" s="98"/>
    </row>
    <row r="109" spans="25:91" ht="15" customHeight="1">
      <c r="Y109" s="98"/>
      <c r="Z109" s="98"/>
      <c r="AA109" s="98"/>
      <c r="AB109" s="98"/>
      <c r="AC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J109" s="98"/>
      <c r="CK109" s="98"/>
      <c r="CL109" s="98"/>
      <c r="CM109" s="98"/>
    </row>
    <row r="110" spans="25:91" ht="15" customHeight="1">
      <c r="Y110" s="98"/>
      <c r="Z110" s="98"/>
      <c r="AA110" s="98"/>
      <c r="AB110" s="98"/>
      <c r="AC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8"/>
      <c r="CF110" s="98"/>
      <c r="CJ110" s="98"/>
      <c r="CK110" s="98"/>
      <c r="CL110" s="98"/>
      <c r="CM110" s="98"/>
    </row>
    <row r="111" spans="25:91" ht="15" customHeight="1">
      <c r="Y111" s="98"/>
      <c r="Z111" s="98"/>
      <c r="AA111" s="98"/>
      <c r="AB111" s="98"/>
      <c r="AC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  <c r="CJ111" s="98"/>
      <c r="CK111" s="98"/>
      <c r="CL111" s="98"/>
      <c r="CM111" s="98"/>
    </row>
    <row r="112" spans="25:91" ht="15" customHeight="1">
      <c r="Y112" s="98"/>
      <c r="Z112" s="98"/>
      <c r="AA112" s="98"/>
      <c r="AB112" s="98"/>
      <c r="AC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8"/>
      <c r="CF112" s="98"/>
      <c r="CJ112" s="98"/>
      <c r="CK112" s="98"/>
      <c r="CL112" s="98"/>
      <c r="CM112" s="98"/>
    </row>
    <row r="113" spans="25:91" ht="15" customHeight="1">
      <c r="Y113" s="98"/>
      <c r="Z113" s="98"/>
      <c r="AA113" s="98"/>
      <c r="AB113" s="98"/>
      <c r="AC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/>
      <c r="CE113" s="98"/>
      <c r="CF113" s="98"/>
      <c r="CJ113" s="98"/>
      <c r="CK113" s="98"/>
      <c r="CL113" s="98"/>
      <c r="CM113" s="98"/>
    </row>
    <row r="114" spans="25:91" ht="15" customHeight="1">
      <c r="Y114" s="98"/>
      <c r="Z114" s="98"/>
      <c r="AA114" s="98"/>
      <c r="AB114" s="98"/>
      <c r="AC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8"/>
      <c r="CF114" s="98"/>
      <c r="CJ114" s="98"/>
      <c r="CK114" s="98"/>
      <c r="CL114" s="98"/>
      <c r="CM114" s="98"/>
    </row>
    <row r="115" spans="25:91" ht="15" customHeight="1">
      <c r="Y115" s="98"/>
      <c r="Z115" s="98"/>
      <c r="AA115" s="98"/>
      <c r="AB115" s="98"/>
      <c r="AC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  <c r="BC115" s="98"/>
      <c r="BD115" s="98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  <c r="BT115" s="98"/>
      <c r="BU115" s="98"/>
      <c r="BV115" s="98"/>
      <c r="BW115" s="98"/>
      <c r="BX115" s="98"/>
      <c r="BY115" s="98"/>
      <c r="BZ115" s="98"/>
      <c r="CA115" s="98"/>
      <c r="CB115" s="98"/>
      <c r="CC115" s="98"/>
      <c r="CD115" s="98"/>
      <c r="CE115" s="98"/>
      <c r="CF115" s="98"/>
      <c r="CJ115" s="98"/>
      <c r="CK115" s="98"/>
      <c r="CL115" s="98"/>
      <c r="CM115" s="98"/>
    </row>
    <row r="116" spans="25:91" ht="15" customHeight="1">
      <c r="Y116" s="98"/>
      <c r="Z116" s="98"/>
      <c r="AA116" s="98"/>
      <c r="AB116" s="98"/>
      <c r="AC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T116" s="98"/>
      <c r="BU116" s="98"/>
      <c r="BV116" s="98"/>
      <c r="BW116" s="98"/>
      <c r="BX116" s="98"/>
      <c r="BY116" s="98"/>
      <c r="BZ116" s="98"/>
      <c r="CA116" s="98"/>
      <c r="CB116" s="98"/>
      <c r="CC116" s="98"/>
      <c r="CD116" s="98"/>
      <c r="CE116" s="98"/>
      <c r="CF116" s="98"/>
      <c r="CJ116" s="98"/>
      <c r="CK116" s="98"/>
      <c r="CL116" s="98"/>
      <c r="CM116" s="98"/>
    </row>
    <row r="117" spans="25:91" ht="15" customHeight="1">
      <c r="Y117" s="98"/>
      <c r="Z117" s="98"/>
      <c r="AA117" s="98"/>
      <c r="AB117" s="98"/>
      <c r="AC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T117" s="98"/>
      <c r="BU117" s="98"/>
      <c r="BV117" s="98"/>
      <c r="BW117" s="98"/>
      <c r="BX117" s="98"/>
      <c r="BY117" s="98"/>
      <c r="BZ117" s="98"/>
      <c r="CA117" s="98"/>
      <c r="CB117" s="98"/>
      <c r="CC117" s="98"/>
      <c r="CD117" s="98"/>
      <c r="CE117" s="98"/>
      <c r="CF117" s="98"/>
      <c r="CJ117" s="98"/>
      <c r="CK117" s="98"/>
      <c r="CL117" s="98"/>
      <c r="CM117" s="98"/>
    </row>
    <row r="118" spans="25:91" ht="15" customHeight="1">
      <c r="Y118" s="98"/>
      <c r="Z118" s="98"/>
      <c r="AA118" s="98"/>
      <c r="AB118" s="98"/>
      <c r="AC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  <c r="BT118" s="98"/>
      <c r="BU118" s="98"/>
      <c r="BV118" s="98"/>
      <c r="BW118" s="98"/>
      <c r="BX118" s="98"/>
      <c r="BY118" s="98"/>
      <c r="BZ118" s="98"/>
      <c r="CA118" s="98"/>
      <c r="CB118" s="98"/>
      <c r="CC118" s="98"/>
      <c r="CD118" s="98"/>
      <c r="CE118" s="98"/>
      <c r="CF118" s="98"/>
      <c r="CJ118" s="98"/>
      <c r="CK118" s="98"/>
      <c r="CL118" s="98"/>
      <c r="CM118" s="98"/>
    </row>
    <row r="119" spans="25:91" ht="15" customHeight="1">
      <c r="Y119" s="98"/>
      <c r="Z119" s="98"/>
      <c r="AA119" s="98"/>
      <c r="AB119" s="98"/>
      <c r="AC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J119" s="98"/>
      <c r="CK119" s="98"/>
      <c r="CL119" s="98"/>
      <c r="CM119" s="98"/>
    </row>
    <row r="120" spans="25:91" ht="15" customHeight="1">
      <c r="Y120" s="98"/>
      <c r="Z120" s="98"/>
      <c r="AA120" s="98"/>
      <c r="AB120" s="98"/>
      <c r="AC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  <c r="BT120" s="98"/>
      <c r="BU120" s="98"/>
      <c r="BV120" s="98"/>
      <c r="BW120" s="98"/>
      <c r="BX120" s="98"/>
      <c r="BY120" s="98"/>
      <c r="BZ120" s="98"/>
      <c r="CA120" s="98"/>
      <c r="CB120" s="98"/>
      <c r="CC120" s="98"/>
      <c r="CD120" s="98"/>
      <c r="CE120" s="98"/>
      <c r="CF120" s="98"/>
      <c r="CJ120" s="98"/>
      <c r="CK120" s="98"/>
      <c r="CL120" s="98"/>
      <c r="CM120" s="98"/>
    </row>
    <row r="121" spans="25:91" ht="15" customHeight="1">
      <c r="Y121" s="98"/>
      <c r="Z121" s="98"/>
      <c r="AA121" s="98"/>
      <c r="AB121" s="98"/>
      <c r="AC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T121" s="98"/>
      <c r="BU121" s="98"/>
      <c r="BV121" s="98"/>
      <c r="BW121" s="98"/>
      <c r="BX121" s="98"/>
      <c r="BY121" s="98"/>
      <c r="BZ121" s="98"/>
      <c r="CA121" s="98"/>
      <c r="CB121" s="98"/>
      <c r="CC121" s="98"/>
      <c r="CD121" s="98"/>
      <c r="CE121" s="98"/>
      <c r="CF121" s="98"/>
      <c r="CJ121" s="98"/>
      <c r="CK121" s="98"/>
      <c r="CL121" s="98"/>
      <c r="CM121" s="98"/>
    </row>
    <row r="122" spans="25:91" ht="15" customHeight="1">
      <c r="Y122" s="98"/>
      <c r="Z122" s="98"/>
      <c r="AA122" s="98"/>
      <c r="AB122" s="98"/>
      <c r="AC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J122" s="98"/>
      <c r="CK122" s="98"/>
      <c r="CL122" s="98"/>
      <c r="CM122" s="98"/>
    </row>
    <row r="123" spans="25:91" ht="15" customHeight="1">
      <c r="Y123" s="98"/>
      <c r="Z123" s="98"/>
      <c r="AA123" s="98"/>
      <c r="AB123" s="98"/>
      <c r="AC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8"/>
      <c r="CE123" s="98"/>
      <c r="CF123" s="98"/>
      <c r="CJ123" s="98"/>
      <c r="CK123" s="98"/>
      <c r="CL123" s="98"/>
      <c r="CM123" s="98"/>
    </row>
    <row r="124" spans="25:91" ht="15" customHeight="1">
      <c r="Y124" s="98"/>
      <c r="Z124" s="98"/>
      <c r="AA124" s="98"/>
      <c r="AB124" s="98"/>
      <c r="AC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8"/>
      <c r="CE124" s="98"/>
      <c r="CF124" s="98"/>
      <c r="CJ124" s="98"/>
      <c r="CK124" s="98"/>
      <c r="CL124" s="98"/>
      <c r="CM124" s="98"/>
    </row>
    <row r="125" spans="25:91" ht="15" customHeight="1">
      <c r="Y125" s="98"/>
      <c r="Z125" s="98"/>
      <c r="AA125" s="98"/>
      <c r="AB125" s="98"/>
      <c r="AC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8"/>
      <c r="CE125" s="98"/>
      <c r="CF125" s="98"/>
      <c r="CJ125" s="98"/>
      <c r="CK125" s="98"/>
      <c r="CL125" s="98"/>
      <c r="CM125" s="98"/>
    </row>
    <row r="126" spans="25:91" ht="15" customHeight="1">
      <c r="Y126" s="98"/>
      <c r="Z126" s="98"/>
      <c r="AA126" s="98"/>
      <c r="AB126" s="98"/>
      <c r="AC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T126" s="98"/>
      <c r="BU126" s="98"/>
      <c r="BV126" s="98"/>
      <c r="BW126" s="98"/>
      <c r="BX126" s="98"/>
      <c r="BY126" s="98"/>
      <c r="BZ126" s="98"/>
      <c r="CA126" s="98"/>
      <c r="CB126" s="98"/>
      <c r="CC126" s="98"/>
      <c r="CD126" s="98"/>
      <c r="CE126" s="98"/>
      <c r="CF126" s="98"/>
      <c r="CJ126" s="98"/>
      <c r="CK126" s="98"/>
      <c r="CL126" s="98"/>
      <c r="CM126" s="98"/>
    </row>
    <row r="127" spans="25:91" ht="15" customHeight="1">
      <c r="Y127" s="98"/>
      <c r="Z127" s="98"/>
      <c r="AA127" s="98"/>
      <c r="AB127" s="98"/>
      <c r="AC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T127" s="98"/>
      <c r="BU127" s="98"/>
      <c r="BV127" s="98"/>
      <c r="BW127" s="98"/>
      <c r="BX127" s="98"/>
      <c r="BY127" s="98"/>
      <c r="BZ127" s="98"/>
      <c r="CA127" s="98"/>
      <c r="CB127" s="98"/>
      <c r="CC127" s="98"/>
      <c r="CD127" s="98"/>
      <c r="CE127" s="98"/>
      <c r="CF127" s="98"/>
      <c r="CJ127" s="98"/>
      <c r="CK127" s="98"/>
      <c r="CL127" s="98"/>
      <c r="CM127" s="98"/>
    </row>
    <row r="128" spans="25:91" ht="15" customHeight="1">
      <c r="Y128" s="98"/>
      <c r="Z128" s="98"/>
      <c r="AA128" s="98"/>
      <c r="AB128" s="98"/>
      <c r="AC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  <c r="BA128" s="98"/>
      <c r="BB128" s="98"/>
      <c r="BC128" s="98"/>
      <c r="BD128" s="98"/>
      <c r="BE128" s="98"/>
      <c r="BF128" s="98"/>
      <c r="BG128" s="98"/>
      <c r="BH128" s="98"/>
      <c r="BI128" s="98"/>
      <c r="BJ128" s="98"/>
      <c r="BK128" s="98"/>
      <c r="BL128" s="98"/>
      <c r="BM128" s="98"/>
      <c r="BN128" s="98"/>
      <c r="BO128" s="98"/>
      <c r="BP128" s="98"/>
      <c r="BQ128" s="98"/>
      <c r="BR128" s="98"/>
      <c r="BT128" s="98"/>
      <c r="BU128" s="98"/>
      <c r="BV128" s="98"/>
      <c r="BW128" s="98"/>
      <c r="BX128" s="98"/>
      <c r="BY128" s="98"/>
      <c r="BZ128" s="98"/>
      <c r="CA128" s="98"/>
      <c r="CB128" s="98"/>
      <c r="CC128" s="98"/>
      <c r="CD128" s="98"/>
      <c r="CE128" s="98"/>
      <c r="CF128" s="98"/>
      <c r="CJ128" s="98"/>
      <c r="CK128" s="98"/>
      <c r="CL128" s="98"/>
      <c r="CM128" s="98"/>
    </row>
    <row r="129" spans="25:91" ht="15" customHeight="1">
      <c r="Y129" s="98"/>
      <c r="Z129" s="98"/>
      <c r="AA129" s="98"/>
      <c r="AB129" s="98"/>
      <c r="AC129" s="98"/>
      <c r="AJ129" s="98"/>
      <c r="AK129" s="98"/>
      <c r="AL129" s="98"/>
      <c r="AM129" s="98"/>
      <c r="AN129" s="98"/>
      <c r="AO129" s="98"/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  <c r="BA129" s="98"/>
      <c r="BB129" s="98"/>
      <c r="BC129" s="98"/>
      <c r="BD129" s="98"/>
      <c r="BE129" s="98"/>
      <c r="BF129" s="98"/>
      <c r="BG129" s="98"/>
      <c r="BH129" s="98"/>
      <c r="BI129" s="98"/>
      <c r="BJ129" s="98"/>
      <c r="BK129" s="98"/>
      <c r="BL129" s="98"/>
      <c r="BM129" s="98"/>
      <c r="BN129" s="98"/>
      <c r="BO129" s="98"/>
      <c r="BP129" s="98"/>
      <c r="BQ129" s="98"/>
      <c r="BR129" s="98"/>
      <c r="BT129" s="98"/>
      <c r="BU129" s="98"/>
      <c r="BV129" s="98"/>
      <c r="BW129" s="98"/>
      <c r="BX129" s="98"/>
      <c r="BY129" s="98"/>
      <c r="BZ129" s="98"/>
      <c r="CA129" s="98"/>
      <c r="CB129" s="98"/>
      <c r="CC129" s="98"/>
      <c r="CD129" s="98"/>
      <c r="CE129" s="98"/>
      <c r="CF129" s="98"/>
      <c r="CJ129" s="98"/>
      <c r="CK129" s="98"/>
      <c r="CL129" s="98"/>
      <c r="CM129" s="98"/>
    </row>
    <row r="130" spans="25:91" ht="15" customHeight="1">
      <c r="Y130" s="98"/>
      <c r="Z130" s="98"/>
      <c r="AA130" s="98"/>
      <c r="AB130" s="98"/>
      <c r="AC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  <c r="BT130" s="98"/>
      <c r="BU130" s="98"/>
      <c r="BV130" s="98"/>
      <c r="BW130" s="98"/>
      <c r="BX130" s="98"/>
      <c r="BY130" s="98"/>
      <c r="BZ130" s="98"/>
      <c r="CA130" s="98"/>
      <c r="CB130" s="98"/>
      <c r="CC130" s="98"/>
      <c r="CD130" s="98"/>
      <c r="CE130" s="98"/>
      <c r="CF130" s="98"/>
      <c r="CJ130" s="98"/>
      <c r="CK130" s="98"/>
      <c r="CL130" s="98"/>
      <c r="CM130" s="98"/>
    </row>
    <row r="131" spans="25:91" ht="15" customHeight="1">
      <c r="Y131" s="98"/>
      <c r="Z131" s="98"/>
      <c r="AA131" s="98"/>
      <c r="AB131" s="98"/>
      <c r="AC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  <c r="BT131" s="98"/>
      <c r="BU131" s="98"/>
      <c r="BV131" s="98"/>
      <c r="BW131" s="98"/>
      <c r="BX131" s="98"/>
      <c r="BY131" s="98"/>
      <c r="BZ131" s="98"/>
      <c r="CA131" s="98"/>
      <c r="CB131" s="98"/>
      <c r="CC131" s="98"/>
      <c r="CD131" s="98"/>
      <c r="CE131" s="98"/>
      <c r="CF131" s="98"/>
      <c r="CJ131" s="98"/>
      <c r="CK131" s="98"/>
      <c r="CL131" s="98"/>
      <c r="CM131" s="98"/>
    </row>
    <row r="132" spans="25:91" ht="15" customHeight="1">
      <c r="Y132" s="98"/>
      <c r="Z132" s="98"/>
      <c r="AA132" s="98"/>
      <c r="AB132" s="98"/>
      <c r="AC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  <c r="BT132" s="98"/>
      <c r="BU132" s="98"/>
      <c r="BV132" s="98"/>
      <c r="BW132" s="98"/>
      <c r="BX132" s="98"/>
      <c r="BY132" s="98"/>
      <c r="BZ132" s="98"/>
      <c r="CA132" s="98"/>
      <c r="CB132" s="98"/>
      <c r="CC132" s="98"/>
      <c r="CD132" s="98"/>
      <c r="CE132" s="98"/>
      <c r="CF132" s="98"/>
      <c r="CJ132" s="98"/>
      <c r="CK132" s="98"/>
      <c r="CL132" s="98"/>
      <c r="CM132" s="98"/>
    </row>
    <row r="133" spans="25:91" ht="15" customHeight="1">
      <c r="Y133" s="98"/>
      <c r="Z133" s="98"/>
      <c r="AA133" s="98"/>
      <c r="AB133" s="98"/>
      <c r="AC133" s="98"/>
      <c r="AJ133" s="98"/>
      <c r="AK133" s="98"/>
      <c r="AL133" s="98"/>
      <c r="AM133" s="98"/>
      <c r="AN133" s="98"/>
      <c r="AO133" s="98"/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  <c r="BA133" s="98"/>
      <c r="BB133" s="98"/>
      <c r="BC133" s="98"/>
      <c r="BD133" s="98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  <c r="BT133" s="98"/>
      <c r="BU133" s="98"/>
      <c r="BV133" s="98"/>
      <c r="BW133" s="98"/>
      <c r="BX133" s="98"/>
      <c r="BY133" s="98"/>
      <c r="BZ133" s="98"/>
      <c r="CA133" s="98"/>
      <c r="CB133" s="98"/>
      <c r="CC133" s="98"/>
      <c r="CD133" s="98"/>
      <c r="CE133" s="98"/>
      <c r="CF133" s="98"/>
      <c r="CJ133" s="98"/>
      <c r="CK133" s="98"/>
      <c r="CL133" s="98"/>
      <c r="CM133" s="98"/>
    </row>
    <row r="134" spans="25:91" ht="15" customHeight="1">
      <c r="Y134" s="98"/>
      <c r="Z134" s="98"/>
      <c r="AA134" s="98"/>
      <c r="AB134" s="98"/>
      <c r="AC134" s="98"/>
      <c r="AJ134" s="98"/>
      <c r="AK134" s="98"/>
      <c r="AL134" s="98"/>
      <c r="AM134" s="98"/>
      <c r="AN134" s="98"/>
      <c r="AO134" s="98"/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  <c r="BA134" s="98"/>
      <c r="BB134" s="98"/>
      <c r="BC134" s="98"/>
      <c r="BD134" s="98"/>
      <c r="BE134" s="98"/>
      <c r="BF134" s="98"/>
      <c r="BG134" s="98"/>
      <c r="BH134" s="98"/>
      <c r="BI134" s="98"/>
      <c r="BJ134" s="98"/>
      <c r="BK134" s="98"/>
      <c r="BL134" s="98"/>
      <c r="BM134" s="98"/>
      <c r="BN134" s="98"/>
      <c r="BO134" s="98"/>
      <c r="BP134" s="98"/>
      <c r="BQ134" s="98"/>
      <c r="BR134" s="98"/>
      <c r="BT134" s="98"/>
      <c r="BU134" s="98"/>
      <c r="BV134" s="98"/>
      <c r="BW134" s="98"/>
      <c r="BX134" s="98"/>
      <c r="BY134" s="98"/>
      <c r="BZ134" s="98"/>
      <c r="CA134" s="98"/>
      <c r="CB134" s="98"/>
      <c r="CC134" s="98"/>
      <c r="CD134" s="98"/>
      <c r="CE134" s="98"/>
      <c r="CF134" s="98"/>
      <c r="CJ134" s="98"/>
      <c r="CK134" s="98"/>
      <c r="CL134" s="98"/>
      <c r="CM134" s="98"/>
    </row>
    <row r="135" spans="25:91" ht="15" customHeight="1">
      <c r="Y135" s="98"/>
      <c r="Z135" s="98"/>
      <c r="AA135" s="98"/>
      <c r="AB135" s="98"/>
      <c r="AC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  <c r="BA135" s="98"/>
      <c r="BB135" s="98"/>
      <c r="BC135" s="98"/>
      <c r="BD135" s="98"/>
      <c r="BE135" s="98"/>
      <c r="BF135" s="98"/>
      <c r="BG135" s="98"/>
      <c r="BH135" s="98"/>
      <c r="BI135" s="98"/>
      <c r="BJ135" s="98"/>
      <c r="BK135" s="98"/>
      <c r="BL135" s="98"/>
      <c r="BM135" s="98"/>
      <c r="BN135" s="98"/>
      <c r="BO135" s="98"/>
      <c r="BP135" s="98"/>
      <c r="BQ135" s="98"/>
      <c r="BR135" s="98"/>
      <c r="BT135" s="98"/>
      <c r="BU135" s="98"/>
      <c r="BV135" s="98"/>
      <c r="BW135" s="98"/>
      <c r="BX135" s="98"/>
      <c r="BY135" s="98"/>
      <c r="BZ135" s="98"/>
      <c r="CA135" s="98"/>
      <c r="CB135" s="98"/>
      <c r="CC135" s="98"/>
      <c r="CD135" s="98"/>
      <c r="CE135" s="98"/>
      <c r="CF135" s="98"/>
      <c r="CJ135" s="98"/>
      <c r="CK135" s="98"/>
      <c r="CL135" s="98"/>
      <c r="CM135" s="98"/>
    </row>
    <row r="136" spans="25:91" ht="15" customHeight="1">
      <c r="Y136" s="98"/>
      <c r="Z136" s="98"/>
      <c r="AA136" s="98"/>
      <c r="AB136" s="98"/>
      <c r="AC136" s="98"/>
      <c r="AJ136" s="98"/>
      <c r="AK136" s="98"/>
      <c r="AL136" s="98"/>
      <c r="AM136" s="98"/>
      <c r="AN136" s="98"/>
      <c r="AO136" s="98"/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8"/>
      <c r="BB136" s="98"/>
      <c r="BC136" s="98"/>
      <c r="BD136" s="98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  <c r="BT136" s="98"/>
      <c r="BU136" s="98"/>
      <c r="BV136" s="98"/>
      <c r="BW136" s="98"/>
      <c r="BX136" s="98"/>
      <c r="BY136" s="98"/>
      <c r="BZ136" s="98"/>
      <c r="CA136" s="98"/>
      <c r="CB136" s="98"/>
      <c r="CC136" s="98"/>
      <c r="CD136" s="98"/>
      <c r="CE136" s="98"/>
      <c r="CF136" s="98"/>
      <c r="CJ136" s="98"/>
      <c r="CK136" s="98"/>
      <c r="CL136" s="98"/>
      <c r="CM136" s="98"/>
    </row>
    <row r="137" spans="25:91" ht="15" customHeight="1">
      <c r="Y137" s="98"/>
      <c r="Z137" s="98"/>
      <c r="AA137" s="98"/>
      <c r="AB137" s="98"/>
      <c r="AC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J137" s="98"/>
      <c r="CK137" s="98"/>
      <c r="CL137" s="98"/>
      <c r="CM137" s="98"/>
    </row>
    <row r="138" spans="25:91" ht="15" customHeight="1">
      <c r="Y138" s="98"/>
      <c r="Z138" s="98"/>
      <c r="AA138" s="98"/>
      <c r="AB138" s="98"/>
      <c r="AC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J138" s="98"/>
      <c r="CK138" s="98"/>
      <c r="CL138" s="98"/>
      <c r="CM138" s="98"/>
    </row>
    <row r="139" spans="25:91" ht="15" customHeight="1">
      <c r="Y139" s="98"/>
      <c r="Z139" s="98"/>
      <c r="AA139" s="98"/>
      <c r="AB139" s="98"/>
      <c r="AC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J139" s="98"/>
      <c r="CK139" s="98"/>
      <c r="CL139" s="98"/>
      <c r="CM139" s="98"/>
    </row>
    <row r="140" spans="25:91" ht="15" customHeight="1">
      <c r="Y140" s="98"/>
      <c r="Z140" s="98"/>
      <c r="AA140" s="98"/>
      <c r="AB140" s="98"/>
      <c r="AC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J140" s="98"/>
      <c r="CK140" s="98"/>
      <c r="CL140" s="98"/>
      <c r="CM140" s="98"/>
    </row>
    <row r="141" spans="25:91" ht="15" customHeight="1">
      <c r="Y141" s="98"/>
      <c r="Z141" s="98"/>
      <c r="AA141" s="98"/>
      <c r="AB141" s="98"/>
      <c r="AC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J141" s="98"/>
      <c r="CK141" s="98"/>
      <c r="CL141" s="98"/>
      <c r="CM141" s="98"/>
    </row>
    <row r="142" spans="25:91" ht="15" customHeight="1">
      <c r="Y142" s="98"/>
      <c r="Z142" s="98"/>
      <c r="AA142" s="98"/>
      <c r="AB142" s="98"/>
      <c r="AC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J142" s="98"/>
      <c r="CK142" s="98"/>
      <c r="CL142" s="98"/>
      <c r="CM142" s="98"/>
    </row>
    <row r="143" spans="25:91" ht="15" customHeight="1">
      <c r="Y143" s="98"/>
      <c r="Z143" s="98"/>
      <c r="AA143" s="98"/>
      <c r="AB143" s="98"/>
      <c r="AC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J143" s="98"/>
      <c r="CK143" s="98"/>
      <c r="CL143" s="98"/>
      <c r="CM143" s="98"/>
    </row>
    <row r="144" spans="25:91" ht="15" customHeight="1">
      <c r="Y144" s="98"/>
      <c r="Z144" s="98"/>
      <c r="AA144" s="98"/>
      <c r="AB144" s="98"/>
      <c r="AC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J144" s="98"/>
      <c r="CK144" s="98"/>
      <c r="CL144" s="98"/>
      <c r="CM144" s="98"/>
    </row>
    <row r="145" spans="25:91" ht="15" customHeight="1">
      <c r="Y145" s="98"/>
      <c r="Z145" s="98"/>
      <c r="AA145" s="98"/>
      <c r="AB145" s="98"/>
      <c r="AC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J145" s="98"/>
      <c r="CK145" s="98"/>
      <c r="CL145" s="98"/>
      <c r="CM145" s="98"/>
    </row>
    <row r="146" spans="25:91" ht="15" customHeight="1">
      <c r="Y146" s="98"/>
      <c r="Z146" s="98"/>
      <c r="AA146" s="98"/>
      <c r="AB146" s="98"/>
      <c r="AC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J146" s="98"/>
      <c r="CK146" s="98"/>
      <c r="CL146" s="98"/>
      <c r="CM146" s="98"/>
    </row>
    <row r="147" spans="25:91" ht="15" customHeight="1">
      <c r="Y147" s="98"/>
      <c r="Z147" s="98"/>
      <c r="AA147" s="98"/>
      <c r="AB147" s="98"/>
      <c r="AC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J147" s="98"/>
      <c r="CK147" s="98"/>
      <c r="CL147" s="98"/>
      <c r="CM147" s="98"/>
    </row>
    <row r="148" spans="25:91" ht="15" customHeight="1">
      <c r="Y148" s="98"/>
      <c r="Z148" s="98"/>
      <c r="AA148" s="98"/>
      <c r="AB148" s="98"/>
      <c r="AC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J148" s="98"/>
      <c r="CK148" s="98"/>
      <c r="CL148" s="98"/>
      <c r="CM148" s="98"/>
    </row>
    <row r="149" spans="25:91" ht="15" customHeight="1">
      <c r="Y149" s="98"/>
      <c r="Z149" s="98"/>
      <c r="AA149" s="98"/>
      <c r="AB149" s="98"/>
      <c r="AC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J149" s="98"/>
      <c r="CK149" s="98"/>
      <c r="CL149" s="98"/>
      <c r="CM149" s="98"/>
    </row>
    <row r="150" spans="25:91" ht="15" customHeight="1">
      <c r="Y150" s="98"/>
      <c r="Z150" s="98"/>
      <c r="AA150" s="98"/>
      <c r="AB150" s="98"/>
      <c r="AC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J150" s="98"/>
      <c r="CK150" s="98"/>
      <c r="CL150" s="98"/>
      <c r="CM150" s="98"/>
    </row>
    <row r="151" spans="25:91" ht="15" customHeight="1">
      <c r="Y151" s="98"/>
      <c r="Z151" s="98"/>
      <c r="AA151" s="98"/>
      <c r="AB151" s="98"/>
      <c r="AC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J151" s="98"/>
      <c r="CK151" s="98"/>
      <c r="CL151" s="98"/>
      <c r="CM151" s="98"/>
    </row>
    <row r="152" spans="25:91" ht="15" customHeight="1">
      <c r="Y152" s="98"/>
      <c r="Z152" s="98"/>
      <c r="AA152" s="98"/>
      <c r="AB152" s="98"/>
      <c r="AC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J152" s="98"/>
      <c r="CK152" s="98"/>
      <c r="CL152" s="98"/>
      <c r="CM152" s="98"/>
    </row>
  </sheetData>
  <mergeCells count="18">
    <mergeCell ref="B4:B5"/>
    <mergeCell ref="C4:C5"/>
    <mergeCell ref="D4:D5"/>
    <mergeCell ref="E4:F4"/>
    <mergeCell ref="A4:A5"/>
    <mergeCell ref="AD4:AD5"/>
    <mergeCell ref="AE4:AI4"/>
    <mergeCell ref="AJ4:AK4"/>
    <mergeCell ref="CY4:DA4"/>
    <mergeCell ref="I1:I3"/>
    <mergeCell ref="O1:O3"/>
    <mergeCell ref="U1:AB3"/>
    <mergeCell ref="H4:M4"/>
    <mergeCell ref="N4:S4"/>
    <mergeCell ref="AL4:AL5"/>
    <mergeCell ref="T4:T5"/>
    <mergeCell ref="U4:X4"/>
    <mergeCell ref="Y4:AB4"/>
  </mergeCells>
  <pageMargins left="0.7" right="0.7" top="0.75" bottom="0.75" header="0.3" footer="0.3"/>
  <pageSetup paperSize="9" scale="1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B74C-D124-4D0D-AF3A-80DC1E4611D1}">
  <sheetPr>
    <tabColor rgb="FF00B050"/>
    <pageSetUpPr fitToPage="1"/>
  </sheetPr>
  <dimension ref="A1:P287"/>
  <sheetViews>
    <sheetView showGridLines="0" zoomScale="80" zoomScaleNormal="80" workbookViewId="0">
      <pane ySplit="6" topLeftCell="A7" activePane="bottomLeft" state="frozen"/>
      <selection pane="bottomLeft" activeCell="E1" sqref="E1"/>
    </sheetView>
  </sheetViews>
  <sheetFormatPr defaultRowHeight="14.4"/>
  <cols>
    <col min="1" max="1" width="7.6328125" style="209" bestFit="1" customWidth="1"/>
    <col min="2" max="2" width="8.453125" style="228" customWidth="1"/>
    <col min="3" max="3" width="26.54296875" style="211" customWidth="1"/>
    <col min="4" max="4" width="12.90625" style="228" customWidth="1"/>
    <col min="5" max="5" width="21.36328125" style="211" customWidth="1"/>
    <col min="6" max="6" width="30.453125" style="211" customWidth="1"/>
    <col min="7" max="7" width="10.36328125" style="211" customWidth="1"/>
    <col min="8" max="8" width="10.81640625" style="19" customWidth="1"/>
    <col min="9" max="9" width="18.90625" style="211" customWidth="1"/>
    <col min="10" max="10" width="17.90625" style="211" customWidth="1"/>
    <col min="11" max="12" width="16.36328125" style="86" customWidth="1"/>
    <col min="13" max="13" width="10.54296875" style="19" bestFit="1" customWidth="1"/>
    <col min="14" max="14" width="17.81640625" style="26" customWidth="1"/>
    <col min="15" max="16" width="8.90625" style="19"/>
    <col min="17" max="229" width="8.90625" style="211"/>
    <col min="230" max="230" width="25.6328125" style="211" bestFit="1" customWidth="1"/>
    <col min="231" max="231" width="8.81640625" style="211" customWidth="1"/>
    <col min="232" max="234" width="0" style="211" hidden="1" customWidth="1"/>
    <col min="235" max="235" width="7.90625" style="211" customWidth="1"/>
    <col min="236" max="236" width="25.54296875" style="211" customWidth="1"/>
    <col min="237" max="237" width="4.90625" style="211" customWidth="1"/>
    <col min="238" max="238" width="19.36328125" style="211" bestFit="1" customWidth="1"/>
    <col min="239" max="239" width="27.81640625" style="211" customWidth="1"/>
    <col min="240" max="242" width="0" style="211" hidden="1" customWidth="1"/>
    <col min="243" max="243" width="4.453125" style="211" customWidth="1"/>
    <col min="244" max="244" width="12.1796875" style="211" customWidth="1"/>
    <col min="245" max="245" width="6" style="211" customWidth="1"/>
    <col min="246" max="247" width="14.54296875" style="211" customWidth="1"/>
    <col min="248" max="248" width="16" style="211" customWidth="1"/>
    <col min="249" max="249" width="5.08984375" style="211" customWidth="1"/>
    <col min="250" max="251" width="20" style="211" customWidth="1"/>
    <col min="252" max="252" width="9.90625" style="211" customWidth="1"/>
    <col min="253" max="485" width="8.90625" style="211"/>
    <col min="486" max="486" width="25.6328125" style="211" bestFit="1" customWidth="1"/>
    <col min="487" max="487" width="8.81640625" style="211" customWidth="1"/>
    <col min="488" max="490" width="0" style="211" hidden="1" customWidth="1"/>
    <col min="491" max="491" width="7.90625" style="211" customWidth="1"/>
    <col min="492" max="492" width="25.54296875" style="211" customWidth="1"/>
    <col min="493" max="493" width="4.90625" style="211" customWidth="1"/>
    <col min="494" max="494" width="19.36328125" style="211" bestFit="1" customWidth="1"/>
    <col min="495" max="495" width="27.81640625" style="211" customWidth="1"/>
    <col min="496" max="498" width="0" style="211" hidden="1" customWidth="1"/>
    <col min="499" max="499" width="4.453125" style="211" customWidth="1"/>
    <col min="500" max="500" width="12.1796875" style="211" customWidth="1"/>
    <col min="501" max="501" width="6" style="211" customWidth="1"/>
    <col min="502" max="503" width="14.54296875" style="211" customWidth="1"/>
    <col min="504" max="504" width="16" style="211" customWidth="1"/>
    <col min="505" max="505" width="5.08984375" style="211" customWidth="1"/>
    <col min="506" max="507" width="20" style="211" customWidth="1"/>
    <col min="508" max="508" width="9.90625" style="211" customWidth="1"/>
    <col min="509" max="741" width="8.90625" style="211"/>
    <col min="742" max="742" width="25.6328125" style="211" bestFit="1" customWidth="1"/>
    <col min="743" max="743" width="8.81640625" style="211" customWidth="1"/>
    <col min="744" max="746" width="0" style="211" hidden="1" customWidth="1"/>
    <col min="747" max="747" width="7.90625" style="211" customWidth="1"/>
    <col min="748" max="748" width="25.54296875" style="211" customWidth="1"/>
    <col min="749" max="749" width="4.90625" style="211" customWidth="1"/>
    <col min="750" max="750" width="19.36328125" style="211" bestFit="1" customWidth="1"/>
    <col min="751" max="751" width="27.81640625" style="211" customWidth="1"/>
    <col min="752" max="754" width="0" style="211" hidden="1" customWidth="1"/>
    <col min="755" max="755" width="4.453125" style="211" customWidth="1"/>
    <col min="756" max="756" width="12.1796875" style="211" customWidth="1"/>
    <col min="757" max="757" width="6" style="211" customWidth="1"/>
    <col min="758" max="759" width="14.54296875" style="211" customWidth="1"/>
    <col min="760" max="760" width="16" style="211" customWidth="1"/>
    <col min="761" max="761" width="5.08984375" style="211" customWidth="1"/>
    <col min="762" max="763" width="20" style="211" customWidth="1"/>
    <col min="764" max="764" width="9.90625" style="211" customWidth="1"/>
    <col min="765" max="997" width="8.90625" style="211"/>
    <col min="998" max="998" width="25.6328125" style="211" bestFit="1" customWidth="1"/>
    <col min="999" max="999" width="8.81640625" style="211" customWidth="1"/>
    <col min="1000" max="1002" width="0" style="211" hidden="1" customWidth="1"/>
    <col min="1003" max="1003" width="7.90625" style="211" customWidth="1"/>
    <col min="1004" max="1004" width="25.54296875" style="211" customWidth="1"/>
    <col min="1005" max="1005" width="4.90625" style="211" customWidth="1"/>
    <col min="1006" max="1006" width="19.36328125" style="211" bestFit="1" customWidth="1"/>
    <col min="1007" max="1007" width="27.81640625" style="211" customWidth="1"/>
    <col min="1008" max="1010" width="0" style="211" hidden="1" customWidth="1"/>
    <col min="1011" max="1011" width="4.453125" style="211" customWidth="1"/>
    <col min="1012" max="1012" width="12.1796875" style="211" customWidth="1"/>
    <col min="1013" max="1013" width="6" style="211" customWidth="1"/>
    <col min="1014" max="1015" width="14.54296875" style="211" customWidth="1"/>
    <col min="1016" max="1016" width="16" style="211" customWidth="1"/>
    <col min="1017" max="1017" width="5.08984375" style="211" customWidth="1"/>
    <col min="1018" max="1019" width="20" style="211" customWidth="1"/>
    <col min="1020" max="1020" width="9.90625" style="211" customWidth="1"/>
    <col min="1021" max="1253" width="8.90625" style="211"/>
    <col min="1254" max="1254" width="25.6328125" style="211" bestFit="1" customWidth="1"/>
    <col min="1255" max="1255" width="8.81640625" style="211" customWidth="1"/>
    <col min="1256" max="1258" width="0" style="211" hidden="1" customWidth="1"/>
    <col min="1259" max="1259" width="7.90625" style="211" customWidth="1"/>
    <col min="1260" max="1260" width="25.54296875" style="211" customWidth="1"/>
    <col min="1261" max="1261" width="4.90625" style="211" customWidth="1"/>
    <col min="1262" max="1262" width="19.36328125" style="211" bestFit="1" customWidth="1"/>
    <col min="1263" max="1263" width="27.81640625" style="211" customWidth="1"/>
    <col min="1264" max="1266" width="0" style="211" hidden="1" customWidth="1"/>
    <col min="1267" max="1267" width="4.453125" style="211" customWidth="1"/>
    <col min="1268" max="1268" width="12.1796875" style="211" customWidth="1"/>
    <col min="1269" max="1269" width="6" style="211" customWidth="1"/>
    <col min="1270" max="1271" width="14.54296875" style="211" customWidth="1"/>
    <col min="1272" max="1272" width="16" style="211" customWidth="1"/>
    <col min="1273" max="1273" width="5.08984375" style="211" customWidth="1"/>
    <col min="1274" max="1275" width="20" style="211" customWidth="1"/>
    <col min="1276" max="1276" width="9.90625" style="211" customWidth="1"/>
    <col min="1277" max="1509" width="8.90625" style="211"/>
    <col min="1510" max="1510" width="25.6328125" style="211" bestFit="1" customWidth="1"/>
    <col min="1511" max="1511" width="8.81640625" style="211" customWidth="1"/>
    <col min="1512" max="1514" width="0" style="211" hidden="1" customWidth="1"/>
    <col min="1515" max="1515" width="7.90625" style="211" customWidth="1"/>
    <col min="1516" max="1516" width="25.54296875" style="211" customWidth="1"/>
    <col min="1517" max="1517" width="4.90625" style="211" customWidth="1"/>
    <col min="1518" max="1518" width="19.36328125" style="211" bestFit="1" customWidth="1"/>
    <col min="1519" max="1519" width="27.81640625" style="211" customWidth="1"/>
    <col min="1520" max="1522" width="0" style="211" hidden="1" customWidth="1"/>
    <col min="1523" max="1523" width="4.453125" style="211" customWidth="1"/>
    <col min="1524" max="1524" width="12.1796875" style="211" customWidth="1"/>
    <col min="1525" max="1525" width="6" style="211" customWidth="1"/>
    <col min="1526" max="1527" width="14.54296875" style="211" customWidth="1"/>
    <col min="1528" max="1528" width="16" style="211" customWidth="1"/>
    <col min="1529" max="1529" width="5.08984375" style="211" customWidth="1"/>
    <col min="1530" max="1531" width="20" style="211" customWidth="1"/>
    <col min="1532" max="1532" width="9.90625" style="211" customWidth="1"/>
    <col min="1533" max="1765" width="8.90625" style="211"/>
    <col min="1766" max="1766" width="25.6328125" style="211" bestFit="1" customWidth="1"/>
    <col min="1767" max="1767" width="8.81640625" style="211" customWidth="1"/>
    <col min="1768" max="1770" width="0" style="211" hidden="1" customWidth="1"/>
    <col min="1771" max="1771" width="7.90625" style="211" customWidth="1"/>
    <col min="1772" max="1772" width="25.54296875" style="211" customWidth="1"/>
    <col min="1773" max="1773" width="4.90625" style="211" customWidth="1"/>
    <col min="1774" max="1774" width="19.36328125" style="211" bestFit="1" customWidth="1"/>
    <col min="1775" max="1775" width="27.81640625" style="211" customWidth="1"/>
    <col min="1776" max="1778" width="0" style="211" hidden="1" customWidth="1"/>
    <col min="1779" max="1779" width="4.453125" style="211" customWidth="1"/>
    <col min="1780" max="1780" width="12.1796875" style="211" customWidth="1"/>
    <col min="1781" max="1781" width="6" style="211" customWidth="1"/>
    <col min="1782" max="1783" width="14.54296875" style="211" customWidth="1"/>
    <col min="1784" max="1784" width="16" style="211" customWidth="1"/>
    <col min="1785" max="1785" width="5.08984375" style="211" customWidth="1"/>
    <col min="1786" max="1787" width="20" style="211" customWidth="1"/>
    <col min="1788" max="1788" width="9.90625" style="211" customWidth="1"/>
    <col min="1789" max="2021" width="8.90625" style="211"/>
    <col min="2022" max="2022" width="25.6328125" style="211" bestFit="1" customWidth="1"/>
    <col min="2023" max="2023" width="8.81640625" style="211" customWidth="1"/>
    <col min="2024" max="2026" width="0" style="211" hidden="1" customWidth="1"/>
    <col min="2027" max="2027" width="7.90625" style="211" customWidth="1"/>
    <col min="2028" max="2028" width="25.54296875" style="211" customWidth="1"/>
    <col min="2029" max="2029" width="4.90625" style="211" customWidth="1"/>
    <col min="2030" max="2030" width="19.36328125" style="211" bestFit="1" customWidth="1"/>
    <col min="2031" max="2031" width="27.81640625" style="211" customWidth="1"/>
    <col min="2032" max="2034" width="0" style="211" hidden="1" customWidth="1"/>
    <col min="2035" max="2035" width="4.453125" style="211" customWidth="1"/>
    <col min="2036" max="2036" width="12.1796875" style="211" customWidth="1"/>
    <col min="2037" max="2037" width="6" style="211" customWidth="1"/>
    <col min="2038" max="2039" width="14.54296875" style="211" customWidth="1"/>
    <col min="2040" max="2040" width="16" style="211" customWidth="1"/>
    <col min="2041" max="2041" width="5.08984375" style="211" customWidth="1"/>
    <col min="2042" max="2043" width="20" style="211" customWidth="1"/>
    <col min="2044" max="2044" width="9.90625" style="211" customWidth="1"/>
    <col min="2045" max="2277" width="8.90625" style="211"/>
    <col min="2278" max="2278" width="25.6328125" style="211" bestFit="1" customWidth="1"/>
    <col min="2279" max="2279" width="8.81640625" style="211" customWidth="1"/>
    <col min="2280" max="2282" width="0" style="211" hidden="1" customWidth="1"/>
    <col min="2283" max="2283" width="7.90625" style="211" customWidth="1"/>
    <col min="2284" max="2284" width="25.54296875" style="211" customWidth="1"/>
    <col min="2285" max="2285" width="4.90625" style="211" customWidth="1"/>
    <col min="2286" max="2286" width="19.36328125" style="211" bestFit="1" customWidth="1"/>
    <col min="2287" max="2287" width="27.81640625" style="211" customWidth="1"/>
    <col min="2288" max="2290" width="0" style="211" hidden="1" customWidth="1"/>
    <col min="2291" max="2291" width="4.453125" style="211" customWidth="1"/>
    <col min="2292" max="2292" width="12.1796875" style="211" customWidth="1"/>
    <col min="2293" max="2293" width="6" style="211" customWidth="1"/>
    <col min="2294" max="2295" width="14.54296875" style="211" customWidth="1"/>
    <col min="2296" max="2296" width="16" style="211" customWidth="1"/>
    <col min="2297" max="2297" width="5.08984375" style="211" customWidth="1"/>
    <col min="2298" max="2299" width="20" style="211" customWidth="1"/>
    <col min="2300" max="2300" width="9.90625" style="211" customWidth="1"/>
    <col min="2301" max="2533" width="8.90625" style="211"/>
    <col min="2534" max="2534" width="25.6328125" style="211" bestFit="1" customWidth="1"/>
    <col min="2535" max="2535" width="8.81640625" style="211" customWidth="1"/>
    <col min="2536" max="2538" width="0" style="211" hidden="1" customWidth="1"/>
    <col min="2539" max="2539" width="7.90625" style="211" customWidth="1"/>
    <col min="2540" max="2540" width="25.54296875" style="211" customWidth="1"/>
    <col min="2541" max="2541" width="4.90625" style="211" customWidth="1"/>
    <col min="2542" max="2542" width="19.36328125" style="211" bestFit="1" customWidth="1"/>
    <col min="2543" max="2543" width="27.81640625" style="211" customWidth="1"/>
    <col min="2544" max="2546" width="0" style="211" hidden="1" customWidth="1"/>
    <col min="2547" max="2547" width="4.453125" style="211" customWidth="1"/>
    <col min="2548" max="2548" width="12.1796875" style="211" customWidth="1"/>
    <col min="2549" max="2549" width="6" style="211" customWidth="1"/>
    <col min="2550" max="2551" width="14.54296875" style="211" customWidth="1"/>
    <col min="2552" max="2552" width="16" style="211" customWidth="1"/>
    <col min="2553" max="2553" width="5.08984375" style="211" customWidth="1"/>
    <col min="2554" max="2555" width="20" style="211" customWidth="1"/>
    <col min="2556" max="2556" width="9.90625" style="211" customWidth="1"/>
    <col min="2557" max="2789" width="8.90625" style="211"/>
    <col min="2790" max="2790" width="25.6328125" style="211" bestFit="1" customWidth="1"/>
    <col min="2791" max="2791" width="8.81640625" style="211" customWidth="1"/>
    <col min="2792" max="2794" width="0" style="211" hidden="1" customWidth="1"/>
    <col min="2795" max="2795" width="7.90625" style="211" customWidth="1"/>
    <col min="2796" max="2796" width="25.54296875" style="211" customWidth="1"/>
    <col min="2797" max="2797" width="4.90625" style="211" customWidth="1"/>
    <col min="2798" max="2798" width="19.36328125" style="211" bestFit="1" customWidth="1"/>
    <col min="2799" max="2799" width="27.81640625" style="211" customWidth="1"/>
    <col min="2800" max="2802" width="0" style="211" hidden="1" customWidth="1"/>
    <col min="2803" max="2803" width="4.453125" style="211" customWidth="1"/>
    <col min="2804" max="2804" width="12.1796875" style="211" customWidth="1"/>
    <col min="2805" max="2805" width="6" style="211" customWidth="1"/>
    <col min="2806" max="2807" width="14.54296875" style="211" customWidth="1"/>
    <col min="2808" max="2808" width="16" style="211" customWidth="1"/>
    <col min="2809" max="2809" width="5.08984375" style="211" customWidth="1"/>
    <col min="2810" max="2811" width="20" style="211" customWidth="1"/>
    <col min="2812" max="2812" width="9.90625" style="211" customWidth="1"/>
    <col min="2813" max="3045" width="8.90625" style="211"/>
    <col min="3046" max="3046" width="25.6328125" style="211" bestFit="1" customWidth="1"/>
    <col min="3047" max="3047" width="8.81640625" style="211" customWidth="1"/>
    <col min="3048" max="3050" width="0" style="211" hidden="1" customWidth="1"/>
    <col min="3051" max="3051" width="7.90625" style="211" customWidth="1"/>
    <col min="3052" max="3052" width="25.54296875" style="211" customWidth="1"/>
    <col min="3053" max="3053" width="4.90625" style="211" customWidth="1"/>
    <col min="3054" max="3054" width="19.36328125" style="211" bestFit="1" customWidth="1"/>
    <col min="3055" max="3055" width="27.81640625" style="211" customWidth="1"/>
    <col min="3056" max="3058" width="0" style="211" hidden="1" customWidth="1"/>
    <col min="3059" max="3059" width="4.453125" style="211" customWidth="1"/>
    <col min="3060" max="3060" width="12.1796875" style="211" customWidth="1"/>
    <col min="3061" max="3061" width="6" style="211" customWidth="1"/>
    <col min="3062" max="3063" width="14.54296875" style="211" customWidth="1"/>
    <col min="3064" max="3064" width="16" style="211" customWidth="1"/>
    <col min="3065" max="3065" width="5.08984375" style="211" customWidth="1"/>
    <col min="3066" max="3067" width="20" style="211" customWidth="1"/>
    <col min="3068" max="3068" width="9.90625" style="211" customWidth="1"/>
    <col min="3069" max="3301" width="8.90625" style="211"/>
    <col min="3302" max="3302" width="25.6328125" style="211" bestFit="1" customWidth="1"/>
    <col min="3303" max="3303" width="8.81640625" style="211" customWidth="1"/>
    <col min="3304" max="3306" width="0" style="211" hidden="1" customWidth="1"/>
    <col min="3307" max="3307" width="7.90625" style="211" customWidth="1"/>
    <col min="3308" max="3308" width="25.54296875" style="211" customWidth="1"/>
    <col min="3309" max="3309" width="4.90625" style="211" customWidth="1"/>
    <col min="3310" max="3310" width="19.36328125" style="211" bestFit="1" customWidth="1"/>
    <col min="3311" max="3311" width="27.81640625" style="211" customWidth="1"/>
    <col min="3312" max="3314" width="0" style="211" hidden="1" customWidth="1"/>
    <col min="3315" max="3315" width="4.453125" style="211" customWidth="1"/>
    <col min="3316" max="3316" width="12.1796875" style="211" customWidth="1"/>
    <col min="3317" max="3317" width="6" style="211" customWidth="1"/>
    <col min="3318" max="3319" width="14.54296875" style="211" customWidth="1"/>
    <col min="3320" max="3320" width="16" style="211" customWidth="1"/>
    <col min="3321" max="3321" width="5.08984375" style="211" customWidth="1"/>
    <col min="3322" max="3323" width="20" style="211" customWidth="1"/>
    <col min="3324" max="3324" width="9.90625" style="211" customWidth="1"/>
    <col min="3325" max="3557" width="8.90625" style="211"/>
    <col min="3558" max="3558" width="25.6328125" style="211" bestFit="1" customWidth="1"/>
    <col min="3559" max="3559" width="8.81640625" style="211" customWidth="1"/>
    <col min="3560" max="3562" width="0" style="211" hidden="1" customWidth="1"/>
    <col min="3563" max="3563" width="7.90625" style="211" customWidth="1"/>
    <col min="3564" max="3564" width="25.54296875" style="211" customWidth="1"/>
    <col min="3565" max="3565" width="4.90625" style="211" customWidth="1"/>
    <col min="3566" max="3566" width="19.36328125" style="211" bestFit="1" customWidth="1"/>
    <col min="3567" max="3567" width="27.81640625" style="211" customWidth="1"/>
    <col min="3568" max="3570" width="0" style="211" hidden="1" customWidth="1"/>
    <col min="3571" max="3571" width="4.453125" style="211" customWidth="1"/>
    <col min="3572" max="3572" width="12.1796875" style="211" customWidth="1"/>
    <col min="3573" max="3573" width="6" style="211" customWidth="1"/>
    <col min="3574" max="3575" width="14.54296875" style="211" customWidth="1"/>
    <col min="3576" max="3576" width="16" style="211" customWidth="1"/>
    <col min="3577" max="3577" width="5.08984375" style="211" customWidth="1"/>
    <col min="3578" max="3579" width="20" style="211" customWidth="1"/>
    <col min="3580" max="3580" width="9.90625" style="211" customWidth="1"/>
    <col min="3581" max="3813" width="8.90625" style="211"/>
    <col min="3814" max="3814" width="25.6328125" style="211" bestFit="1" customWidth="1"/>
    <col min="3815" max="3815" width="8.81640625" style="211" customWidth="1"/>
    <col min="3816" max="3818" width="0" style="211" hidden="1" customWidth="1"/>
    <col min="3819" max="3819" width="7.90625" style="211" customWidth="1"/>
    <col min="3820" max="3820" width="25.54296875" style="211" customWidth="1"/>
    <col min="3821" max="3821" width="4.90625" style="211" customWidth="1"/>
    <col min="3822" max="3822" width="19.36328125" style="211" bestFit="1" customWidth="1"/>
    <col min="3823" max="3823" width="27.81640625" style="211" customWidth="1"/>
    <col min="3824" max="3826" width="0" style="211" hidden="1" customWidth="1"/>
    <col min="3827" max="3827" width="4.453125" style="211" customWidth="1"/>
    <col min="3828" max="3828" width="12.1796875" style="211" customWidth="1"/>
    <col min="3829" max="3829" width="6" style="211" customWidth="1"/>
    <col min="3830" max="3831" width="14.54296875" style="211" customWidth="1"/>
    <col min="3832" max="3832" width="16" style="211" customWidth="1"/>
    <col min="3833" max="3833" width="5.08984375" style="211" customWidth="1"/>
    <col min="3834" max="3835" width="20" style="211" customWidth="1"/>
    <col min="3836" max="3836" width="9.90625" style="211" customWidth="1"/>
    <col min="3837" max="4069" width="8.90625" style="211"/>
    <col min="4070" max="4070" width="25.6328125" style="211" bestFit="1" customWidth="1"/>
    <col min="4071" max="4071" width="8.81640625" style="211" customWidth="1"/>
    <col min="4072" max="4074" width="0" style="211" hidden="1" customWidth="1"/>
    <col min="4075" max="4075" width="7.90625" style="211" customWidth="1"/>
    <col min="4076" max="4076" width="25.54296875" style="211" customWidth="1"/>
    <col min="4077" max="4077" width="4.90625" style="211" customWidth="1"/>
    <col min="4078" max="4078" width="19.36328125" style="211" bestFit="1" customWidth="1"/>
    <col min="4079" max="4079" width="27.81640625" style="211" customWidth="1"/>
    <col min="4080" max="4082" width="0" style="211" hidden="1" customWidth="1"/>
    <col min="4083" max="4083" width="4.453125" style="211" customWidth="1"/>
    <col min="4084" max="4084" width="12.1796875" style="211" customWidth="1"/>
    <col min="4085" max="4085" width="6" style="211" customWidth="1"/>
    <col min="4086" max="4087" width="14.54296875" style="211" customWidth="1"/>
    <col min="4088" max="4088" width="16" style="211" customWidth="1"/>
    <col min="4089" max="4089" width="5.08984375" style="211" customWidth="1"/>
    <col min="4090" max="4091" width="20" style="211" customWidth="1"/>
    <col min="4092" max="4092" width="9.90625" style="211" customWidth="1"/>
    <col min="4093" max="4325" width="8.90625" style="211"/>
    <col min="4326" max="4326" width="25.6328125" style="211" bestFit="1" customWidth="1"/>
    <col min="4327" max="4327" width="8.81640625" style="211" customWidth="1"/>
    <col min="4328" max="4330" width="0" style="211" hidden="1" customWidth="1"/>
    <col min="4331" max="4331" width="7.90625" style="211" customWidth="1"/>
    <col min="4332" max="4332" width="25.54296875" style="211" customWidth="1"/>
    <col min="4333" max="4333" width="4.90625" style="211" customWidth="1"/>
    <col min="4334" max="4334" width="19.36328125" style="211" bestFit="1" customWidth="1"/>
    <col min="4335" max="4335" width="27.81640625" style="211" customWidth="1"/>
    <col min="4336" max="4338" width="0" style="211" hidden="1" customWidth="1"/>
    <col min="4339" max="4339" width="4.453125" style="211" customWidth="1"/>
    <col min="4340" max="4340" width="12.1796875" style="211" customWidth="1"/>
    <col min="4341" max="4341" width="6" style="211" customWidth="1"/>
    <col min="4342" max="4343" width="14.54296875" style="211" customWidth="1"/>
    <col min="4344" max="4344" width="16" style="211" customWidth="1"/>
    <col min="4345" max="4345" width="5.08984375" style="211" customWidth="1"/>
    <col min="4346" max="4347" width="20" style="211" customWidth="1"/>
    <col min="4348" max="4348" width="9.90625" style="211" customWidth="1"/>
    <col min="4349" max="4581" width="8.90625" style="211"/>
    <col min="4582" max="4582" width="25.6328125" style="211" bestFit="1" customWidth="1"/>
    <col min="4583" max="4583" width="8.81640625" style="211" customWidth="1"/>
    <col min="4584" max="4586" width="0" style="211" hidden="1" customWidth="1"/>
    <col min="4587" max="4587" width="7.90625" style="211" customWidth="1"/>
    <col min="4588" max="4588" width="25.54296875" style="211" customWidth="1"/>
    <col min="4589" max="4589" width="4.90625" style="211" customWidth="1"/>
    <col min="4590" max="4590" width="19.36328125" style="211" bestFit="1" customWidth="1"/>
    <col min="4591" max="4591" width="27.81640625" style="211" customWidth="1"/>
    <col min="4592" max="4594" width="0" style="211" hidden="1" customWidth="1"/>
    <col min="4595" max="4595" width="4.453125" style="211" customWidth="1"/>
    <col min="4596" max="4596" width="12.1796875" style="211" customWidth="1"/>
    <col min="4597" max="4597" width="6" style="211" customWidth="1"/>
    <col min="4598" max="4599" width="14.54296875" style="211" customWidth="1"/>
    <col min="4600" max="4600" width="16" style="211" customWidth="1"/>
    <col min="4601" max="4601" width="5.08984375" style="211" customWidth="1"/>
    <col min="4602" max="4603" width="20" style="211" customWidth="1"/>
    <col min="4604" max="4604" width="9.90625" style="211" customWidth="1"/>
    <col min="4605" max="4837" width="8.90625" style="211"/>
    <col min="4838" max="4838" width="25.6328125" style="211" bestFit="1" customWidth="1"/>
    <col min="4839" max="4839" width="8.81640625" style="211" customWidth="1"/>
    <col min="4840" max="4842" width="0" style="211" hidden="1" customWidth="1"/>
    <col min="4843" max="4843" width="7.90625" style="211" customWidth="1"/>
    <col min="4844" max="4844" width="25.54296875" style="211" customWidth="1"/>
    <col min="4845" max="4845" width="4.90625" style="211" customWidth="1"/>
    <col min="4846" max="4846" width="19.36328125" style="211" bestFit="1" customWidth="1"/>
    <col min="4847" max="4847" width="27.81640625" style="211" customWidth="1"/>
    <col min="4848" max="4850" width="0" style="211" hidden="1" customWidth="1"/>
    <col min="4851" max="4851" width="4.453125" style="211" customWidth="1"/>
    <col min="4852" max="4852" width="12.1796875" style="211" customWidth="1"/>
    <col min="4853" max="4853" width="6" style="211" customWidth="1"/>
    <col min="4854" max="4855" width="14.54296875" style="211" customWidth="1"/>
    <col min="4856" max="4856" width="16" style="211" customWidth="1"/>
    <col min="4857" max="4857" width="5.08984375" style="211" customWidth="1"/>
    <col min="4858" max="4859" width="20" style="211" customWidth="1"/>
    <col min="4860" max="4860" width="9.90625" style="211" customWidth="1"/>
    <col min="4861" max="5093" width="8.90625" style="211"/>
    <col min="5094" max="5094" width="25.6328125" style="211" bestFit="1" customWidth="1"/>
    <col min="5095" max="5095" width="8.81640625" style="211" customWidth="1"/>
    <col min="5096" max="5098" width="0" style="211" hidden="1" customWidth="1"/>
    <col min="5099" max="5099" width="7.90625" style="211" customWidth="1"/>
    <col min="5100" max="5100" width="25.54296875" style="211" customWidth="1"/>
    <col min="5101" max="5101" width="4.90625" style="211" customWidth="1"/>
    <col min="5102" max="5102" width="19.36328125" style="211" bestFit="1" customWidth="1"/>
    <col min="5103" max="5103" width="27.81640625" style="211" customWidth="1"/>
    <col min="5104" max="5106" width="0" style="211" hidden="1" customWidth="1"/>
    <col min="5107" max="5107" width="4.453125" style="211" customWidth="1"/>
    <col min="5108" max="5108" width="12.1796875" style="211" customWidth="1"/>
    <col min="5109" max="5109" width="6" style="211" customWidth="1"/>
    <col min="5110" max="5111" width="14.54296875" style="211" customWidth="1"/>
    <col min="5112" max="5112" width="16" style="211" customWidth="1"/>
    <col min="5113" max="5113" width="5.08984375" style="211" customWidth="1"/>
    <col min="5114" max="5115" width="20" style="211" customWidth="1"/>
    <col min="5116" max="5116" width="9.90625" style="211" customWidth="1"/>
    <col min="5117" max="5349" width="8.90625" style="211"/>
    <col min="5350" max="5350" width="25.6328125" style="211" bestFit="1" customWidth="1"/>
    <col min="5351" max="5351" width="8.81640625" style="211" customWidth="1"/>
    <col min="5352" max="5354" width="0" style="211" hidden="1" customWidth="1"/>
    <col min="5355" max="5355" width="7.90625" style="211" customWidth="1"/>
    <col min="5356" max="5356" width="25.54296875" style="211" customWidth="1"/>
    <col min="5357" max="5357" width="4.90625" style="211" customWidth="1"/>
    <col min="5358" max="5358" width="19.36328125" style="211" bestFit="1" customWidth="1"/>
    <col min="5359" max="5359" width="27.81640625" style="211" customWidth="1"/>
    <col min="5360" max="5362" width="0" style="211" hidden="1" customWidth="1"/>
    <col min="5363" max="5363" width="4.453125" style="211" customWidth="1"/>
    <col min="5364" max="5364" width="12.1796875" style="211" customWidth="1"/>
    <col min="5365" max="5365" width="6" style="211" customWidth="1"/>
    <col min="5366" max="5367" width="14.54296875" style="211" customWidth="1"/>
    <col min="5368" max="5368" width="16" style="211" customWidth="1"/>
    <col min="5369" max="5369" width="5.08984375" style="211" customWidth="1"/>
    <col min="5370" max="5371" width="20" style="211" customWidth="1"/>
    <col min="5372" max="5372" width="9.90625" style="211" customWidth="1"/>
    <col min="5373" max="5605" width="8.90625" style="211"/>
    <col min="5606" max="5606" width="25.6328125" style="211" bestFit="1" customWidth="1"/>
    <col min="5607" max="5607" width="8.81640625" style="211" customWidth="1"/>
    <col min="5608" max="5610" width="0" style="211" hidden="1" customWidth="1"/>
    <col min="5611" max="5611" width="7.90625" style="211" customWidth="1"/>
    <col min="5612" max="5612" width="25.54296875" style="211" customWidth="1"/>
    <col min="5613" max="5613" width="4.90625" style="211" customWidth="1"/>
    <col min="5614" max="5614" width="19.36328125" style="211" bestFit="1" customWidth="1"/>
    <col min="5615" max="5615" width="27.81640625" style="211" customWidth="1"/>
    <col min="5616" max="5618" width="0" style="211" hidden="1" customWidth="1"/>
    <col min="5619" max="5619" width="4.453125" style="211" customWidth="1"/>
    <col min="5620" max="5620" width="12.1796875" style="211" customWidth="1"/>
    <col min="5621" max="5621" width="6" style="211" customWidth="1"/>
    <col min="5622" max="5623" width="14.54296875" style="211" customWidth="1"/>
    <col min="5624" max="5624" width="16" style="211" customWidth="1"/>
    <col min="5625" max="5625" width="5.08984375" style="211" customWidth="1"/>
    <col min="5626" max="5627" width="20" style="211" customWidth="1"/>
    <col min="5628" max="5628" width="9.90625" style="211" customWidth="1"/>
    <col min="5629" max="5861" width="8.90625" style="211"/>
    <col min="5862" max="5862" width="25.6328125" style="211" bestFit="1" customWidth="1"/>
    <col min="5863" max="5863" width="8.81640625" style="211" customWidth="1"/>
    <col min="5864" max="5866" width="0" style="211" hidden="1" customWidth="1"/>
    <col min="5867" max="5867" width="7.90625" style="211" customWidth="1"/>
    <col min="5868" max="5868" width="25.54296875" style="211" customWidth="1"/>
    <col min="5869" max="5869" width="4.90625" style="211" customWidth="1"/>
    <col min="5870" max="5870" width="19.36328125" style="211" bestFit="1" customWidth="1"/>
    <col min="5871" max="5871" width="27.81640625" style="211" customWidth="1"/>
    <col min="5872" max="5874" width="0" style="211" hidden="1" customWidth="1"/>
    <col min="5875" max="5875" width="4.453125" style="211" customWidth="1"/>
    <col min="5876" max="5876" width="12.1796875" style="211" customWidth="1"/>
    <col min="5877" max="5877" width="6" style="211" customWidth="1"/>
    <col min="5878" max="5879" width="14.54296875" style="211" customWidth="1"/>
    <col min="5880" max="5880" width="16" style="211" customWidth="1"/>
    <col min="5881" max="5881" width="5.08984375" style="211" customWidth="1"/>
    <col min="5882" max="5883" width="20" style="211" customWidth="1"/>
    <col min="5884" max="5884" width="9.90625" style="211" customWidth="1"/>
    <col min="5885" max="6117" width="8.90625" style="211"/>
    <col min="6118" max="6118" width="25.6328125" style="211" bestFit="1" customWidth="1"/>
    <col min="6119" max="6119" width="8.81640625" style="211" customWidth="1"/>
    <col min="6120" max="6122" width="0" style="211" hidden="1" customWidth="1"/>
    <col min="6123" max="6123" width="7.90625" style="211" customWidth="1"/>
    <col min="6124" max="6124" width="25.54296875" style="211" customWidth="1"/>
    <col min="6125" max="6125" width="4.90625" style="211" customWidth="1"/>
    <col min="6126" max="6126" width="19.36328125" style="211" bestFit="1" customWidth="1"/>
    <col min="6127" max="6127" width="27.81640625" style="211" customWidth="1"/>
    <col min="6128" max="6130" width="0" style="211" hidden="1" customWidth="1"/>
    <col min="6131" max="6131" width="4.453125" style="211" customWidth="1"/>
    <col min="6132" max="6132" width="12.1796875" style="211" customWidth="1"/>
    <col min="6133" max="6133" width="6" style="211" customWidth="1"/>
    <col min="6134" max="6135" width="14.54296875" style="211" customWidth="1"/>
    <col min="6136" max="6136" width="16" style="211" customWidth="1"/>
    <col min="6137" max="6137" width="5.08984375" style="211" customWidth="1"/>
    <col min="6138" max="6139" width="20" style="211" customWidth="1"/>
    <col min="6140" max="6140" width="9.90625" style="211" customWidth="1"/>
    <col min="6141" max="6373" width="8.90625" style="211"/>
    <col min="6374" max="6374" width="25.6328125" style="211" bestFit="1" customWidth="1"/>
    <col min="6375" max="6375" width="8.81640625" style="211" customWidth="1"/>
    <col min="6376" max="6378" width="0" style="211" hidden="1" customWidth="1"/>
    <col min="6379" max="6379" width="7.90625" style="211" customWidth="1"/>
    <col min="6380" max="6380" width="25.54296875" style="211" customWidth="1"/>
    <col min="6381" max="6381" width="4.90625" style="211" customWidth="1"/>
    <col min="6382" max="6382" width="19.36328125" style="211" bestFit="1" customWidth="1"/>
    <col min="6383" max="6383" width="27.81640625" style="211" customWidth="1"/>
    <col min="6384" max="6386" width="0" style="211" hidden="1" customWidth="1"/>
    <col min="6387" max="6387" width="4.453125" style="211" customWidth="1"/>
    <col min="6388" max="6388" width="12.1796875" style="211" customWidth="1"/>
    <col min="6389" max="6389" width="6" style="211" customWidth="1"/>
    <col min="6390" max="6391" width="14.54296875" style="211" customWidth="1"/>
    <col min="6392" max="6392" width="16" style="211" customWidth="1"/>
    <col min="6393" max="6393" width="5.08984375" style="211" customWidth="1"/>
    <col min="6394" max="6395" width="20" style="211" customWidth="1"/>
    <col min="6396" max="6396" width="9.90625" style="211" customWidth="1"/>
    <col min="6397" max="6629" width="8.90625" style="211"/>
    <col min="6630" max="6630" width="25.6328125" style="211" bestFit="1" customWidth="1"/>
    <col min="6631" max="6631" width="8.81640625" style="211" customWidth="1"/>
    <col min="6632" max="6634" width="0" style="211" hidden="1" customWidth="1"/>
    <col min="6635" max="6635" width="7.90625" style="211" customWidth="1"/>
    <col min="6636" max="6636" width="25.54296875" style="211" customWidth="1"/>
    <col min="6637" max="6637" width="4.90625" style="211" customWidth="1"/>
    <col min="6638" max="6638" width="19.36328125" style="211" bestFit="1" customWidth="1"/>
    <col min="6639" max="6639" width="27.81640625" style="211" customWidth="1"/>
    <col min="6640" max="6642" width="0" style="211" hidden="1" customWidth="1"/>
    <col min="6643" max="6643" width="4.453125" style="211" customWidth="1"/>
    <col min="6644" max="6644" width="12.1796875" style="211" customWidth="1"/>
    <col min="6645" max="6645" width="6" style="211" customWidth="1"/>
    <col min="6646" max="6647" width="14.54296875" style="211" customWidth="1"/>
    <col min="6648" max="6648" width="16" style="211" customWidth="1"/>
    <col min="6649" max="6649" width="5.08984375" style="211" customWidth="1"/>
    <col min="6650" max="6651" width="20" style="211" customWidth="1"/>
    <col min="6652" max="6652" width="9.90625" style="211" customWidth="1"/>
    <col min="6653" max="6885" width="8.90625" style="211"/>
    <col min="6886" max="6886" width="25.6328125" style="211" bestFit="1" customWidth="1"/>
    <col min="6887" max="6887" width="8.81640625" style="211" customWidth="1"/>
    <col min="6888" max="6890" width="0" style="211" hidden="1" customWidth="1"/>
    <col min="6891" max="6891" width="7.90625" style="211" customWidth="1"/>
    <col min="6892" max="6892" width="25.54296875" style="211" customWidth="1"/>
    <col min="6893" max="6893" width="4.90625" style="211" customWidth="1"/>
    <col min="6894" max="6894" width="19.36328125" style="211" bestFit="1" customWidth="1"/>
    <col min="6895" max="6895" width="27.81640625" style="211" customWidth="1"/>
    <col min="6896" max="6898" width="0" style="211" hidden="1" customWidth="1"/>
    <col min="6899" max="6899" width="4.453125" style="211" customWidth="1"/>
    <col min="6900" max="6900" width="12.1796875" style="211" customWidth="1"/>
    <col min="6901" max="6901" width="6" style="211" customWidth="1"/>
    <col min="6902" max="6903" width="14.54296875" style="211" customWidth="1"/>
    <col min="6904" max="6904" width="16" style="211" customWidth="1"/>
    <col min="6905" max="6905" width="5.08984375" style="211" customWidth="1"/>
    <col min="6906" max="6907" width="20" style="211" customWidth="1"/>
    <col min="6908" max="6908" width="9.90625" style="211" customWidth="1"/>
    <col min="6909" max="7141" width="8.90625" style="211"/>
    <col min="7142" max="7142" width="25.6328125" style="211" bestFit="1" customWidth="1"/>
    <col min="7143" max="7143" width="8.81640625" style="211" customWidth="1"/>
    <col min="7144" max="7146" width="0" style="211" hidden="1" customWidth="1"/>
    <col min="7147" max="7147" width="7.90625" style="211" customWidth="1"/>
    <col min="7148" max="7148" width="25.54296875" style="211" customWidth="1"/>
    <col min="7149" max="7149" width="4.90625" style="211" customWidth="1"/>
    <col min="7150" max="7150" width="19.36328125" style="211" bestFit="1" customWidth="1"/>
    <col min="7151" max="7151" width="27.81640625" style="211" customWidth="1"/>
    <col min="7152" max="7154" width="0" style="211" hidden="1" customWidth="1"/>
    <col min="7155" max="7155" width="4.453125" style="211" customWidth="1"/>
    <col min="7156" max="7156" width="12.1796875" style="211" customWidth="1"/>
    <col min="7157" max="7157" width="6" style="211" customWidth="1"/>
    <col min="7158" max="7159" width="14.54296875" style="211" customWidth="1"/>
    <col min="7160" max="7160" width="16" style="211" customWidth="1"/>
    <col min="7161" max="7161" width="5.08984375" style="211" customWidth="1"/>
    <col min="7162" max="7163" width="20" style="211" customWidth="1"/>
    <col min="7164" max="7164" width="9.90625" style="211" customWidth="1"/>
    <col min="7165" max="7397" width="8.90625" style="211"/>
    <col min="7398" max="7398" width="25.6328125" style="211" bestFit="1" customWidth="1"/>
    <col min="7399" max="7399" width="8.81640625" style="211" customWidth="1"/>
    <col min="7400" max="7402" width="0" style="211" hidden="1" customWidth="1"/>
    <col min="7403" max="7403" width="7.90625" style="211" customWidth="1"/>
    <col min="7404" max="7404" width="25.54296875" style="211" customWidth="1"/>
    <col min="7405" max="7405" width="4.90625" style="211" customWidth="1"/>
    <col min="7406" max="7406" width="19.36328125" style="211" bestFit="1" customWidth="1"/>
    <col min="7407" max="7407" width="27.81640625" style="211" customWidth="1"/>
    <col min="7408" max="7410" width="0" style="211" hidden="1" customWidth="1"/>
    <col min="7411" max="7411" width="4.453125" style="211" customWidth="1"/>
    <col min="7412" max="7412" width="12.1796875" style="211" customWidth="1"/>
    <col min="7413" max="7413" width="6" style="211" customWidth="1"/>
    <col min="7414" max="7415" width="14.54296875" style="211" customWidth="1"/>
    <col min="7416" max="7416" width="16" style="211" customWidth="1"/>
    <col min="7417" max="7417" width="5.08984375" style="211" customWidth="1"/>
    <col min="7418" max="7419" width="20" style="211" customWidth="1"/>
    <col min="7420" max="7420" width="9.90625" style="211" customWidth="1"/>
    <col min="7421" max="7653" width="8.90625" style="211"/>
    <col min="7654" max="7654" width="25.6328125" style="211" bestFit="1" customWidth="1"/>
    <col min="7655" max="7655" width="8.81640625" style="211" customWidth="1"/>
    <col min="7656" max="7658" width="0" style="211" hidden="1" customWidth="1"/>
    <col min="7659" max="7659" width="7.90625" style="211" customWidth="1"/>
    <col min="7660" max="7660" width="25.54296875" style="211" customWidth="1"/>
    <col min="7661" max="7661" width="4.90625" style="211" customWidth="1"/>
    <col min="7662" max="7662" width="19.36328125" style="211" bestFit="1" customWidth="1"/>
    <col min="7663" max="7663" width="27.81640625" style="211" customWidth="1"/>
    <col min="7664" max="7666" width="0" style="211" hidden="1" customWidth="1"/>
    <col min="7667" max="7667" width="4.453125" style="211" customWidth="1"/>
    <col min="7668" max="7668" width="12.1796875" style="211" customWidth="1"/>
    <col min="7669" max="7669" width="6" style="211" customWidth="1"/>
    <col min="7670" max="7671" width="14.54296875" style="211" customWidth="1"/>
    <col min="7672" max="7672" width="16" style="211" customWidth="1"/>
    <col min="7673" max="7673" width="5.08984375" style="211" customWidth="1"/>
    <col min="7674" max="7675" width="20" style="211" customWidth="1"/>
    <col min="7676" max="7676" width="9.90625" style="211" customWidth="1"/>
    <col min="7677" max="7909" width="8.90625" style="211"/>
    <col min="7910" max="7910" width="25.6328125" style="211" bestFit="1" customWidth="1"/>
    <col min="7911" max="7911" width="8.81640625" style="211" customWidth="1"/>
    <col min="7912" max="7914" width="0" style="211" hidden="1" customWidth="1"/>
    <col min="7915" max="7915" width="7.90625" style="211" customWidth="1"/>
    <col min="7916" max="7916" width="25.54296875" style="211" customWidth="1"/>
    <col min="7917" max="7917" width="4.90625" style="211" customWidth="1"/>
    <col min="7918" max="7918" width="19.36328125" style="211" bestFit="1" customWidth="1"/>
    <col min="7919" max="7919" width="27.81640625" style="211" customWidth="1"/>
    <col min="7920" max="7922" width="0" style="211" hidden="1" customWidth="1"/>
    <col min="7923" max="7923" width="4.453125" style="211" customWidth="1"/>
    <col min="7924" max="7924" width="12.1796875" style="211" customWidth="1"/>
    <col min="7925" max="7925" width="6" style="211" customWidth="1"/>
    <col min="7926" max="7927" width="14.54296875" style="211" customWidth="1"/>
    <col min="7928" max="7928" width="16" style="211" customWidth="1"/>
    <col min="7929" max="7929" width="5.08984375" style="211" customWidth="1"/>
    <col min="7930" max="7931" width="20" style="211" customWidth="1"/>
    <col min="7932" max="7932" width="9.90625" style="211" customWidth="1"/>
    <col min="7933" max="8165" width="8.90625" style="211"/>
    <col min="8166" max="8166" width="25.6328125" style="211" bestFit="1" customWidth="1"/>
    <col min="8167" max="8167" width="8.81640625" style="211" customWidth="1"/>
    <col min="8168" max="8170" width="0" style="211" hidden="1" customWidth="1"/>
    <col min="8171" max="8171" width="7.90625" style="211" customWidth="1"/>
    <col min="8172" max="8172" width="25.54296875" style="211" customWidth="1"/>
    <col min="8173" max="8173" width="4.90625" style="211" customWidth="1"/>
    <col min="8174" max="8174" width="19.36328125" style="211" bestFit="1" customWidth="1"/>
    <col min="8175" max="8175" width="27.81640625" style="211" customWidth="1"/>
    <col min="8176" max="8178" width="0" style="211" hidden="1" customWidth="1"/>
    <col min="8179" max="8179" width="4.453125" style="211" customWidth="1"/>
    <col min="8180" max="8180" width="12.1796875" style="211" customWidth="1"/>
    <col min="8181" max="8181" width="6" style="211" customWidth="1"/>
    <col min="8182" max="8183" width="14.54296875" style="211" customWidth="1"/>
    <col min="8184" max="8184" width="16" style="211" customWidth="1"/>
    <col min="8185" max="8185" width="5.08984375" style="211" customWidth="1"/>
    <col min="8186" max="8187" width="20" style="211" customWidth="1"/>
    <col min="8188" max="8188" width="9.90625" style="211" customWidth="1"/>
    <col min="8189" max="8421" width="8.90625" style="211"/>
    <col min="8422" max="8422" width="25.6328125" style="211" bestFit="1" customWidth="1"/>
    <col min="8423" max="8423" width="8.81640625" style="211" customWidth="1"/>
    <col min="8424" max="8426" width="0" style="211" hidden="1" customWidth="1"/>
    <col min="8427" max="8427" width="7.90625" style="211" customWidth="1"/>
    <col min="8428" max="8428" width="25.54296875" style="211" customWidth="1"/>
    <col min="8429" max="8429" width="4.90625" style="211" customWidth="1"/>
    <col min="8430" max="8430" width="19.36328125" style="211" bestFit="1" customWidth="1"/>
    <col min="8431" max="8431" width="27.81640625" style="211" customWidth="1"/>
    <col min="8432" max="8434" width="0" style="211" hidden="1" customWidth="1"/>
    <col min="8435" max="8435" width="4.453125" style="211" customWidth="1"/>
    <col min="8436" max="8436" width="12.1796875" style="211" customWidth="1"/>
    <col min="8437" max="8437" width="6" style="211" customWidth="1"/>
    <col min="8438" max="8439" width="14.54296875" style="211" customWidth="1"/>
    <col min="8440" max="8440" width="16" style="211" customWidth="1"/>
    <col min="8441" max="8441" width="5.08984375" style="211" customWidth="1"/>
    <col min="8442" max="8443" width="20" style="211" customWidth="1"/>
    <col min="8444" max="8444" width="9.90625" style="211" customWidth="1"/>
    <col min="8445" max="8677" width="8.90625" style="211"/>
    <col min="8678" max="8678" width="25.6328125" style="211" bestFit="1" customWidth="1"/>
    <col min="8679" max="8679" width="8.81640625" style="211" customWidth="1"/>
    <col min="8680" max="8682" width="0" style="211" hidden="1" customWidth="1"/>
    <col min="8683" max="8683" width="7.90625" style="211" customWidth="1"/>
    <col min="8684" max="8684" width="25.54296875" style="211" customWidth="1"/>
    <col min="8685" max="8685" width="4.90625" style="211" customWidth="1"/>
    <col min="8686" max="8686" width="19.36328125" style="211" bestFit="1" customWidth="1"/>
    <col min="8687" max="8687" width="27.81640625" style="211" customWidth="1"/>
    <col min="8688" max="8690" width="0" style="211" hidden="1" customWidth="1"/>
    <col min="8691" max="8691" width="4.453125" style="211" customWidth="1"/>
    <col min="8692" max="8692" width="12.1796875" style="211" customWidth="1"/>
    <col min="8693" max="8693" width="6" style="211" customWidth="1"/>
    <col min="8694" max="8695" width="14.54296875" style="211" customWidth="1"/>
    <col min="8696" max="8696" width="16" style="211" customWidth="1"/>
    <col min="8697" max="8697" width="5.08984375" style="211" customWidth="1"/>
    <col min="8698" max="8699" width="20" style="211" customWidth="1"/>
    <col min="8700" max="8700" width="9.90625" style="211" customWidth="1"/>
    <col min="8701" max="8933" width="8.90625" style="211"/>
    <col min="8934" max="8934" width="25.6328125" style="211" bestFit="1" customWidth="1"/>
    <col min="8935" max="8935" width="8.81640625" style="211" customWidth="1"/>
    <col min="8936" max="8938" width="0" style="211" hidden="1" customWidth="1"/>
    <col min="8939" max="8939" width="7.90625" style="211" customWidth="1"/>
    <col min="8940" max="8940" width="25.54296875" style="211" customWidth="1"/>
    <col min="8941" max="8941" width="4.90625" style="211" customWidth="1"/>
    <col min="8942" max="8942" width="19.36328125" style="211" bestFit="1" customWidth="1"/>
    <col min="8943" max="8943" width="27.81640625" style="211" customWidth="1"/>
    <col min="8944" max="8946" width="0" style="211" hidden="1" customWidth="1"/>
    <col min="8947" max="8947" width="4.453125" style="211" customWidth="1"/>
    <col min="8948" max="8948" width="12.1796875" style="211" customWidth="1"/>
    <col min="8949" max="8949" width="6" style="211" customWidth="1"/>
    <col min="8950" max="8951" width="14.54296875" style="211" customWidth="1"/>
    <col min="8952" max="8952" width="16" style="211" customWidth="1"/>
    <col min="8953" max="8953" width="5.08984375" style="211" customWidth="1"/>
    <col min="8954" max="8955" width="20" style="211" customWidth="1"/>
    <col min="8956" max="8956" width="9.90625" style="211" customWidth="1"/>
    <col min="8957" max="9189" width="8.90625" style="211"/>
    <col min="9190" max="9190" width="25.6328125" style="211" bestFit="1" customWidth="1"/>
    <col min="9191" max="9191" width="8.81640625" style="211" customWidth="1"/>
    <col min="9192" max="9194" width="0" style="211" hidden="1" customWidth="1"/>
    <col min="9195" max="9195" width="7.90625" style="211" customWidth="1"/>
    <col min="9196" max="9196" width="25.54296875" style="211" customWidth="1"/>
    <col min="9197" max="9197" width="4.90625" style="211" customWidth="1"/>
    <col min="9198" max="9198" width="19.36328125" style="211" bestFit="1" customWidth="1"/>
    <col min="9199" max="9199" width="27.81640625" style="211" customWidth="1"/>
    <col min="9200" max="9202" width="0" style="211" hidden="1" customWidth="1"/>
    <col min="9203" max="9203" width="4.453125" style="211" customWidth="1"/>
    <col min="9204" max="9204" width="12.1796875" style="211" customWidth="1"/>
    <col min="9205" max="9205" width="6" style="211" customWidth="1"/>
    <col min="9206" max="9207" width="14.54296875" style="211" customWidth="1"/>
    <col min="9208" max="9208" width="16" style="211" customWidth="1"/>
    <col min="9209" max="9209" width="5.08984375" style="211" customWidth="1"/>
    <col min="9210" max="9211" width="20" style="211" customWidth="1"/>
    <col min="9212" max="9212" width="9.90625" style="211" customWidth="1"/>
    <col min="9213" max="9445" width="8.90625" style="211"/>
    <col min="9446" max="9446" width="25.6328125" style="211" bestFit="1" customWidth="1"/>
    <col min="9447" max="9447" width="8.81640625" style="211" customWidth="1"/>
    <col min="9448" max="9450" width="0" style="211" hidden="1" customWidth="1"/>
    <col min="9451" max="9451" width="7.90625" style="211" customWidth="1"/>
    <col min="9452" max="9452" width="25.54296875" style="211" customWidth="1"/>
    <col min="9453" max="9453" width="4.90625" style="211" customWidth="1"/>
    <col min="9454" max="9454" width="19.36328125" style="211" bestFit="1" customWidth="1"/>
    <col min="9455" max="9455" width="27.81640625" style="211" customWidth="1"/>
    <col min="9456" max="9458" width="0" style="211" hidden="1" customWidth="1"/>
    <col min="9459" max="9459" width="4.453125" style="211" customWidth="1"/>
    <col min="9460" max="9460" width="12.1796875" style="211" customWidth="1"/>
    <col min="9461" max="9461" width="6" style="211" customWidth="1"/>
    <col min="9462" max="9463" width="14.54296875" style="211" customWidth="1"/>
    <col min="9464" max="9464" width="16" style="211" customWidth="1"/>
    <col min="9465" max="9465" width="5.08984375" style="211" customWidth="1"/>
    <col min="9466" max="9467" width="20" style="211" customWidth="1"/>
    <col min="9468" max="9468" width="9.90625" style="211" customWidth="1"/>
    <col min="9469" max="9701" width="8.90625" style="211"/>
    <col min="9702" max="9702" width="25.6328125" style="211" bestFit="1" customWidth="1"/>
    <col min="9703" max="9703" width="8.81640625" style="211" customWidth="1"/>
    <col min="9704" max="9706" width="0" style="211" hidden="1" customWidth="1"/>
    <col min="9707" max="9707" width="7.90625" style="211" customWidth="1"/>
    <col min="9708" max="9708" width="25.54296875" style="211" customWidth="1"/>
    <col min="9709" max="9709" width="4.90625" style="211" customWidth="1"/>
    <col min="9710" max="9710" width="19.36328125" style="211" bestFit="1" customWidth="1"/>
    <col min="9711" max="9711" width="27.81640625" style="211" customWidth="1"/>
    <col min="9712" max="9714" width="0" style="211" hidden="1" customWidth="1"/>
    <col min="9715" max="9715" width="4.453125" style="211" customWidth="1"/>
    <col min="9716" max="9716" width="12.1796875" style="211" customWidth="1"/>
    <col min="9717" max="9717" width="6" style="211" customWidth="1"/>
    <col min="9718" max="9719" width="14.54296875" style="211" customWidth="1"/>
    <col min="9720" max="9720" width="16" style="211" customWidth="1"/>
    <col min="9721" max="9721" width="5.08984375" style="211" customWidth="1"/>
    <col min="9722" max="9723" width="20" style="211" customWidth="1"/>
    <col min="9724" max="9724" width="9.90625" style="211" customWidth="1"/>
    <col min="9725" max="9957" width="8.90625" style="211"/>
    <col min="9958" max="9958" width="25.6328125" style="211" bestFit="1" customWidth="1"/>
    <col min="9959" max="9959" width="8.81640625" style="211" customWidth="1"/>
    <col min="9960" max="9962" width="0" style="211" hidden="1" customWidth="1"/>
    <col min="9963" max="9963" width="7.90625" style="211" customWidth="1"/>
    <col min="9964" max="9964" width="25.54296875" style="211" customWidth="1"/>
    <col min="9965" max="9965" width="4.90625" style="211" customWidth="1"/>
    <col min="9966" max="9966" width="19.36328125" style="211" bestFit="1" customWidth="1"/>
    <col min="9967" max="9967" width="27.81640625" style="211" customWidth="1"/>
    <col min="9968" max="9970" width="0" style="211" hidden="1" customWidth="1"/>
    <col min="9971" max="9971" width="4.453125" style="211" customWidth="1"/>
    <col min="9972" max="9972" width="12.1796875" style="211" customWidth="1"/>
    <col min="9973" max="9973" width="6" style="211" customWidth="1"/>
    <col min="9974" max="9975" width="14.54296875" style="211" customWidth="1"/>
    <col min="9976" max="9976" width="16" style="211" customWidth="1"/>
    <col min="9977" max="9977" width="5.08984375" style="211" customWidth="1"/>
    <col min="9978" max="9979" width="20" style="211" customWidth="1"/>
    <col min="9980" max="9980" width="9.90625" style="211" customWidth="1"/>
    <col min="9981" max="10213" width="8.90625" style="211"/>
    <col min="10214" max="10214" width="25.6328125" style="211" bestFit="1" customWidth="1"/>
    <col min="10215" max="10215" width="8.81640625" style="211" customWidth="1"/>
    <col min="10216" max="10218" width="0" style="211" hidden="1" customWidth="1"/>
    <col min="10219" max="10219" width="7.90625" style="211" customWidth="1"/>
    <col min="10220" max="10220" width="25.54296875" style="211" customWidth="1"/>
    <col min="10221" max="10221" width="4.90625" style="211" customWidth="1"/>
    <col min="10222" max="10222" width="19.36328125" style="211" bestFit="1" customWidth="1"/>
    <col min="10223" max="10223" width="27.81640625" style="211" customWidth="1"/>
    <col min="10224" max="10226" width="0" style="211" hidden="1" customWidth="1"/>
    <col min="10227" max="10227" width="4.453125" style="211" customWidth="1"/>
    <col min="10228" max="10228" width="12.1796875" style="211" customWidth="1"/>
    <col min="10229" max="10229" width="6" style="211" customWidth="1"/>
    <col min="10230" max="10231" width="14.54296875" style="211" customWidth="1"/>
    <col min="10232" max="10232" width="16" style="211" customWidth="1"/>
    <col min="10233" max="10233" width="5.08984375" style="211" customWidth="1"/>
    <col min="10234" max="10235" width="20" style="211" customWidth="1"/>
    <col min="10236" max="10236" width="9.90625" style="211" customWidth="1"/>
    <col min="10237" max="10469" width="8.90625" style="211"/>
    <col min="10470" max="10470" width="25.6328125" style="211" bestFit="1" customWidth="1"/>
    <col min="10471" max="10471" width="8.81640625" style="211" customWidth="1"/>
    <col min="10472" max="10474" width="0" style="211" hidden="1" customWidth="1"/>
    <col min="10475" max="10475" width="7.90625" style="211" customWidth="1"/>
    <col min="10476" max="10476" width="25.54296875" style="211" customWidth="1"/>
    <col min="10477" max="10477" width="4.90625" style="211" customWidth="1"/>
    <col min="10478" max="10478" width="19.36328125" style="211" bestFit="1" customWidth="1"/>
    <col min="10479" max="10479" width="27.81640625" style="211" customWidth="1"/>
    <col min="10480" max="10482" width="0" style="211" hidden="1" customWidth="1"/>
    <col min="10483" max="10483" width="4.453125" style="211" customWidth="1"/>
    <col min="10484" max="10484" width="12.1796875" style="211" customWidth="1"/>
    <col min="10485" max="10485" width="6" style="211" customWidth="1"/>
    <col min="10486" max="10487" width="14.54296875" style="211" customWidth="1"/>
    <col min="10488" max="10488" width="16" style="211" customWidth="1"/>
    <col min="10489" max="10489" width="5.08984375" style="211" customWidth="1"/>
    <col min="10490" max="10491" width="20" style="211" customWidth="1"/>
    <col min="10492" max="10492" width="9.90625" style="211" customWidth="1"/>
    <col min="10493" max="10725" width="8.90625" style="211"/>
    <col min="10726" max="10726" width="25.6328125" style="211" bestFit="1" customWidth="1"/>
    <col min="10727" max="10727" width="8.81640625" style="211" customWidth="1"/>
    <col min="10728" max="10730" width="0" style="211" hidden="1" customWidth="1"/>
    <col min="10731" max="10731" width="7.90625" style="211" customWidth="1"/>
    <col min="10732" max="10732" width="25.54296875" style="211" customWidth="1"/>
    <col min="10733" max="10733" width="4.90625" style="211" customWidth="1"/>
    <col min="10734" max="10734" width="19.36328125" style="211" bestFit="1" customWidth="1"/>
    <col min="10735" max="10735" width="27.81640625" style="211" customWidth="1"/>
    <col min="10736" max="10738" width="0" style="211" hidden="1" customWidth="1"/>
    <col min="10739" max="10739" width="4.453125" style="211" customWidth="1"/>
    <col min="10740" max="10740" width="12.1796875" style="211" customWidth="1"/>
    <col min="10741" max="10741" width="6" style="211" customWidth="1"/>
    <col min="10742" max="10743" width="14.54296875" style="211" customWidth="1"/>
    <col min="10744" max="10744" width="16" style="211" customWidth="1"/>
    <col min="10745" max="10745" width="5.08984375" style="211" customWidth="1"/>
    <col min="10746" max="10747" width="20" style="211" customWidth="1"/>
    <col min="10748" max="10748" width="9.90625" style="211" customWidth="1"/>
    <col min="10749" max="10981" width="8.90625" style="211"/>
    <col min="10982" max="10982" width="25.6328125" style="211" bestFit="1" customWidth="1"/>
    <col min="10983" max="10983" width="8.81640625" style="211" customWidth="1"/>
    <col min="10984" max="10986" width="0" style="211" hidden="1" customWidth="1"/>
    <col min="10987" max="10987" width="7.90625" style="211" customWidth="1"/>
    <col min="10988" max="10988" width="25.54296875" style="211" customWidth="1"/>
    <col min="10989" max="10989" width="4.90625" style="211" customWidth="1"/>
    <col min="10990" max="10990" width="19.36328125" style="211" bestFit="1" customWidth="1"/>
    <col min="10991" max="10991" width="27.81640625" style="211" customWidth="1"/>
    <col min="10992" max="10994" width="0" style="211" hidden="1" customWidth="1"/>
    <col min="10995" max="10995" width="4.453125" style="211" customWidth="1"/>
    <col min="10996" max="10996" width="12.1796875" style="211" customWidth="1"/>
    <col min="10997" max="10997" width="6" style="211" customWidth="1"/>
    <col min="10998" max="10999" width="14.54296875" style="211" customWidth="1"/>
    <col min="11000" max="11000" width="16" style="211" customWidth="1"/>
    <col min="11001" max="11001" width="5.08984375" style="211" customWidth="1"/>
    <col min="11002" max="11003" width="20" style="211" customWidth="1"/>
    <col min="11004" max="11004" width="9.90625" style="211" customWidth="1"/>
    <col min="11005" max="11237" width="8.90625" style="211"/>
    <col min="11238" max="11238" width="25.6328125" style="211" bestFit="1" customWidth="1"/>
    <col min="11239" max="11239" width="8.81640625" style="211" customWidth="1"/>
    <col min="11240" max="11242" width="0" style="211" hidden="1" customWidth="1"/>
    <col min="11243" max="11243" width="7.90625" style="211" customWidth="1"/>
    <col min="11244" max="11244" width="25.54296875" style="211" customWidth="1"/>
    <col min="11245" max="11245" width="4.90625" style="211" customWidth="1"/>
    <col min="11246" max="11246" width="19.36328125" style="211" bestFit="1" customWidth="1"/>
    <col min="11247" max="11247" width="27.81640625" style="211" customWidth="1"/>
    <col min="11248" max="11250" width="0" style="211" hidden="1" customWidth="1"/>
    <col min="11251" max="11251" width="4.453125" style="211" customWidth="1"/>
    <col min="11252" max="11252" width="12.1796875" style="211" customWidth="1"/>
    <col min="11253" max="11253" width="6" style="211" customWidth="1"/>
    <col min="11254" max="11255" width="14.54296875" style="211" customWidth="1"/>
    <col min="11256" max="11256" width="16" style="211" customWidth="1"/>
    <col min="11257" max="11257" width="5.08984375" style="211" customWidth="1"/>
    <col min="11258" max="11259" width="20" style="211" customWidth="1"/>
    <col min="11260" max="11260" width="9.90625" style="211" customWidth="1"/>
    <col min="11261" max="11493" width="8.90625" style="211"/>
    <col min="11494" max="11494" width="25.6328125" style="211" bestFit="1" customWidth="1"/>
    <col min="11495" max="11495" width="8.81640625" style="211" customWidth="1"/>
    <col min="11496" max="11498" width="0" style="211" hidden="1" customWidth="1"/>
    <col min="11499" max="11499" width="7.90625" style="211" customWidth="1"/>
    <col min="11500" max="11500" width="25.54296875" style="211" customWidth="1"/>
    <col min="11501" max="11501" width="4.90625" style="211" customWidth="1"/>
    <col min="11502" max="11502" width="19.36328125" style="211" bestFit="1" customWidth="1"/>
    <col min="11503" max="11503" width="27.81640625" style="211" customWidth="1"/>
    <col min="11504" max="11506" width="0" style="211" hidden="1" customWidth="1"/>
    <col min="11507" max="11507" width="4.453125" style="211" customWidth="1"/>
    <col min="11508" max="11508" width="12.1796875" style="211" customWidth="1"/>
    <col min="11509" max="11509" width="6" style="211" customWidth="1"/>
    <col min="11510" max="11511" width="14.54296875" style="211" customWidth="1"/>
    <col min="11512" max="11512" width="16" style="211" customWidth="1"/>
    <col min="11513" max="11513" width="5.08984375" style="211" customWidth="1"/>
    <col min="11514" max="11515" width="20" style="211" customWidth="1"/>
    <col min="11516" max="11516" width="9.90625" style="211" customWidth="1"/>
    <col min="11517" max="11749" width="8.90625" style="211"/>
    <col min="11750" max="11750" width="25.6328125" style="211" bestFit="1" customWidth="1"/>
    <col min="11751" max="11751" width="8.81640625" style="211" customWidth="1"/>
    <col min="11752" max="11754" width="0" style="211" hidden="1" customWidth="1"/>
    <col min="11755" max="11755" width="7.90625" style="211" customWidth="1"/>
    <col min="11756" max="11756" width="25.54296875" style="211" customWidth="1"/>
    <col min="11757" max="11757" width="4.90625" style="211" customWidth="1"/>
    <col min="11758" max="11758" width="19.36328125" style="211" bestFit="1" customWidth="1"/>
    <col min="11759" max="11759" width="27.81640625" style="211" customWidth="1"/>
    <col min="11760" max="11762" width="0" style="211" hidden="1" customWidth="1"/>
    <col min="11763" max="11763" width="4.453125" style="211" customWidth="1"/>
    <col min="11764" max="11764" width="12.1796875" style="211" customWidth="1"/>
    <col min="11765" max="11765" width="6" style="211" customWidth="1"/>
    <col min="11766" max="11767" width="14.54296875" style="211" customWidth="1"/>
    <col min="11768" max="11768" width="16" style="211" customWidth="1"/>
    <col min="11769" max="11769" width="5.08984375" style="211" customWidth="1"/>
    <col min="11770" max="11771" width="20" style="211" customWidth="1"/>
    <col min="11772" max="11772" width="9.90625" style="211" customWidth="1"/>
    <col min="11773" max="12005" width="8.90625" style="211"/>
    <col min="12006" max="12006" width="25.6328125" style="211" bestFit="1" customWidth="1"/>
    <col min="12007" max="12007" width="8.81640625" style="211" customWidth="1"/>
    <col min="12008" max="12010" width="0" style="211" hidden="1" customWidth="1"/>
    <col min="12011" max="12011" width="7.90625" style="211" customWidth="1"/>
    <col min="12012" max="12012" width="25.54296875" style="211" customWidth="1"/>
    <col min="12013" max="12013" width="4.90625" style="211" customWidth="1"/>
    <col min="12014" max="12014" width="19.36328125" style="211" bestFit="1" customWidth="1"/>
    <col min="12015" max="12015" width="27.81640625" style="211" customWidth="1"/>
    <col min="12016" max="12018" width="0" style="211" hidden="1" customWidth="1"/>
    <col min="12019" max="12019" width="4.453125" style="211" customWidth="1"/>
    <col min="12020" max="12020" width="12.1796875" style="211" customWidth="1"/>
    <col min="12021" max="12021" width="6" style="211" customWidth="1"/>
    <col min="12022" max="12023" width="14.54296875" style="211" customWidth="1"/>
    <col min="12024" max="12024" width="16" style="211" customWidth="1"/>
    <col min="12025" max="12025" width="5.08984375" style="211" customWidth="1"/>
    <col min="12026" max="12027" width="20" style="211" customWidth="1"/>
    <col min="12028" max="12028" width="9.90625" style="211" customWidth="1"/>
    <col min="12029" max="12261" width="8.90625" style="211"/>
    <col min="12262" max="12262" width="25.6328125" style="211" bestFit="1" customWidth="1"/>
    <col min="12263" max="12263" width="8.81640625" style="211" customWidth="1"/>
    <col min="12264" max="12266" width="0" style="211" hidden="1" customWidth="1"/>
    <col min="12267" max="12267" width="7.90625" style="211" customWidth="1"/>
    <col min="12268" max="12268" width="25.54296875" style="211" customWidth="1"/>
    <col min="12269" max="12269" width="4.90625" style="211" customWidth="1"/>
    <col min="12270" max="12270" width="19.36328125" style="211" bestFit="1" customWidth="1"/>
    <col min="12271" max="12271" width="27.81640625" style="211" customWidth="1"/>
    <col min="12272" max="12274" width="0" style="211" hidden="1" customWidth="1"/>
    <col min="12275" max="12275" width="4.453125" style="211" customWidth="1"/>
    <col min="12276" max="12276" width="12.1796875" style="211" customWidth="1"/>
    <col min="12277" max="12277" width="6" style="211" customWidth="1"/>
    <col min="12278" max="12279" width="14.54296875" style="211" customWidth="1"/>
    <col min="12280" max="12280" width="16" style="211" customWidth="1"/>
    <col min="12281" max="12281" width="5.08984375" style="211" customWidth="1"/>
    <col min="12282" max="12283" width="20" style="211" customWidth="1"/>
    <col min="12284" max="12284" width="9.90625" style="211" customWidth="1"/>
    <col min="12285" max="12517" width="8.90625" style="211"/>
    <col min="12518" max="12518" width="25.6328125" style="211" bestFit="1" customWidth="1"/>
    <col min="12519" max="12519" width="8.81640625" style="211" customWidth="1"/>
    <col min="12520" max="12522" width="0" style="211" hidden="1" customWidth="1"/>
    <col min="12523" max="12523" width="7.90625" style="211" customWidth="1"/>
    <col min="12524" max="12524" width="25.54296875" style="211" customWidth="1"/>
    <col min="12525" max="12525" width="4.90625" style="211" customWidth="1"/>
    <col min="12526" max="12526" width="19.36328125" style="211" bestFit="1" customWidth="1"/>
    <col min="12527" max="12527" width="27.81640625" style="211" customWidth="1"/>
    <col min="12528" max="12530" width="0" style="211" hidden="1" customWidth="1"/>
    <col min="12531" max="12531" width="4.453125" style="211" customWidth="1"/>
    <col min="12532" max="12532" width="12.1796875" style="211" customWidth="1"/>
    <col min="12533" max="12533" width="6" style="211" customWidth="1"/>
    <col min="12534" max="12535" width="14.54296875" style="211" customWidth="1"/>
    <col min="12536" max="12536" width="16" style="211" customWidth="1"/>
    <col min="12537" max="12537" width="5.08984375" style="211" customWidth="1"/>
    <col min="12538" max="12539" width="20" style="211" customWidth="1"/>
    <col min="12540" max="12540" width="9.90625" style="211" customWidth="1"/>
    <col min="12541" max="12773" width="8.90625" style="211"/>
    <col min="12774" max="12774" width="25.6328125" style="211" bestFit="1" customWidth="1"/>
    <col min="12775" max="12775" width="8.81640625" style="211" customWidth="1"/>
    <col min="12776" max="12778" width="0" style="211" hidden="1" customWidth="1"/>
    <col min="12779" max="12779" width="7.90625" style="211" customWidth="1"/>
    <col min="12780" max="12780" width="25.54296875" style="211" customWidth="1"/>
    <col min="12781" max="12781" width="4.90625" style="211" customWidth="1"/>
    <col min="12782" max="12782" width="19.36328125" style="211" bestFit="1" customWidth="1"/>
    <col min="12783" max="12783" width="27.81640625" style="211" customWidth="1"/>
    <col min="12784" max="12786" width="0" style="211" hidden="1" customWidth="1"/>
    <col min="12787" max="12787" width="4.453125" style="211" customWidth="1"/>
    <col min="12788" max="12788" width="12.1796875" style="211" customWidth="1"/>
    <col min="12789" max="12789" width="6" style="211" customWidth="1"/>
    <col min="12790" max="12791" width="14.54296875" style="211" customWidth="1"/>
    <col min="12792" max="12792" width="16" style="211" customWidth="1"/>
    <col min="12793" max="12793" width="5.08984375" style="211" customWidth="1"/>
    <col min="12794" max="12795" width="20" style="211" customWidth="1"/>
    <col min="12796" max="12796" width="9.90625" style="211" customWidth="1"/>
    <col min="12797" max="13029" width="8.90625" style="211"/>
    <col min="13030" max="13030" width="25.6328125" style="211" bestFit="1" customWidth="1"/>
    <col min="13031" max="13031" width="8.81640625" style="211" customWidth="1"/>
    <col min="13032" max="13034" width="0" style="211" hidden="1" customWidth="1"/>
    <col min="13035" max="13035" width="7.90625" style="211" customWidth="1"/>
    <col min="13036" max="13036" width="25.54296875" style="211" customWidth="1"/>
    <col min="13037" max="13037" width="4.90625" style="211" customWidth="1"/>
    <col min="13038" max="13038" width="19.36328125" style="211" bestFit="1" customWidth="1"/>
    <col min="13039" max="13039" width="27.81640625" style="211" customWidth="1"/>
    <col min="13040" max="13042" width="0" style="211" hidden="1" customWidth="1"/>
    <col min="13043" max="13043" width="4.453125" style="211" customWidth="1"/>
    <col min="13044" max="13044" width="12.1796875" style="211" customWidth="1"/>
    <col min="13045" max="13045" width="6" style="211" customWidth="1"/>
    <col min="13046" max="13047" width="14.54296875" style="211" customWidth="1"/>
    <col min="13048" max="13048" width="16" style="211" customWidth="1"/>
    <col min="13049" max="13049" width="5.08984375" style="211" customWidth="1"/>
    <col min="13050" max="13051" width="20" style="211" customWidth="1"/>
    <col min="13052" max="13052" width="9.90625" style="211" customWidth="1"/>
    <col min="13053" max="13285" width="8.90625" style="211"/>
    <col min="13286" max="13286" width="25.6328125" style="211" bestFit="1" customWidth="1"/>
    <col min="13287" max="13287" width="8.81640625" style="211" customWidth="1"/>
    <col min="13288" max="13290" width="0" style="211" hidden="1" customWidth="1"/>
    <col min="13291" max="13291" width="7.90625" style="211" customWidth="1"/>
    <col min="13292" max="13292" width="25.54296875" style="211" customWidth="1"/>
    <col min="13293" max="13293" width="4.90625" style="211" customWidth="1"/>
    <col min="13294" max="13294" width="19.36328125" style="211" bestFit="1" customWidth="1"/>
    <col min="13295" max="13295" width="27.81640625" style="211" customWidth="1"/>
    <col min="13296" max="13298" width="0" style="211" hidden="1" customWidth="1"/>
    <col min="13299" max="13299" width="4.453125" style="211" customWidth="1"/>
    <col min="13300" max="13300" width="12.1796875" style="211" customWidth="1"/>
    <col min="13301" max="13301" width="6" style="211" customWidth="1"/>
    <col min="13302" max="13303" width="14.54296875" style="211" customWidth="1"/>
    <col min="13304" max="13304" width="16" style="211" customWidth="1"/>
    <col min="13305" max="13305" width="5.08984375" style="211" customWidth="1"/>
    <col min="13306" max="13307" width="20" style="211" customWidth="1"/>
    <col min="13308" max="13308" width="9.90625" style="211" customWidth="1"/>
    <col min="13309" max="13541" width="8.90625" style="211"/>
    <col min="13542" max="13542" width="25.6328125" style="211" bestFit="1" customWidth="1"/>
    <col min="13543" max="13543" width="8.81640625" style="211" customWidth="1"/>
    <col min="13544" max="13546" width="0" style="211" hidden="1" customWidth="1"/>
    <col min="13547" max="13547" width="7.90625" style="211" customWidth="1"/>
    <col min="13548" max="13548" width="25.54296875" style="211" customWidth="1"/>
    <col min="13549" max="13549" width="4.90625" style="211" customWidth="1"/>
    <col min="13550" max="13550" width="19.36328125" style="211" bestFit="1" customWidth="1"/>
    <col min="13551" max="13551" width="27.81640625" style="211" customWidth="1"/>
    <col min="13552" max="13554" width="0" style="211" hidden="1" customWidth="1"/>
    <col min="13555" max="13555" width="4.453125" style="211" customWidth="1"/>
    <col min="13556" max="13556" width="12.1796875" style="211" customWidth="1"/>
    <col min="13557" max="13557" width="6" style="211" customWidth="1"/>
    <col min="13558" max="13559" width="14.54296875" style="211" customWidth="1"/>
    <col min="13560" max="13560" width="16" style="211" customWidth="1"/>
    <col min="13561" max="13561" width="5.08984375" style="211" customWidth="1"/>
    <col min="13562" max="13563" width="20" style="211" customWidth="1"/>
    <col min="13564" max="13564" width="9.90625" style="211" customWidth="1"/>
    <col min="13565" max="13797" width="8.90625" style="211"/>
    <col min="13798" max="13798" width="25.6328125" style="211" bestFit="1" customWidth="1"/>
    <col min="13799" max="13799" width="8.81640625" style="211" customWidth="1"/>
    <col min="13800" max="13802" width="0" style="211" hidden="1" customWidth="1"/>
    <col min="13803" max="13803" width="7.90625" style="211" customWidth="1"/>
    <col min="13804" max="13804" width="25.54296875" style="211" customWidth="1"/>
    <col min="13805" max="13805" width="4.90625" style="211" customWidth="1"/>
    <col min="13806" max="13806" width="19.36328125" style="211" bestFit="1" customWidth="1"/>
    <col min="13807" max="13807" width="27.81640625" style="211" customWidth="1"/>
    <col min="13808" max="13810" width="0" style="211" hidden="1" customWidth="1"/>
    <col min="13811" max="13811" width="4.453125" style="211" customWidth="1"/>
    <col min="13812" max="13812" width="12.1796875" style="211" customWidth="1"/>
    <col min="13813" max="13813" width="6" style="211" customWidth="1"/>
    <col min="13814" max="13815" width="14.54296875" style="211" customWidth="1"/>
    <col min="13816" max="13816" width="16" style="211" customWidth="1"/>
    <col min="13817" max="13817" width="5.08984375" style="211" customWidth="1"/>
    <col min="13818" max="13819" width="20" style="211" customWidth="1"/>
    <col min="13820" max="13820" width="9.90625" style="211" customWidth="1"/>
    <col min="13821" max="14053" width="8.90625" style="211"/>
    <col min="14054" max="14054" width="25.6328125" style="211" bestFit="1" customWidth="1"/>
    <col min="14055" max="14055" width="8.81640625" style="211" customWidth="1"/>
    <col min="14056" max="14058" width="0" style="211" hidden="1" customWidth="1"/>
    <col min="14059" max="14059" width="7.90625" style="211" customWidth="1"/>
    <col min="14060" max="14060" width="25.54296875" style="211" customWidth="1"/>
    <col min="14061" max="14061" width="4.90625" style="211" customWidth="1"/>
    <col min="14062" max="14062" width="19.36328125" style="211" bestFit="1" customWidth="1"/>
    <col min="14063" max="14063" width="27.81640625" style="211" customWidth="1"/>
    <col min="14064" max="14066" width="0" style="211" hidden="1" customWidth="1"/>
    <col min="14067" max="14067" width="4.453125" style="211" customWidth="1"/>
    <col min="14068" max="14068" width="12.1796875" style="211" customWidth="1"/>
    <col min="14069" max="14069" width="6" style="211" customWidth="1"/>
    <col min="14070" max="14071" width="14.54296875" style="211" customWidth="1"/>
    <col min="14072" max="14072" width="16" style="211" customWidth="1"/>
    <col min="14073" max="14073" width="5.08984375" style="211" customWidth="1"/>
    <col min="14074" max="14075" width="20" style="211" customWidth="1"/>
    <col min="14076" max="14076" width="9.90625" style="211" customWidth="1"/>
    <col min="14077" max="14309" width="8.90625" style="211"/>
    <col min="14310" max="14310" width="25.6328125" style="211" bestFit="1" customWidth="1"/>
    <col min="14311" max="14311" width="8.81640625" style="211" customWidth="1"/>
    <col min="14312" max="14314" width="0" style="211" hidden="1" customWidth="1"/>
    <col min="14315" max="14315" width="7.90625" style="211" customWidth="1"/>
    <col min="14316" max="14316" width="25.54296875" style="211" customWidth="1"/>
    <col min="14317" max="14317" width="4.90625" style="211" customWidth="1"/>
    <col min="14318" max="14318" width="19.36328125" style="211" bestFit="1" customWidth="1"/>
    <col min="14319" max="14319" width="27.81640625" style="211" customWidth="1"/>
    <col min="14320" max="14322" width="0" style="211" hidden="1" customWidth="1"/>
    <col min="14323" max="14323" width="4.453125" style="211" customWidth="1"/>
    <col min="14324" max="14324" width="12.1796875" style="211" customWidth="1"/>
    <col min="14325" max="14325" width="6" style="211" customWidth="1"/>
    <col min="14326" max="14327" width="14.54296875" style="211" customWidth="1"/>
    <col min="14328" max="14328" width="16" style="211" customWidth="1"/>
    <col min="14329" max="14329" width="5.08984375" style="211" customWidth="1"/>
    <col min="14330" max="14331" width="20" style="211" customWidth="1"/>
    <col min="14332" max="14332" width="9.90625" style="211" customWidth="1"/>
    <col min="14333" max="14565" width="8.90625" style="211"/>
    <col min="14566" max="14566" width="25.6328125" style="211" bestFit="1" customWidth="1"/>
    <col min="14567" max="14567" width="8.81640625" style="211" customWidth="1"/>
    <col min="14568" max="14570" width="0" style="211" hidden="1" customWidth="1"/>
    <col min="14571" max="14571" width="7.90625" style="211" customWidth="1"/>
    <col min="14572" max="14572" width="25.54296875" style="211" customWidth="1"/>
    <col min="14573" max="14573" width="4.90625" style="211" customWidth="1"/>
    <col min="14574" max="14574" width="19.36328125" style="211" bestFit="1" customWidth="1"/>
    <col min="14575" max="14575" width="27.81640625" style="211" customWidth="1"/>
    <col min="14576" max="14578" width="0" style="211" hidden="1" customWidth="1"/>
    <col min="14579" max="14579" width="4.453125" style="211" customWidth="1"/>
    <col min="14580" max="14580" width="12.1796875" style="211" customWidth="1"/>
    <col min="14581" max="14581" width="6" style="211" customWidth="1"/>
    <col min="14582" max="14583" width="14.54296875" style="211" customWidth="1"/>
    <col min="14584" max="14584" width="16" style="211" customWidth="1"/>
    <col min="14585" max="14585" width="5.08984375" style="211" customWidth="1"/>
    <col min="14586" max="14587" width="20" style="211" customWidth="1"/>
    <col min="14588" max="14588" width="9.90625" style="211" customWidth="1"/>
    <col min="14589" max="14821" width="8.90625" style="211"/>
    <col min="14822" max="14822" width="25.6328125" style="211" bestFit="1" customWidth="1"/>
    <col min="14823" max="14823" width="8.81640625" style="211" customWidth="1"/>
    <col min="14824" max="14826" width="0" style="211" hidden="1" customWidth="1"/>
    <col min="14827" max="14827" width="7.90625" style="211" customWidth="1"/>
    <col min="14828" max="14828" width="25.54296875" style="211" customWidth="1"/>
    <col min="14829" max="14829" width="4.90625" style="211" customWidth="1"/>
    <col min="14830" max="14830" width="19.36328125" style="211" bestFit="1" customWidth="1"/>
    <col min="14831" max="14831" width="27.81640625" style="211" customWidth="1"/>
    <col min="14832" max="14834" width="0" style="211" hidden="1" customWidth="1"/>
    <col min="14835" max="14835" width="4.453125" style="211" customWidth="1"/>
    <col min="14836" max="14836" width="12.1796875" style="211" customWidth="1"/>
    <col min="14837" max="14837" width="6" style="211" customWidth="1"/>
    <col min="14838" max="14839" width="14.54296875" style="211" customWidth="1"/>
    <col min="14840" max="14840" width="16" style="211" customWidth="1"/>
    <col min="14841" max="14841" width="5.08984375" style="211" customWidth="1"/>
    <col min="14842" max="14843" width="20" style="211" customWidth="1"/>
    <col min="14844" max="14844" width="9.90625" style="211" customWidth="1"/>
    <col min="14845" max="15077" width="8.90625" style="211"/>
    <col min="15078" max="15078" width="25.6328125" style="211" bestFit="1" customWidth="1"/>
    <col min="15079" max="15079" width="8.81640625" style="211" customWidth="1"/>
    <col min="15080" max="15082" width="0" style="211" hidden="1" customWidth="1"/>
    <col min="15083" max="15083" width="7.90625" style="211" customWidth="1"/>
    <col min="15084" max="15084" width="25.54296875" style="211" customWidth="1"/>
    <col min="15085" max="15085" width="4.90625" style="211" customWidth="1"/>
    <col min="15086" max="15086" width="19.36328125" style="211" bestFit="1" customWidth="1"/>
    <col min="15087" max="15087" width="27.81640625" style="211" customWidth="1"/>
    <col min="15088" max="15090" width="0" style="211" hidden="1" customWidth="1"/>
    <col min="15091" max="15091" width="4.453125" style="211" customWidth="1"/>
    <col min="15092" max="15092" width="12.1796875" style="211" customWidth="1"/>
    <col min="15093" max="15093" width="6" style="211" customWidth="1"/>
    <col min="15094" max="15095" width="14.54296875" style="211" customWidth="1"/>
    <col min="15096" max="15096" width="16" style="211" customWidth="1"/>
    <col min="15097" max="15097" width="5.08984375" style="211" customWidth="1"/>
    <col min="15098" max="15099" width="20" style="211" customWidth="1"/>
    <col min="15100" max="15100" width="9.90625" style="211" customWidth="1"/>
    <col min="15101" max="15333" width="8.90625" style="211"/>
    <col min="15334" max="15334" width="25.6328125" style="211" bestFit="1" customWidth="1"/>
    <col min="15335" max="15335" width="8.81640625" style="211" customWidth="1"/>
    <col min="15336" max="15338" width="0" style="211" hidden="1" customWidth="1"/>
    <col min="15339" max="15339" width="7.90625" style="211" customWidth="1"/>
    <col min="15340" max="15340" width="25.54296875" style="211" customWidth="1"/>
    <col min="15341" max="15341" width="4.90625" style="211" customWidth="1"/>
    <col min="15342" max="15342" width="19.36328125" style="211" bestFit="1" customWidth="1"/>
    <col min="15343" max="15343" width="27.81640625" style="211" customWidth="1"/>
    <col min="15344" max="15346" width="0" style="211" hidden="1" customWidth="1"/>
    <col min="15347" max="15347" width="4.453125" style="211" customWidth="1"/>
    <col min="15348" max="15348" width="12.1796875" style="211" customWidth="1"/>
    <col min="15349" max="15349" width="6" style="211" customWidth="1"/>
    <col min="15350" max="15351" width="14.54296875" style="211" customWidth="1"/>
    <col min="15352" max="15352" width="16" style="211" customWidth="1"/>
    <col min="15353" max="15353" width="5.08984375" style="211" customWidth="1"/>
    <col min="15354" max="15355" width="20" style="211" customWidth="1"/>
    <col min="15356" max="15356" width="9.90625" style="211" customWidth="1"/>
    <col min="15357" max="15589" width="8.90625" style="211"/>
    <col min="15590" max="15590" width="25.6328125" style="211" bestFit="1" customWidth="1"/>
    <col min="15591" max="15591" width="8.81640625" style="211" customWidth="1"/>
    <col min="15592" max="15594" width="0" style="211" hidden="1" customWidth="1"/>
    <col min="15595" max="15595" width="7.90625" style="211" customWidth="1"/>
    <col min="15596" max="15596" width="25.54296875" style="211" customWidth="1"/>
    <col min="15597" max="15597" width="4.90625" style="211" customWidth="1"/>
    <col min="15598" max="15598" width="19.36328125" style="211" bestFit="1" customWidth="1"/>
    <col min="15599" max="15599" width="27.81640625" style="211" customWidth="1"/>
    <col min="15600" max="15602" width="0" style="211" hidden="1" customWidth="1"/>
    <col min="15603" max="15603" width="4.453125" style="211" customWidth="1"/>
    <col min="15604" max="15604" width="12.1796875" style="211" customWidth="1"/>
    <col min="15605" max="15605" width="6" style="211" customWidth="1"/>
    <col min="15606" max="15607" width="14.54296875" style="211" customWidth="1"/>
    <col min="15608" max="15608" width="16" style="211" customWidth="1"/>
    <col min="15609" max="15609" width="5.08984375" style="211" customWidth="1"/>
    <col min="15610" max="15611" width="20" style="211" customWidth="1"/>
    <col min="15612" max="15612" width="9.90625" style="211" customWidth="1"/>
    <col min="15613" max="15845" width="8.90625" style="211"/>
    <col min="15846" max="15846" width="25.6328125" style="211" bestFit="1" customWidth="1"/>
    <col min="15847" max="15847" width="8.81640625" style="211" customWidth="1"/>
    <col min="15848" max="15850" width="0" style="211" hidden="1" customWidth="1"/>
    <col min="15851" max="15851" width="7.90625" style="211" customWidth="1"/>
    <col min="15852" max="15852" width="25.54296875" style="211" customWidth="1"/>
    <col min="15853" max="15853" width="4.90625" style="211" customWidth="1"/>
    <col min="15854" max="15854" width="19.36328125" style="211" bestFit="1" customWidth="1"/>
    <col min="15855" max="15855" width="27.81640625" style="211" customWidth="1"/>
    <col min="15856" max="15858" width="0" style="211" hidden="1" customWidth="1"/>
    <col min="15859" max="15859" width="4.453125" style="211" customWidth="1"/>
    <col min="15860" max="15860" width="12.1796875" style="211" customWidth="1"/>
    <col min="15861" max="15861" width="6" style="211" customWidth="1"/>
    <col min="15862" max="15863" width="14.54296875" style="211" customWidth="1"/>
    <col min="15864" max="15864" width="16" style="211" customWidth="1"/>
    <col min="15865" max="15865" width="5.08984375" style="211" customWidth="1"/>
    <col min="15866" max="15867" width="20" style="211" customWidth="1"/>
    <col min="15868" max="15868" width="9.90625" style="211" customWidth="1"/>
    <col min="15869" max="16101" width="8.90625" style="211"/>
    <col min="16102" max="16102" width="25.6328125" style="211" bestFit="1" customWidth="1"/>
    <col min="16103" max="16103" width="8.81640625" style="211" customWidth="1"/>
    <col min="16104" max="16106" width="0" style="211" hidden="1" customWidth="1"/>
    <col min="16107" max="16107" width="7.90625" style="211" customWidth="1"/>
    <col min="16108" max="16108" width="25.54296875" style="211" customWidth="1"/>
    <col min="16109" max="16109" width="4.90625" style="211" customWidth="1"/>
    <col min="16110" max="16110" width="19.36328125" style="211" bestFit="1" customWidth="1"/>
    <col min="16111" max="16111" width="27.81640625" style="211" customWidth="1"/>
    <col min="16112" max="16114" width="0" style="211" hidden="1" customWidth="1"/>
    <col min="16115" max="16115" width="4.453125" style="211" customWidth="1"/>
    <col min="16116" max="16116" width="12.1796875" style="211" customWidth="1"/>
    <col min="16117" max="16117" width="6" style="211" customWidth="1"/>
    <col min="16118" max="16119" width="14.54296875" style="211" customWidth="1"/>
    <col min="16120" max="16120" width="16" style="211" customWidth="1"/>
    <col min="16121" max="16121" width="5.08984375" style="211" customWidth="1"/>
    <col min="16122" max="16123" width="20" style="211" customWidth="1"/>
    <col min="16124" max="16124" width="9.90625" style="211" customWidth="1"/>
    <col min="16125" max="16384" width="8.90625" style="211"/>
  </cols>
  <sheetData>
    <row r="1" spans="1:16" ht="15" customHeight="1">
      <c r="A1" s="15" t="s">
        <v>1523</v>
      </c>
      <c r="B1" s="16"/>
      <c r="C1" s="212"/>
      <c r="D1" s="210"/>
      <c r="M1" s="31"/>
    </row>
    <row r="2" spans="1:16" ht="15" customHeight="1" thickBot="1">
      <c r="A2" s="15" t="s">
        <v>1525</v>
      </c>
      <c r="B2" s="16"/>
      <c r="C2" s="212"/>
      <c r="D2" s="210"/>
      <c r="M2" s="31"/>
    </row>
    <row r="3" spans="1:16" ht="15" customHeight="1">
      <c r="A3" s="536" t="s">
        <v>1519</v>
      </c>
      <c r="B3" s="537" t="s">
        <v>1521</v>
      </c>
      <c r="C3" s="606">
        <v>44409</v>
      </c>
      <c r="D3" s="210"/>
      <c r="M3" s="31"/>
    </row>
    <row r="4" spans="1:16" ht="15" customHeight="1" thickBot="1">
      <c r="A4" s="538" t="s">
        <v>1520</v>
      </c>
      <c r="B4" s="539" t="s">
        <v>1521</v>
      </c>
      <c r="C4" s="540">
        <v>2108</v>
      </c>
      <c r="D4" s="210"/>
      <c r="M4" s="31"/>
    </row>
    <row r="5" spans="1:16" ht="7.5" customHeight="1">
      <c r="B5" s="16"/>
      <c r="C5" s="212"/>
      <c r="D5" s="210"/>
      <c r="M5" s="31"/>
      <c r="O5" s="30"/>
    </row>
    <row r="6" spans="1:16" s="212" customFormat="1" ht="15" customHeight="1">
      <c r="A6" s="555" t="s">
        <v>1474</v>
      </c>
      <c r="B6" s="506" t="s">
        <v>1475</v>
      </c>
      <c r="C6" s="506" t="s">
        <v>1476</v>
      </c>
      <c r="D6" s="555" t="s">
        <v>1473</v>
      </c>
      <c r="E6" s="506" t="s">
        <v>1477</v>
      </c>
      <c r="F6" s="556" t="s">
        <v>1478</v>
      </c>
      <c r="G6" s="506" t="s">
        <v>1479</v>
      </c>
      <c r="H6" s="506" t="s">
        <v>1480</v>
      </c>
      <c r="I6" s="506" t="s">
        <v>1481</v>
      </c>
      <c r="J6" s="506" t="s">
        <v>1482</v>
      </c>
      <c r="K6" s="506" t="s">
        <v>1483</v>
      </c>
      <c r="L6" s="506" t="s">
        <v>1484</v>
      </c>
      <c r="M6" s="211"/>
      <c r="N6" s="211"/>
      <c r="O6" s="211"/>
      <c r="P6" s="211"/>
    </row>
    <row r="7" spans="1:16" ht="15" customHeight="1">
      <c r="A7" s="23">
        <f>+EOMONTH($C$3,0)</f>
        <v>44439</v>
      </c>
      <c r="B7" s="549">
        <v>7571101</v>
      </c>
      <c r="C7" s="29" t="s">
        <v>562</v>
      </c>
      <c r="D7" s="550" t="s">
        <v>527</v>
      </c>
      <c r="E7" s="29" t="s">
        <v>1486</v>
      </c>
      <c r="F7" s="551" t="str">
        <f>$C$4&amp;"_Transfer Labor_Cold Forming"</f>
        <v>2108_Transfer Labor_Cold Forming</v>
      </c>
      <c r="G7" s="29" t="s">
        <v>525</v>
      </c>
      <c r="H7" s="29" t="s">
        <v>23</v>
      </c>
      <c r="I7" s="29"/>
      <c r="J7" s="550"/>
      <c r="K7" s="552">
        <f>+TransLab!$E$19</f>
        <v>0</v>
      </c>
      <c r="L7" s="26"/>
      <c r="M7" s="26"/>
      <c r="O7" s="211"/>
      <c r="P7" s="211"/>
    </row>
    <row r="8" spans="1:16" ht="15" customHeight="1">
      <c r="A8" s="28">
        <f t="shared" ref="A8:A71" si="0">+EOMONTH($C$3,0)</f>
        <v>44439</v>
      </c>
      <c r="B8" s="549">
        <v>7571101</v>
      </c>
      <c r="C8" s="29" t="s">
        <v>562</v>
      </c>
      <c r="D8" s="550" t="s">
        <v>528</v>
      </c>
      <c r="E8" s="29" t="s">
        <v>1487</v>
      </c>
      <c r="F8" s="551" t="str">
        <f t="shared" ref="F8:F28" si="1">$C$4&amp;"_Transfer Labor_Cold Forming"</f>
        <v>2108_Transfer Labor_Cold Forming</v>
      </c>
      <c r="G8" s="29" t="s">
        <v>525</v>
      </c>
      <c r="H8" s="29" t="s">
        <v>23</v>
      </c>
      <c r="I8" s="29"/>
      <c r="J8" s="550"/>
      <c r="K8" s="552">
        <f>+TransLab!$G$19</f>
        <v>0</v>
      </c>
      <c r="L8" s="26"/>
      <c r="M8" s="26"/>
      <c r="O8" s="211"/>
      <c r="P8" s="211"/>
    </row>
    <row r="9" spans="1:16" ht="15" customHeight="1">
      <c r="A9" s="28">
        <f t="shared" si="0"/>
        <v>44439</v>
      </c>
      <c r="B9" s="549">
        <v>7571101</v>
      </c>
      <c r="C9" s="29" t="s">
        <v>562</v>
      </c>
      <c r="D9" s="550" t="s">
        <v>529</v>
      </c>
      <c r="E9" s="29" t="s">
        <v>1488</v>
      </c>
      <c r="F9" s="551" t="str">
        <f t="shared" si="1"/>
        <v>2108_Transfer Labor_Cold Forming</v>
      </c>
      <c r="G9" s="29" t="s">
        <v>525</v>
      </c>
      <c r="H9" s="29" t="s">
        <v>23</v>
      </c>
      <c r="I9" s="29"/>
      <c r="J9" s="550"/>
      <c r="K9" s="552">
        <f>+TransLab!$I$19</f>
        <v>0</v>
      </c>
      <c r="L9" s="552"/>
      <c r="M9" s="26"/>
      <c r="O9" s="211"/>
      <c r="P9" s="211"/>
    </row>
    <row r="10" spans="1:16" ht="15" customHeight="1">
      <c r="A10" s="28">
        <f t="shared" si="0"/>
        <v>44439</v>
      </c>
      <c r="B10" s="549">
        <v>7571101</v>
      </c>
      <c r="C10" s="29" t="s">
        <v>562</v>
      </c>
      <c r="D10" s="550" t="s">
        <v>531</v>
      </c>
      <c r="E10" s="29" t="s">
        <v>1522</v>
      </c>
      <c r="F10" s="551" t="str">
        <f t="shared" si="1"/>
        <v>2108_Transfer Labor_Cold Forming</v>
      </c>
      <c r="G10" s="29" t="s">
        <v>525</v>
      </c>
      <c r="H10" s="29" t="s">
        <v>23</v>
      </c>
      <c r="I10" s="29"/>
      <c r="J10" s="550"/>
      <c r="K10" s="552">
        <f>+TransLab!$K$19</f>
        <v>0</v>
      </c>
      <c r="L10" s="26"/>
      <c r="M10" s="26"/>
      <c r="O10" s="211"/>
      <c r="P10" s="211"/>
    </row>
    <row r="11" spans="1:16" ht="15" customHeight="1">
      <c r="A11" s="28">
        <f t="shared" si="0"/>
        <v>44439</v>
      </c>
      <c r="B11" s="549">
        <v>7571101</v>
      </c>
      <c r="C11" s="29" t="s">
        <v>562</v>
      </c>
      <c r="D11" s="550" t="s">
        <v>530</v>
      </c>
      <c r="E11" s="29" t="s">
        <v>1489</v>
      </c>
      <c r="F11" s="551" t="str">
        <f t="shared" si="1"/>
        <v>2108_Transfer Labor_Cold Forming</v>
      </c>
      <c r="G11" s="29" t="s">
        <v>525</v>
      </c>
      <c r="H11" s="29" t="s">
        <v>23</v>
      </c>
      <c r="I11" s="29"/>
      <c r="J11" s="550"/>
      <c r="K11" s="552">
        <f>+TransLab!$M$19</f>
        <v>0</v>
      </c>
      <c r="L11" s="26"/>
      <c r="M11" s="26"/>
      <c r="O11" s="211"/>
      <c r="P11" s="211"/>
    </row>
    <row r="12" spans="1:16" ht="15" customHeight="1">
      <c r="A12" s="28">
        <f t="shared" si="0"/>
        <v>44439</v>
      </c>
      <c r="B12" s="549">
        <v>7571101</v>
      </c>
      <c r="C12" s="29" t="s">
        <v>562</v>
      </c>
      <c r="D12" s="553" t="s">
        <v>532</v>
      </c>
      <c r="E12" s="29" t="s">
        <v>1490</v>
      </c>
      <c r="F12" s="551" t="str">
        <f t="shared" si="1"/>
        <v>2108_Transfer Labor_Cold Forming</v>
      </c>
      <c r="G12" s="29" t="s">
        <v>525</v>
      </c>
      <c r="H12" s="29" t="s">
        <v>23</v>
      </c>
      <c r="I12" s="29"/>
      <c r="J12" s="550"/>
      <c r="K12" s="552">
        <f>+TransLab!$O$19</f>
        <v>0</v>
      </c>
      <c r="L12" s="26"/>
      <c r="M12" s="26"/>
      <c r="O12" s="211"/>
      <c r="P12" s="211"/>
    </row>
    <row r="13" spans="1:16" ht="15" customHeight="1">
      <c r="A13" s="28">
        <f t="shared" si="0"/>
        <v>44439</v>
      </c>
      <c r="B13" s="549">
        <v>7571101</v>
      </c>
      <c r="C13" s="29" t="s">
        <v>562</v>
      </c>
      <c r="D13" s="550" t="s">
        <v>534</v>
      </c>
      <c r="E13" s="29" t="s">
        <v>1492</v>
      </c>
      <c r="F13" s="551" t="str">
        <f t="shared" si="1"/>
        <v>2108_Transfer Labor_Cold Forming</v>
      </c>
      <c r="G13" s="29" t="s">
        <v>525</v>
      </c>
      <c r="H13" s="29" t="s">
        <v>23</v>
      </c>
      <c r="I13" s="29"/>
      <c r="J13" s="550"/>
      <c r="K13" s="552">
        <f>+TransLab!$Q$19</f>
        <v>0</v>
      </c>
      <c r="L13" s="552"/>
      <c r="M13" s="26"/>
      <c r="O13" s="211"/>
      <c r="P13" s="211"/>
    </row>
    <row r="14" spans="1:16" ht="15" customHeight="1">
      <c r="A14" s="28">
        <f t="shared" si="0"/>
        <v>44439</v>
      </c>
      <c r="B14" s="549">
        <v>7571101</v>
      </c>
      <c r="C14" s="29" t="s">
        <v>562</v>
      </c>
      <c r="D14" s="550" t="s">
        <v>533</v>
      </c>
      <c r="E14" s="29" t="s">
        <v>1491</v>
      </c>
      <c r="F14" s="551" t="str">
        <f t="shared" si="1"/>
        <v>2108_Transfer Labor_Cold Forming</v>
      </c>
      <c r="G14" s="29" t="s">
        <v>525</v>
      </c>
      <c r="H14" s="29" t="s">
        <v>23</v>
      </c>
      <c r="I14" s="29"/>
      <c r="J14" s="550"/>
      <c r="K14" s="552">
        <f>+TransLab!$S$19</f>
        <v>0</v>
      </c>
      <c r="L14" s="26"/>
      <c r="M14" s="26"/>
      <c r="O14" s="211"/>
      <c r="P14" s="211"/>
    </row>
    <row r="15" spans="1:16" ht="15" customHeight="1">
      <c r="A15" s="28">
        <f t="shared" si="0"/>
        <v>44439</v>
      </c>
      <c r="B15" s="549">
        <v>7571101</v>
      </c>
      <c r="C15" s="29" t="s">
        <v>562</v>
      </c>
      <c r="D15" s="550" t="s">
        <v>535</v>
      </c>
      <c r="E15" s="29" t="s">
        <v>1493</v>
      </c>
      <c r="F15" s="551" t="str">
        <f t="shared" si="1"/>
        <v>2108_Transfer Labor_Cold Forming</v>
      </c>
      <c r="G15" s="29" t="s">
        <v>525</v>
      </c>
      <c r="H15" s="29" t="s">
        <v>23</v>
      </c>
      <c r="I15" s="29"/>
      <c r="J15" s="550"/>
      <c r="K15" s="552">
        <f>+TransLab!$U$19</f>
        <v>0</v>
      </c>
      <c r="L15" s="26"/>
      <c r="M15" s="26"/>
      <c r="O15" s="211"/>
      <c r="P15" s="211"/>
    </row>
    <row r="16" spans="1:16" ht="15" customHeight="1">
      <c r="A16" s="28">
        <f t="shared" si="0"/>
        <v>44439</v>
      </c>
      <c r="B16" s="549">
        <v>7571101</v>
      </c>
      <c r="C16" s="29" t="s">
        <v>562</v>
      </c>
      <c r="D16" s="550" t="s">
        <v>536</v>
      </c>
      <c r="E16" s="29" t="s">
        <v>1494</v>
      </c>
      <c r="F16" s="551" t="str">
        <f t="shared" si="1"/>
        <v>2108_Transfer Labor_Cold Forming</v>
      </c>
      <c r="G16" s="29" t="s">
        <v>525</v>
      </c>
      <c r="H16" s="29" t="s">
        <v>23</v>
      </c>
      <c r="I16" s="29"/>
      <c r="J16" s="550"/>
      <c r="K16" s="552">
        <f>+TransLab!$Y$19+TransLab!$AA$19+TransLab!$AC$19+TransLab!$AI$19+TransLab!$W$19+TransLab!$AG$19</f>
        <v>0</v>
      </c>
      <c r="L16" s="552"/>
      <c r="M16" s="26"/>
      <c r="O16" s="211"/>
      <c r="P16" s="211"/>
    </row>
    <row r="17" spans="1:16" ht="15" customHeight="1">
      <c r="A17" s="28">
        <f t="shared" si="0"/>
        <v>44439</v>
      </c>
      <c r="B17" s="549">
        <v>7571101</v>
      </c>
      <c r="C17" s="29" t="s">
        <v>562</v>
      </c>
      <c r="D17" s="550" t="s">
        <v>537</v>
      </c>
      <c r="E17" s="29" t="s">
        <v>1495</v>
      </c>
      <c r="F17" s="551" t="str">
        <f t="shared" si="1"/>
        <v>2108_Transfer Labor_Cold Forming</v>
      </c>
      <c r="G17" s="29" t="s">
        <v>525</v>
      </c>
      <c r="H17" s="29" t="s">
        <v>23</v>
      </c>
      <c r="I17" s="29"/>
      <c r="J17" s="550"/>
      <c r="K17" s="552">
        <f>+TransLab!$AE$19</f>
        <v>0</v>
      </c>
      <c r="L17" s="26"/>
      <c r="M17" s="26"/>
      <c r="O17" s="211"/>
      <c r="P17" s="211"/>
    </row>
    <row r="18" spans="1:16" ht="15" customHeight="1">
      <c r="A18" s="28">
        <f t="shared" si="0"/>
        <v>44439</v>
      </c>
      <c r="B18" s="549">
        <v>7571101</v>
      </c>
      <c r="C18" s="29" t="s">
        <v>562</v>
      </c>
      <c r="D18" s="550" t="s">
        <v>539</v>
      </c>
      <c r="E18" s="29" t="s">
        <v>1497</v>
      </c>
      <c r="F18" s="551" t="str">
        <f t="shared" si="1"/>
        <v>2108_Transfer Labor_Cold Forming</v>
      </c>
      <c r="G18" s="29" t="s">
        <v>526</v>
      </c>
      <c r="H18" s="29" t="s">
        <v>24</v>
      </c>
      <c r="I18" s="29"/>
      <c r="J18" s="550"/>
      <c r="K18" s="552">
        <f>+TransLab!$AK$19</f>
        <v>0</v>
      </c>
      <c r="L18" s="26"/>
      <c r="M18" s="26"/>
      <c r="O18" s="211"/>
      <c r="P18" s="211"/>
    </row>
    <row r="19" spans="1:16" ht="15" customHeight="1">
      <c r="A19" s="28">
        <f t="shared" si="0"/>
        <v>44439</v>
      </c>
      <c r="B19" s="549">
        <v>7571101</v>
      </c>
      <c r="C19" s="29" t="s">
        <v>562</v>
      </c>
      <c r="D19" s="550" t="s">
        <v>540</v>
      </c>
      <c r="E19" s="29" t="s">
        <v>1498</v>
      </c>
      <c r="F19" s="551" t="str">
        <f t="shared" si="1"/>
        <v>2108_Transfer Labor_Cold Forming</v>
      </c>
      <c r="G19" s="29" t="s">
        <v>526</v>
      </c>
      <c r="H19" s="29" t="s">
        <v>24</v>
      </c>
      <c r="I19" s="29"/>
      <c r="J19" s="550"/>
      <c r="K19" s="552">
        <f>+TransLab!$AM$19</f>
        <v>0</v>
      </c>
      <c r="L19" s="26"/>
      <c r="M19" s="26"/>
      <c r="O19" s="211"/>
      <c r="P19" s="211"/>
    </row>
    <row r="20" spans="1:16" ht="15" customHeight="1">
      <c r="A20" s="28">
        <f t="shared" si="0"/>
        <v>44439</v>
      </c>
      <c r="B20" s="549">
        <v>7571101</v>
      </c>
      <c r="C20" s="29" t="s">
        <v>562</v>
      </c>
      <c r="D20" s="550" t="s">
        <v>538</v>
      </c>
      <c r="E20" s="29" t="s">
        <v>1496</v>
      </c>
      <c r="F20" s="551" t="str">
        <f t="shared" si="1"/>
        <v>2108_Transfer Labor_Cold Forming</v>
      </c>
      <c r="G20" s="29" t="s">
        <v>526</v>
      </c>
      <c r="H20" s="29" t="s">
        <v>24</v>
      </c>
      <c r="I20" s="29"/>
      <c r="J20" s="550"/>
      <c r="K20" s="552">
        <f>+TransLab!$AO$19</f>
        <v>0</v>
      </c>
      <c r="L20" s="26"/>
      <c r="M20" s="26"/>
      <c r="O20" s="211"/>
      <c r="P20" s="211"/>
    </row>
    <row r="21" spans="1:16" ht="15" customHeight="1">
      <c r="A21" s="28">
        <f t="shared" si="0"/>
        <v>44439</v>
      </c>
      <c r="B21" s="549">
        <v>7571101</v>
      </c>
      <c r="C21" s="29" t="s">
        <v>562</v>
      </c>
      <c r="D21" s="550" t="s">
        <v>549</v>
      </c>
      <c r="E21" s="29" t="s">
        <v>896</v>
      </c>
      <c r="F21" s="551" t="str">
        <f t="shared" si="1"/>
        <v>2108_Transfer Labor_Cold Forming</v>
      </c>
      <c r="G21" s="29" t="s">
        <v>636</v>
      </c>
      <c r="H21" s="29" t="s">
        <v>1518</v>
      </c>
      <c r="I21" s="29"/>
      <c r="J21" s="550"/>
      <c r="K21" s="552">
        <f>+TransLab!$AQ$19</f>
        <v>0</v>
      </c>
      <c r="L21" s="552"/>
      <c r="M21" s="26"/>
      <c r="O21" s="211"/>
      <c r="P21" s="211"/>
    </row>
    <row r="22" spans="1:16" ht="15" customHeight="1">
      <c r="A22" s="28">
        <f t="shared" si="0"/>
        <v>44439</v>
      </c>
      <c r="B22" s="549">
        <v>7571101</v>
      </c>
      <c r="C22" s="29" t="s">
        <v>562</v>
      </c>
      <c r="D22" s="550" t="s">
        <v>547</v>
      </c>
      <c r="E22" s="29" t="s">
        <v>1506</v>
      </c>
      <c r="F22" s="551" t="str">
        <f t="shared" si="1"/>
        <v>2108_Transfer Labor_Cold Forming</v>
      </c>
      <c r="G22" s="29" t="s">
        <v>636</v>
      </c>
      <c r="H22" s="29" t="s">
        <v>1518</v>
      </c>
      <c r="I22" s="29"/>
      <c r="J22" s="550"/>
      <c r="K22" s="552">
        <f>+TransLab!$AS$19</f>
        <v>0</v>
      </c>
      <c r="L22" s="26"/>
      <c r="M22" s="26"/>
      <c r="O22" s="211"/>
      <c r="P22" s="211"/>
    </row>
    <row r="23" spans="1:16" ht="15" customHeight="1">
      <c r="A23" s="28">
        <f t="shared" si="0"/>
        <v>44439</v>
      </c>
      <c r="B23" s="549">
        <v>7571101</v>
      </c>
      <c r="C23" s="29" t="s">
        <v>562</v>
      </c>
      <c r="D23" s="550" t="s">
        <v>556</v>
      </c>
      <c r="E23" s="29" t="s">
        <v>1514</v>
      </c>
      <c r="F23" s="551" t="str">
        <f t="shared" si="1"/>
        <v>2108_Transfer Labor_Cold Forming</v>
      </c>
      <c r="G23" s="29" t="s">
        <v>636</v>
      </c>
      <c r="H23" s="29" t="s">
        <v>1518</v>
      </c>
      <c r="I23" s="29"/>
      <c r="J23" s="550"/>
      <c r="K23" s="552">
        <f>+TransLab!$AU$19+TransLab!$BE$19+TransLab!$BG$19+TransLab!$BI$19</f>
        <v>0</v>
      </c>
      <c r="L23" s="552"/>
      <c r="M23" s="26"/>
      <c r="O23" s="211"/>
      <c r="P23" s="211"/>
    </row>
    <row r="24" spans="1:16" ht="15" customHeight="1">
      <c r="A24" s="28">
        <f t="shared" si="0"/>
        <v>44439</v>
      </c>
      <c r="B24" s="549">
        <v>7571101</v>
      </c>
      <c r="C24" s="29" t="s">
        <v>562</v>
      </c>
      <c r="D24" s="550" t="s">
        <v>544</v>
      </c>
      <c r="E24" s="29" t="s">
        <v>1504</v>
      </c>
      <c r="F24" s="551" t="str">
        <f t="shared" si="1"/>
        <v>2108_Transfer Labor_Cold Forming</v>
      </c>
      <c r="G24" s="29" t="s">
        <v>636</v>
      </c>
      <c r="H24" s="29" t="s">
        <v>1518</v>
      </c>
      <c r="I24" s="29"/>
      <c r="J24" s="550"/>
      <c r="K24" s="552">
        <f>+TransLab!$AW$19</f>
        <v>2283150</v>
      </c>
      <c r="L24" s="552"/>
      <c r="M24" s="26"/>
      <c r="O24" s="211"/>
      <c r="P24" s="211"/>
    </row>
    <row r="25" spans="1:16" ht="15" customHeight="1">
      <c r="A25" s="28">
        <f t="shared" si="0"/>
        <v>44439</v>
      </c>
      <c r="B25" s="549">
        <v>7571101</v>
      </c>
      <c r="C25" s="29" t="s">
        <v>562</v>
      </c>
      <c r="D25" s="550" t="s">
        <v>543</v>
      </c>
      <c r="E25" s="29" t="s">
        <v>1503</v>
      </c>
      <c r="F25" s="551" t="str">
        <f t="shared" si="1"/>
        <v>2108_Transfer Labor_Cold Forming</v>
      </c>
      <c r="G25" s="29" t="s">
        <v>636</v>
      </c>
      <c r="H25" s="29" t="s">
        <v>1518</v>
      </c>
      <c r="I25" s="29"/>
      <c r="J25" s="550"/>
      <c r="K25" s="552">
        <f>+TransLab!$AY$19+TransLab!$BA$19</f>
        <v>0</v>
      </c>
      <c r="L25" s="552"/>
      <c r="M25" s="26"/>
      <c r="O25" s="211"/>
      <c r="P25" s="211"/>
    </row>
    <row r="26" spans="1:16" ht="15" customHeight="1">
      <c r="A26" s="28">
        <f t="shared" si="0"/>
        <v>44439</v>
      </c>
      <c r="B26" s="549">
        <v>7571101</v>
      </c>
      <c r="C26" s="29" t="s">
        <v>562</v>
      </c>
      <c r="D26" s="550" t="s">
        <v>934</v>
      </c>
      <c r="E26" s="29" t="s">
        <v>1502</v>
      </c>
      <c r="F26" s="551" t="str">
        <f t="shared" si="1"/>
        <v>2108_Transfer Labor_Cold Forming</v>
      </c>
      <c r="G26" s="29" t="s">
        <v>636</v>
      </c>
      <c r="H26" s="29" t="s">
        <v>1518</v>
      </c>
      <c r="I26" s="29"/>
      <c r="J26" s="550"/>
      <c r="K26" s="552">
        <f>+TransLab!$BC$19</f>
        <v>0</v>
      </c>
      <c r="L26" s="26"/>
      <c r="M26" s="26"/>
      <c r="O26" s="211"/>
      <c r="P26" s="211"/>
    </row>
    <row r="27" spans="1:16" ht="15" customHeight="1">
      <c r="A27" s="28">
        <f t="shared" si="0"/>
        <v>44439</v>
      </c>
      <c r="B27" s="549">
        <v>7571101</v>
      </c>
      <c r="C27" s="29" t="s">
        <v>562</v>
      </c>
      <c r="D27" s="550" t="s">
        <v>541</v>
      </c>
      <c r="E27" s="21" t="s">
        <v>1499</v>
      </c>
      <c r="F27" s="551" t="str">
        <f t="shared" si="1"/>
        <v>2108_Transfer Labor_Cold Forming</v>
      </c>
      <c r="G27" s="29" t="s">
        <v>636</v>
      </c>
      <c r="H27" s="29" t="s">
        <v>1518</v>
      </c>
      <c r="I27" s="29"/>
      <c r="J27" s="550"/>
      <c r="K27" s="552">
        <f>+TransLab!$BI$19</f>
        <v>0</v>
      </c>
      <c r="L27" s="26"/>
      <c r="M27" s="26"/>
      <c r="O27" s="211"/>
      <c r="P27" s="211"/>
    </row>
    <row r="28" spans="1:16" ht="15" customHeight="1">
      <c r="A28" s="28">
        <f t="shared" si="0"/>
        <v>44439</v>
      </c>
      <c r="B28" s="549">
        <v>7571101</v>
      </c>
      <c r="C28" s="29" t="s">
        <v>562</v>
      </c>
      <c r="D28" s="550" t="s">
        <v>527</v>
      </c>
      <c r="E28" s="29" t="s">
        <v>1486</v>
      </c>
      <c r="F28" s="551" t="str">
        <f t="shared" si="1"/>
        <v>2108_Transfer Labor_Cold Forming</v>
      </c>
      <c r="G28" s="29" t="s">
        <v>525</v>
      </c>
      <c r="H28" s="29" t="s">
        <v>23</v>
      </c>
      <c r="I28" s="29"/>
      <c r="J28" s="550"/>
      <c r="K28" s="552"/>
      <c r="L28" s="26">
        <f>SUM(K7:K28)</f>
        <v>2283150</v>
      </c>
      <c r="M28" s="26"/>
      <c r="O28" s="211"/>
      <c r="P28" s="211"/>
    </row>
    <row r="29" spans="1:16" ht="15" customHeight="1">
      <c r="A29" s="28"/>
      <c r="B29" s="554"/>
      <c r="C29" s="29"/>
      <c r="D29" s="550"/>
      <c r="E29" s="29"/>
      <c r="F29" s="551"/>
      <c r="G29" s="29"/>
      <c r="H29" s="29"/>
      <c r="I29" s="29"/>
      <c r="J29" s="550"/>
      <c r="K29" s="552"/>
      <c r="L29" s="26"/>
      <c r="M29" s="26"/>
      <c r="O29" s="211"/>
      <c r="P29" s="211"/>
    </row>
    <row r="30" spans="1:16" ht="15" customHeight="1">
      <c r="A30" s="28">
        <f t="shared" si="0"/>
        <v>44439</v>
      </c>
      <c r="B30" s="549">
        <v>7571101</v>
      </c>
      <c r="C30" s="29" t="s">
        <v>562</v>
      </c>
      <c r="D30" s="550" t="s">
        <v>527</v>
      </c>
      <c r="E30" s="29" t="s">
        <v>1486</v>
      </c>
      <c r="F30" s="551" t="str">
        <f>$C$4&amp;"_Transfer Labor_Chucking Machine"</f>
        <v>2108_Transfer Labor_Chucking Machine</v>
      </c>
      <c r="G30" s="29" t="s">
        <v>525</v>
      </c>
      <c r="H30" s="29" t="s">
        <v>23</v>
      </c>
      <c r="I30" s="29"/>
      <c r="J30" s="550"/>
      <c r="K30" s="552">
        <f>+TransLab!$E$54</f>
        <v>0</v>
      </c>
      <c r="L30" s="26"/>
      <c r="M30" s="26"/>
      <c r="O30" s="211"/>
      <c r="P30" s="211"/>
    </row>
    <row r="31" spans="1:16" ht="15" customHeight="1">
      <c r="A31" s="28">
        <f t="shared" si="0"/>
        <v>44439</v>
      </c>
      <c r="B31" s="549">
        <v>7571101</v>
      </c>
      <c r="C31" s="29" t="s">
        <v>562</v>
      </c>
      <c r="D31" s="550" t="s">
        <v>528</v>
      </c>
      <c r="E31" s="29" t="s">
        <v>1487</v>
      </c>
      <c r="F31" s="551" t="str">
        <f t="shared" ref="F31:F51" si="2">$C$4&amp;"_Transfer Labor_Chucking Machine"</f>
        <v>2108_Transfer Labor_Chucking Machine</v>
      </c>
      <c r="G31" s="29" t="s">
        <v>525</v>
      </c>
      <c r="H31" s="29" t="s">
        <v>23</v>
      </c>
      <c r="I31" s="29"/>
      <c r="J31" s="550"/>
      <c r="K31" s="552">
        <f>+TransLab!$G$54</f>
        <v>0</v>
      </c>
      <c r="L31" s="26"/>
      <c r="M31" s="26"/>
      <c r="O31" s="211"/>
      <c r="P31" s="211"/>
    </row>
    <row r="32" spans="1:16" ht="15" customHeight="1">
      <c r="A32" s="28">
        <f t="shared" si="0"/>
        <v>44439</v>
      </c>
      <c r="B32" s="549">
        <v>7571101</v>
      </c>
      <c r="C32" s="29" t="s">
        <v>562</v>
      </c>
      <c r="D32" s="550" t="s">
        <v>529</v>
      </c>
      <c r="E32" s="29" t="s">
        <v>1488</v>
      </c>
      <c r="F32" s="551" t="str">
        <f t="shared" si="2"/>
        <v>2108_Transfer Labor_Chucking Machine</v>
      </c>
      <c r="G32" s="29" t="s">
        <v>525</v>
      </c>
      <c r="H32" s="29" t="s">
        <v>23</v>
      </c>
      <c r="I32" s="29"/>
      <c r="J32" s="550"/>
      <c r="K32" s="552">
        <f>+TransLab!$I$54</f>
        <v>0</v>
      </c>
      <c r="L32" s="552"/>
      <c r="M32" s="26"/>
      <c r="O32" s="211"/>
      <c r="P32" s="211"/>
    </row>
    <row r="33" spans="1:16" ht="15" customHeight="1">
      <c r="A33" s="28">
        <f t="shared" si="0"/>
        <v>44439</v>
      </c>
      <c r="B33" s="549">
        <v>7571101</v>
      </c>
      <c r="C33" s="29" t="s">
        <v>562</v>
      </c>
      <c r="D33" s="550" t="s">
        <v>531</v>
      </c>
      <c r="E33" s="29" t="s">
        <v>1522</v>
      </c>
      <c r="F33" s="551" t="str">
        <f t="shared" si="2"/>
        <v>2108_Transfer Labor_Chucking Machine</v>
      </c>
      <c r="G33" s="29" t="s">
        <v>525</v>
      </c>
      <c r="H33" s="29" t="s">
        <v>23</v>
      </c>
      <c r="I33" s="29"/>
      <c r="J33" s="550"/>
      <c r="K33" s="552">
        <f>+TransLab!$K$54</f>
        <v>0</v>
      </c>
      <c r="L33" s="26"/>
      <c r="M33" s="26"/>
      <c r="O33" s="211"/>
      <c r="P33" s="211"/>
    </row>
    <row r="34" spans="1:16" ht="15" customHeight="1">
      <c r="A34" s="28">
        <f t="shared" si="0"/>
        <v>44439</v>
      </c>
      <c r="B34" s="549">
        <v>7571101</v>
      </c>
      <c r="C34" s="29" t="s">
        <v>562</v>
      </c>
      <c r="D34" s="550" t="s">
        <v>530</v>
      </c>
      <c r="E34" s="29" t="s">
        <v>1489</v>
      </c>
      <c r="F34" s="551" t="str">
        <f t="shared" si="2"/>
        <v>2108_Transfer Labor_Chucking Machine</v>
      </c>
      <c r="G34" s="29" t="s">
        <v>525</v>
      </c>
      <c r="H34" s="29" t="s">
        <v>23</v>
      </c>
      <c r="I34" s="29"/>
      <c r="J34" s="550"/>
      <c r="K34" s="552">
        <f>+TransLab!$M$54</f>
        <v>1744500</v>
      </c>
      <c r="L34" s="26"/>
      <c r="M34" s="26"/>
      <c r="O34" s="211"/>
      <c r="P34" s="211"/>
    </row>
    <row r="35" spans="1:16" ht="15" customHeight="1">
      <c r="A35" s="28">
        <f t="shared" si="0"/>
        <v>44439</v>
      </c>
      <c r="B35" s="549">
        <v>7571101</v>
      </c>
      <c r="C35" s="29" t="s">
        <v>562</v>
      </c>
      <c r="D35" s="553" t="s">
        <v>532</v>
      </c>
      <c r="E35" s="29" t="s">
        <v>1490</v>
      </c>
      <c r="F35" s="551" t="str">
        <f t="shared" si="2"/>
        <v>2108_Transfer Labor_Chucking Machine</v>
      </c>
      <c r="G35" s="29" t="s">
        <v>525</v>
      </c>
      <c r="H35" s="29" t="s">
        <v>23</v>
      </c>
      <c r="I35" s="29"/>
      <c r="J35" s="550"/>
      <c r="K35" s="552">
        <f>+TransLab!$O$54</f>
        <v>0</v>
      </c>
      <c r="L35" s="26"/>
      <c r="M35" s="26"/>
      <c r="O35" s="211"/>
      <c r="P35" s="211"/>
    </row>
    <row r="36" spans="1:16" ht="15" customHeight="1">
      <c r="A36" s="28">
        <f t="shared" si="0"/>
        <v>44439</v>
      </c>
      <c r="B36" s="549">
        <v>7571101</v>
      </c>
      <c r="C36" s="29" t="s">
        <v>562</v>
      </c>
      <c r="D36" s="550" t="s">
        <v>534</v>
      </c>
      <c r="E36" s="29" t="s">
        <v>1492</v>
      </c>
      <c r="F36" s="551" t="str">
        <f t="shared" si="2"/>
        <v>2108_Transfer Labor_Chucking Machine</v>
      </c>
      <c r="G36" s="29" t="s">
        <v>525</v>
      </c>
      <c r="H36" s="29" t="s">
        <v>23</v>
      </c>
      <c r="I36" s="29"/>
      <c r="J36" s="550"/>
      <c r="K36" s="552">
        <f>+TransLab!$Q$54</f>
        <v>0</v>
      </c>
      <c r="L36" s="552"/>
      <c r="M36" s="26"/>
      <c r="O36" s="211"/>
      <c r="P36" s="211"/>
    </row>
    <row r="37" spans="1:16" ht="15" customHeight="1">
      <c r="A37" s="28">
        <f t="shared" si="0"/>
        <v>44439</v>
      </c>
      <c r="B37" s="549">
        <v>7571101</v>
      </c>
      <c r="C37" s="29" t="s">
        <v>562</v>
      </c>
      <c r="D37" s="550" t="s">
        <v>533</v>
      </c>
      <c r="E37" s="29" t="s">
        <v>1491</v>
      </c>
      <c r="F37" s="551" t="str">
        <f t="shared" si="2"/>
        <v>2108_Transfer Labor_Chucking Machine</v>
      </c>
      <c r="G37" s="29" t="s">
        <v>525</v>
      </c>
      <c r="H37" s="29" t="s">
        <v>23</v>
      </c>
      <c r="I37" s="29"/>
      <c r="J37" s="550"/>
      <c r="K37" s="552">
        <f>+TransLab!$S$54</f>
        <v>0</v>
      </c>
      <c r="L37" s="26"/>
      <c r="M37" s="26"/>
      <c r="O37" s="211"/>
      <c r="P37" s="211"/>
    </row>
    <row r="38" spans="1:16" ht="15" customHeight="1">
      <c r="A38" s="28">
        <f t="shared" si="0"/>
        <v>44439</v>
      </c>
      <c r="B38" s="549">
        <v>7571101</v>
      </c>
      <c r="C38" s="29" t="s">
        <v>562</v>
      </c>
      <c r="D38" s="550" t="s">
        <v>535</v>
      </c>
      <c r="E38" s="29" t="s">
        <v>1493</v>
      </c>
      <c r="F38" s="551" t="str">
        <f t="shared" si="2"/>
        <v>2108_Transfer Labor_Chucking Machine</v>
      </c>
      <c r="G38" s="29" t="s">
        <v>525</v>
      </c>
      <c r="H38" s="29" t="s">
        <v>23</v>
      </c>
      <c r="I38" s="29"/>
      <c r="J38" s="550"/>
      <c r="K38" s="552">
        <f>+TransLab!$U$54</f>
        <v>0</v>
      </c>
      <c r="L38" s="26"/>
      <c r="M38" s="26"/>
      <c r="O38" s="211"/>
      <c r="P38" s="211"/>
    </row>
    <row r="39" spans="1:16" ht="15" customHeight="1">
      <c r="A39" s="28">
        <f t="shared" si="0"/>
        <v>44439</v>
      </c>
      <c r="B39" s="549">
        <v>7571101</v>
      </c>
      <c r="C39" s="29" t="s">
        <v>562</v>
      </c>
      <c r="D39" s="550" t="s">
        <v>536</v>
      </c>
      <c r="E39" s="29" t="s">
        <v>1494</v>
      </c>
      <c r="F39" s="551" t="str">
        <f t="shared" si="2"/>
        <v>2108_Transfer Labor_Chucking Machine</v>
      </c>
      <c r="G39" s="29" t="s">
        <v>525</v>
      </c>
      <c r="H39" s="29" t="s">
        <v>23</v>
      </c>
      <c r="I39" s="29"/>
      <c r="J39" s="550"/>
      <c r="K39" s="552">
        <f>+TransLab!$Y$54+TransLab!$AA$54+TransLab!$AC$54+TransLab!$AI$54+TransLab!$W$54+TransLab!$AG$54</f>
        <v>0</v>
      </c>
      <c r="L39" s="552"/>
      <c r="M39" s="26"/>
      <c r="O39" s="211"/>
      <c r="P39" s="211"/>
    </row>
    <row r="40" spans="1:16" ht="15" customHeight="1">
      <c r="A40" s="28">
        <f t="shared" si="0"/>
        <v>44439</v>
      </c>
      <c r="B40" s="549">
        <v>7571101</v>
      </c>
      <c r="C40" s="29" t="s">
        <v>562</v>
      </c>
      <c r="D40" s="550" t="s">
        <v>537</v>
      </c>
      <c r="E40" s="29" t="s">
        <v>1495</v>
      </c>
      <c r="F40" s="551" t="str">
        <f t="shared" si="2"/>
        <v>2108_Transfer Labor_Chucking Machine</v>
      </c>
      <c r="G40" s="29" t="s">
        <v>525</v>
      </c>
      <c r="H40" s="29" t="s">
        <v>23</v>
      </c>
      <c r="I40" s="29"/>
      <c r="J40" s="550"/>
      <c r="K40" s="552">
        <f>+TransLab!$AE$54</f>
        <v>0</v>
      </c>
      <c r="L40" s="26"/>
      <c r="M40" s="26"/>
      <c r="O40" s="211"/>
      <c r="P40" s="211"/>
    </row>
    <row r="41" spans="1:16" ht="15" customHeight="1">
      <c r="A41" s="28">
        <f t="shared" si="0"/>
        <v>44439</v>
      </c>
      <c r="B41" s="549">
        <v>7571101</v>
      </c>
      <c r="C41" s="29" t="s">
        <v>562</v>
      </c>
      <c r="D41" s="550" t="s">
        <v>539</v>
      </c>
      <c r="E41" s="29" t="s">
        <v>1497</v>
      </c>
      <c r="F41" s="551" t="str">
        <f t="shared" si="2"/>
        <v>2108_Transfer Labor_Chucking Machine</v>
      </c>
      <c r="G41" s="29" t="s">
        <v>526</v>
      </c>
      <c r="H41" s="29" t="s">
        <v>24</v>
      </c>
      <c r="I41" s="29"/>
      <c r="J41" s="550"/>
      <c r="K41" s="552">
        <f>+TransLab!$AK$54</f>
        <v>0</v>
      </c>
      <c r="L41" s="26"/>
      <c r="M41" s="26"/>
      <c r="O41" s="211"/>
      <c r="P41" s="211"/>
    </row>
    <row r="42" spans="1:16" ht="15" customHeight="1">
      <c r="A42" s="28">
        <f t="shared" si="0"/>
        <v>44439</v>
      </c>
      <c r="B42" s="549">
        <v>7571101</v>
      </c>
      <c r="C42" s="29" t="s">
        <v>562</v>
      </c>
      <c r="D42" s="550" t="s">
        <v>540</v>
      </c>
      <c r="E42" s="29" t="s">
        <v>1498</v>
      </c>
      <c r="F42" s="551" t="str">
        <f t="shared" si="2"/>
        <v>2108_Transfer Labor_Chucking Machine</v>
      </c>
      <c r="G42" s="29" t="s">
        <v>526</v>
      </c>
      <c r="H42" s="29" t="s">
        <v>24</v>
      </c>
      <c r="I42" s="29"/>
      <c r="J42" s="550"/>
      <c r="K42" s="552">
        <f>+TransLab!$AM$54</f>
        <v>0</v>
      </c>
      <c r="L42" s="26"/>
      <c r="M42" s="26"/>
      <c r="O42" s="211"/>
      <c r="P42" s="211"/>
    </row>
    <row r="43" spans="1:16" ht="15" customHeight="1">
      <c r="A43" s="28">
        <f t="shared" si="0"/>
        <v>44439</v>
      </c>
      <c r="B43" s="549">
        <v>7571101</v>
      </c>
      <c r="C43" s="29" t="s">
        <v>562</v>
      </c>
      <c r="D43" s="550" t="s">
        <v>538</v>
      </c>
      <c r="E43" s="29" t="s">
        <v>1496</v>
      </c>
      <c r="F43" s="551" t="str">
        <f t="shared" si="2"/>
        <v>2108_Transfer Labor_Chucking Machine</v>
      </c>
      <c r="G43" s="29" t="s">
        <v>526</v>
      </c>
      <c r="H43" s="29" t="s">
        <v>24</v>
      </c>
      <c r="I43" s="29"/>
      <c r="J43" s="550"/>
      <c r="K43" s="552">
        <f>+TransLab!$AO$54</f>
        <v>0</v>
      </c>
      <c r="L43" s="26"/>
      <c r="M43" s="26"/>
      <c r="O43" s="211"/>
      <c r="P43" s="211"/>
    </row>
    <row r="44" spans="1:16" ht="15" customHeight="1">
      <c r="A44" s="28">
        <f t="shared" si="0"/>
        <v>44439</v>
      </c>
      <c r="B44" s="549">
        <v>7571101</v>
      </c>
      <c r="C44" s="29" t="s">
        <v>562</v>
      </c>
      <c r="D44" s="550" t="s">
        <v>549</v>
      </c>
      <c r="E44" s="29" t="s">
        <v>896</v>
      </c>
      <c r="F44" s="551" t="str">
        <f t="shared" si="2"/>
        <v>2108_Transfer Labor_Chucking Machine</v>
      </c>
      <c r="G44" s="29" t="s">
        <v>636</v>
      </c>
      <c r="H44" s="29" t="s">
        <v>1518</v>
      </c>
      <c r="I44" s="29"/>
      <c r="J44" s="550"/>
      <c r="K44" s="552">
        <f>+TransLab!$AQ$54</f>
        <v>0</v>
      </c>
      <c r="L44" s="552"/>
      <c r="M44" s="26"/>
      <c r="O44" s="211"/>
      <c r="P44" s="211"/>
    </row>
    <row r="45" spans="1:16" ht="15" customHeight="1">
      <c r="A45" s="28">
        <f t="shared" si="0"/>
        <v>44439</v>
      </c>
      <c r="B45" s="549">
        <v>7571101</v>
      </c>
      <c r="C45" s="29" t="s">
        <v>562</v>
      </c>
      <c r="D45" s="550" t="s">
        <v>547</v>
      </c>
      <c r="E45" s="29" t="s">
        <v>1506</v>
      </c>
      <c r="F45" s="551" t="str">
        <f t="shared" si="2"/>
        <v>2108_Transfer Labor_Chucking Machine</v>
      </c>
      <c r="G45" s="29" t="s">
        <v>636</v>
      </c>
      <c r="H45" s="29" t="s">
        <v>1518</v>
      </c>
      <c r="I45" s="29"/>
      <c r="J45" s="550"/>
      <c r="K45" s="552">
        <f>+TransLab!$AS$54</f>
        <v>0</v>
      </c>
      <c r="L45" s="26"/>
      <c r="M45" s="26"/>
      <c r="O45" s="211"/>
      <c r="P45" s="211"/>
    </row>
    <row r="46" spans="1:16" ht="15" customHeight="1">
      <c r="A46" s="28">
        <f t="shared" si="0"/>
        <v>44439</v>
      </c>
      <c r="B46" s="549">
        <v>7571101</v>
      </c>
      <c r="C46" s="29" t="s">
        <v>562</v>
      </c>
      <c r="D46" s="550" t="s">
        <v>556</v>
      </c>
      <c r="E46" s="29" t="s">
        <v>1514</v>
      </c>
      <c r="F46" s="551" t="str">
        <f t="shared" si="2"/>
        <v>2108_Transfer Labor_Chucking Machine</v>
      </c>
      <c r="G46" s="29" t="s">
        <v>636</v>
      </c>
      <c r="H46" s="29" t="s">
        <v>1518</v>
      </c>
      <c r="I46" s="29"/>
      <c r="J46" s="550"/>
      <c r="K46" s="552">
        <f>+TransLab!$AU$54+TransLab!$BE$54+TransLab!$BG$54+TransLab!$BI$54</f>
        <v>0</v>
      </c>
      <c r="L46" s="552"/>
      <c r="M46" s="26"/>
      <c r="O46" s="211"/>
      <c r="P46" s="211"/>
    </row>
    <row r="47" spans="1:16" ht="15" customHeight="1">
      <c r="A47" s="28">
        <f t="shared" si="0"/>
        <v>44439</v>
      </c>
      <c r="B47" s="549">
        <v>7571101</v>
      </c>
      <c r="C47" s="29" t="s">
        <v>562</v>
      </c>
      <c r="D47" s="550" t="s">
        <v>544</v>
      </c>
      <c r="E47" s="29" t="s">
        <v>1504</v>
      </c>
      <c r="F47" s="551" t="str">
        <f t="shared" si="2"/>
        <v>2108_Transfer Labor_Chucking Machine</v>
      </c>
      <c r="G47" s="29" t="s">
        <v>636</v>
      </c>
      <c r="H47" s="29" t="s">
        <v>1518</v>
      </c>
      <c r="I47" s="29"/>
      <c r="J47" s="550"/>
      <c r="K47" s="552">
        <f>+TransLab!$AW$54</f>
        <v>0</v>
      </c>
      <c r="L47" s="552"/>
      <c r="M47" s="26"/>
      <c r="O47" s="211"/>
      <c r="P47" s="211"/>
    </row>
    <row r="48" spans="1:16" ht="15" customHeight="1">
      <c r="A48" s="28">
        <f t="shared" si="0"/>
        <v>44439</v>
      </c>
      <c r="B48" s="549">
        <v>7571101</v>
      </c>
      <c r="C48" s="29" t="s">
        <v>562</v>
      </c>
      <c r="D48" s="550" t="s">
        <v>543</v>
      </c>
      <c r="E48" s="29" t="s">
        <v>1503</v>
      </c>
      <c r="F48" s="551" t="str">
        <f t="shared" si="2"/>
        <v>2108_Transfer Labor_Chucking Machine</v>
      </c>
      <c r="G48" s="29" t="s">
        <v>636</v>
      </c>
      <c r="H48" s="29" t="s">
        <v>1518</v>
      </c>
      <c r="I48" s="29"/>
      <c r="J48" s="550"/>
      <c r="K48" s="552">
        <f>+TransLab!$AY$54+TransLab!$BA$54</f>
        <v>0</v>
      </c>
      <c r="L48" s="552"/>
      <c r="M48" s="26"/>
      <c r="O48" s="211"/>
      <c r="P48" s="211"/>
    </row>
    <row r="49" spans="1:16" ht="15" customHeight="1">
      <c r="A49" s="28">
        <f t="shared" si="0"/>
        <v>44439</v>
      </c>
      <c r="B49" s="549">
        <v>7571101</v>
      </c>
      <c r="C49" s="29" t="s">
        <v>562</v>
      </c>
      <c r="D49" s="550" t="s">
        <v>934</v>
      </c>
      <c r="E49" s="29" t="s">
        <v>1502</v>
      </c>
      <c r="F49" s="551" t="str">
        <f t="shared" si="2"/>
        <v>2108_Transfer Labor_Chucking Machine</v>
      </c>
      <c r="G49" s="29" t="s">
        <v>636</v>
      </c>
      <c r="H49" s="29" t="s">
        <v>1518</v>
      </c>
      <c r="I49" s="29"/>
      <c r="J49" s="550"/>
      <c r="K49" s="552">
        <f>+TransLab!$BC$54</f>
        <v>0</v>
      </c>
      <c r="L49" s="26"/>
      <c r="M49" s="26"/>
      <c r="O49" s="211"/>
      <c r="P49" s="211"/>
    </row>
    <row r="50" spans="1:16" ht="15" customHeight="1">
      <c r="A50" s="28">
        <f t="shared" si="0"/>
        <v>44439</v>
      </c>
      <c r="B50" s="549">
        <v>7571101</v>
      </c>
      <c r="C50" s="29" t="s">
        <v>562</v>
      </c>
      <c r="D50" s="550" t="s">
        <v>541</v>
      </c>
      <c r="E50" s="29" t="s">
        <v>1499</v>
      </c>
      <c r="F50" s="551" t="str">
        <f t="shared" si="2"/>
        <v>2108_Transfer Labor_Chucking Machine</v>
      </c>
      <c r="G50" s="29" t="s">
        <v>636</v>
      </c>
      <c r="H50" s="29" t="s">
        <v>1518</v>
      </c>
      <c r="I50" s="29"/>
      <c r="J50" s="550"/>
      <c r="K50" s="552">
        <f>+TransLab!$BI$54</f>
        <v>0</v>
      </c>
      <c r="L50" s="26"/>
      <c r="M50" s="26"/>
      <c r="O50" s="211"/>
      <c r="P50" s="211"/>
    </row>
    <row r="51" spans="1:16" ht="15" customHeight="1">
      <c r="A51" s="28">
        <f t="shared" si="0"/>
        <v>44439</v>
      </c>
      <c r="B51" s="549">
        <v>7571101</v>
      </c>
      <c r="C51" s="29" t="s">
        <v>562</v>
      </c>
      <c r="D51" s="550" t="s">
        <v>528</v>
      </c>
      <c r="E51" s="29" t="s">
        <v>1487</v>
      </c>
      <c r="F51" s="551" t="str">
        <f t="shared" si="2"/>
        <v>2108_Transfer Labor_Chucking Machine</v>
      </c>
      <c r="G51" s="29" t="s">
        <v>525</v>
      </c>
      <c r="H51" s="29" t="s">
        <v>23</v>
      </c>
      <c r="I51" s="29"/>
      <c r="J51" s="550"/>
      <c r="K51" s="552"/>
      <c r="L51" s="26">
        <f>SUM(K30:K51)</f>
        <v>1744500</v>
      </c>
      <c r="M51" s="26"/>
      <c r="O51" s="211"/>
      <c r="P51" s="211"/>
    </row>
    <row r="52" spans="1:16" ht="15" customHeight="1">
      <c r="A52" s="28"/>
      <c r="B52" s="554"/>
      <c r="C52" s="29"/>
      <c r="D52" s="550"/>
      <c r="E52" s="29"/>
      <c r="F52" s="551"/>
      <c r="G52" s="29"/>
      <c r="H52" s="29"/>
      <c r="I52" s="29"/>
      <c r="J52" s="550"/>
      <c r="K52" s="552"/>
      <c r="L52" s="26"/>
      <c r="M52" s="26"/>
      <c r="O52" s="211"/>
      <c r="P52" s="211"/>
    </row>
    <row r="53" spans="1:16" ht="15" customHeight="1">
      <c r="A53" s="28">
        <f t="shared" si="0"/>
        <v>44439</v>
      </c>
      <c r="B53" s="549">
        <v>7571101</v>
      </c>
      <c r="C53" s="29" t="s">
        <v>562</v>
      </c>
      <c r="D53" s="550" t="s">
        <v>527</v>
      </c>
      <c r="E53" s="29" t="s">
        <v>1486</v>
      </c>
      <c r="F53" s="551" t="str">
        <f>$C$4&amp;"_Transfer Labor_Welding Threading"</f>
        <v>2108_Transfer Labor_Welding Threading</v>
      </c>
      <c r="G53" s="29" t="s">
        <v>525</v>
      </c>
      <c r="H53" s="29" t="s">
        <v>23</v>
      </c>
      <c r="I53" s="29"/>
      <c r="J53" s="550"/>
      <c r="K53" s="552">
        <f>+TransLab!$E$83+TransLab!$E$523</f>
        <v>0</v>
      </c>
      <c r="L53" s="26"/>
      <c r="M53" s="26"/>
      <c r="O53" s="211"/>
      <c r="P53" s="211"/>
    </row>
    <row r="54" spans="1:16" ht="15" customHeight="1">
      <c r="A54" s="28">
        <f t="shared" si="0"/>
        <v>44439</v>
      </c>
      <c r="B54" s="549">
        <v>7571101</v>
      </c>
      <c r="C54" s="29" t="s">
        <v>562</v>
      </c>
      <c r="D54" s="550" t="s">
        <v>528</v>
      </c>
      <c r="E54" s="29" t="s">
        <v>1487</v>
      </c>
      <c r="F54" s="551" t="str">
        <f t="shared" ref="F54:F74" si="3">$C$4&amp;"_Transfer Labor_Welding Threading"</f>
        <v>2108_Transfer Labor_Welding Threading</v>
      </c>
      <c r="G54" s="29" t="s">
        <v>525</v>
      </c>
      <c r="H54" s="29" t="s">
        <v>23</v>
      </c>
      <c r="I54" s="29"/>
      <c r="J54" s="550"/>
      <c r="K54" s="552">
        <f>+TransLab!$G$83+TransLab!$G$523</f>
        <v>0</v>
      </c>
      <c r="L54" s="26"/>
      <c r="M54" s="26"/>
      <c r="O54" s="211"/>
      <c r="P54" s="211"/>
    </row>
    <row r="55" spans="1:16" ht="15" customHeight="1">
      <c r="A55" s="28">
        <f t="shared" si="0"/>
        <v>44439</v>
      </c>
      <c r="B55" s="549">
        <v>7571101</v>
      </c>
      <c r="C55" s="29" t="s">
        <v>562</v>
      </c>
      <c r="D55" s="550" t="s">
        <v>529</v>
      </c>
      <c r="E55" s="29" t="s">
        <v>1488</v>
      </c>
      <c r="F55" s="551" t="str">
        <f t="shared" si="3"/>
        <v>2108_Transfer Labor_Welding Threading</v>
      </c>
      <c r="G55" s="29" t="s">
        <v>525</v>
      </c>
      <c r="H55" s="29" t="s">
        <v>23</v>
      </c>
      <c r="I55" s="29"/>
      <c r="J55" s="550"/>
      <c r="K55" s="552">
        <f>+TransLab!$I$83+TransLab!$I$523</f>
        <v>0</v>
      </c>
      <c r="L55" s="552"/>
      <c r="M55" s="26"/>
      <c r="O55" s="211"/>
      <c r="P55" s="211"/>
    </row>
    <row r="56" spans="1:16" ht="15" customHeight="1">
      <c r="A56" s="28">
        <f t="shared" si="0"/>
        <v>44439</v>
      </c>
      <c r="B56" s="549">
        <v>7571101</v>
      </c>
      <c r="C56" s="29" t="s">
        <v>562</v>
      </c>
      <c r="D56" s="550" t="s">
        <v>531</v>
      </c>
      <c r="E56" s="29" t="s">
        <v>1522</v>
      </c>
      <c r="F56" s="551" t="str">
        <f t="shared" si="3"/>
        <v>2108_Transfer Labor_Welding Threading</v>
      </c>
      <c r="G56" s="29" t="s">
        <v>525</v>
      </c>
      <c r="H56" s="29" t="s">
        <v>23</v>
      </c>
      <c r="I56" s="29"/>
      <c r="J56" s="550"/>
      <c r="K56" s="552">
        <f>+TransLab!$K$83+TransLab!$K$523</f>
        <v>0</v>
      </c>
      <c r="L56" s="26"/>
      <c r="M56" s="26"/>
      <c r="O56" s="211"/>
      <c r="P56" s="211"/>
    </row>
    <row r="57" spans="1:16" ht="15" customHeight="1">
      <c r="A57" s="28">
        <f t="shared" si="0"/>
        <v>44439</v>
      </c>
      <c r="B57" s="549">
        <v>7571101</v>
      </c>
      <c r="C57" s="29" t="s">
        <v>562</v>
      </c>
      <c r="D57" s="550" t="s">
        <v>530</v>
      </c>
      <c r="E57" s="29" t="s">
        <v>1489</v>
      </c>
      <c r="F57" s="551" t="str">
        <f t="shared" si="3"/>
        <v>2108_Transfer Labor_Welding Threading</v>
      </c>
      <c r="G57" s="29" t="s">
        <v>525</v>
      </c>
      <c r="H57" s="29" t="s">
        <v>23</v>
      </c>
      <c r="I57" s="29"/>
      <c r="J57" s="550"/>
      <c r="K57" s="552">
        <f>+TransLab!$M$83+TransLab!$M$523</f>
        <v>6749000</v>
      </c>
      <c r="L57" s="26"/>
      <c r="M57" s="26"/>
      <c r="O57" s="211"/>
      <c r="P57" s="211"/>
    </row>
    <row r="58" spans="1:16" ht="15" customHeight="1">
      <c r="A58" s="28">
        <f t="shared" si="0"/>
        <v>44439</v>
      </c>
      <c r="B58" s="549">
        <v>7571101</v>
      </c>
      <c r="C58" s="29" t="s">
        <v>562</v>
      </c>
      <c r="D58" s="553" t="s">
        <v>532</v>
      </c>
      <c r="E58" s="29" t="s">
        <v>1490</v>
      </c>
      <c r="F58" s="551" t="str">
        <f t="shared" si="3"/>
        <v>2108_Transfer Labor_Welding Threading</v>
      </c>
      <c r="G58" s="29" t="s">
        <v>525</v>
      </c>
      <c r="H58" s="29" t="s">
        <v>23</v>
      </c>
      <c r="I58" s="29"/>
      <c r="J58" s="550"/>
      <c r="K58" s="552">
        <f>+TransLab!$O$83+TransLab!$O$523</f>
        <v>0</v>
      </c>
      <c r="L58" s="26"/>
      <c r="M58" s="26"/>
      <c r="O58" s="211"/>
      <c r="P58" s="211"/>
    </row>
    <row r="59" spans="1:16" ht="15" customHeight="1">
      <c r="A59" s="28">
        <f t="shared" si="0"/>
        <v>44439</v>
      </c>
      <c r="B59" s="549">
        <v>7571101</v>
      </c>
      <c r="C59" s="29" t="s">
        <v>562</v>
      </c>
      <c r="D59" s="550" t="s">
        <v>534</v>
      </c>
      <c r="E59" s="29" t="s">
        <v>1492</v>
      </c>
      <c r="F59" s="551" t="str">
        <f t="shared" si="3"/>
        <v>2108_Transfer Labor_Welding Threading</v>
      </c>
      <c r="G59" s="29" t="s">
        <v>525</v>
      </c>
      <c r="H59" s="29" t="s">
        <v>23</v>
      </c>
      <c r="I59" s="29"/>
      <c r="J59" s="550"/>
      <c r="K59" s="552">
        <f>+TransLab!$Q$83+TransLab!$Q$523</f>
        <v>0</v>
      </c>
      <c r="L59" s="552"/>
      <c r="M59" s="26"/>
      <c r="O59" s="211"/>
      <c r="P59" s="211"/>
    </row>
    <row r="60" spans="1:16" ht="15" customHeight="1">
      <c r="A60" s="28">
        <f t="shared" si="0"/>
        <v>44439</v>
      </c>
      <c r="B60" s="549">
        <v>7571101</v>
      </c>
      <c r="C60" s="29" t="s">
        <v>562</v>
      </c>
      <c r="D60" s="550" t="s">
        <v>533</v>
      </c>
      <c r="E60" s="29" t="s">
        <v>1491</v>
      </c>
      <c r="F60" s="551" t="str">
        <f t="shared" si="3"/>
        <v>2108_Transfer Labor_Welding Threading</v>
      </c>
      <c r="G60" s="29" t="s">
        <v>525</v>
      </c>
      <c r="H60" s="29" t="s">
        <v>23</v>
      </c>
      <c r="I60" s="29"/>
      <c r="J60" s="550"/>
      <c r="K60" s="552">
        <f>+TransLab!$S$83+TransLab!$S$523</f>
        <v>0</v>
      </c>
      <c r="L60" s="26"/>
      <c r="M60" s="26"/>
      <c r="O60" s="211"/>
      <c r="P60" s="211"/>
    </row>
    <row r="61" spans="1:16" ht="15" customHeight="1">
      <c r="A61" s="28">
        <f t="shared" si="0"/>
        <v>44439</v>
      </c>
      <c r="B61" s="549">
        <v>7571101</v>
      </c>
      <c r="C61" s="29" t="s">
        <v>562</v>
      </c>
      <c r="D61" s="550" t="s">
        <v>535</v>
      </c>
      <c r="E61" s="29" t="s">
        <v>1493</v>
      </c>
      <c r="F61" s="551" t="str">
        <f t="shared" si="3"/>
        <v>2108_Transfer Labor_Welding Threading</v>
      </c>
      <c r="G61" s="29" t="s">
        <v>525</v>
      </c>
      <c r="H61" s="29" t="s">
        <v>23</v>
      </c>
      <c r="I61" s="29"/>
      <c r="J61" s="550"/>
      <c r="K61" s="552">
        <f>+TransLab!$U$83+TransLab!$U$523</f>
        <v>0</v>
      </c>
      <c r="L61" s="26"/>
      <c r="M61" s="26"/>
      <c r="O61" s="211"/>
      <c r="P61" s="211"/>
    </row>
    <row r="62" spans="1:16" ht="15" customHeight="1">
      <c r="A62" s="28">
        <f t="shared" si="0"/>
        <v>44439</v>
      </c>
      <c r="B62" s="549">
        <v>7571101</v>
      </c>
      <c r="C62" s="29" t="s">
        <v>562</v>
      </c>
      <c r="D62" s="550" t="s">
        <v>536</v>
      </c>
      <c r="E62" s="29" t="s">
        <v>1494</v>
      </c>
      <c r="F62" s="551" t="str">
        <f t="shared" si="3"/>
        <v>2108_Transfer Labor_Welding Threading</v>
      </c>
      <c r="G62" s="29" t="s">
        <v>525</v>
      </c>
      <c r="H62" s="29" t="s">
        <v>23</v>
      </c>
      <c r="I62" s="29"/>
      <c r="J62" s="550"/>
      <c r="K62" s="552">
        <f>+TransLab!$Y$83+TransLab!$AA$83+TransLab!$AC$83+TransLab!$AI$83+TransLab!$W$83+TransLab!$AG$83+TransLab!$Y$523+TransLab!$AA$523+TransLab!$AC$523+TransLab!$AI$523+TransLab!$W$523+TransLab!$AG$523</f>
        <v>0</v>
      </c>
      <c r="L62" s="552"/>
      <c r="M62" s="26"/>
      <c r="O62" s="211"/>
      <c r="P62" s="211"/>
    </row>
    <row r="63" spans="1:16" ht="15" customHeight="1">
      <c r="A63" s="28">
        <f t="shared" si="0"/>
        <v>44439</v>
      </c>
      <c r="B63" s="549">
        <v>7571101</v>
      </c>
      <c r="C63" s="29" t="s">
        <v>562</v>
      </c>
      <c r="D63" s="550" t="s">
        <v>537</v>
      </c>
      <c r="E63" s="29" t="s">
        <v>1495</v>
      </c>
      <c r="F63" s="551" t="str">
        <f t="shared" si="3"/>
        <v>2108_Transfer Labor_Welding Threading</v>
      </c>
      <c r="G63" s="29" t="s">
        <v>525</v>
      </c>
      <c r="H63" s="29" t="s">
        <v>23</v>
      </c>
      <c r="I63" s="29"/>
      <c r="J63" s="550"/>
      <c r="K63" s="552">
        <f>+TransLab!$AE$83+TransLab!$AE$523</f>
        <v>0</v>
      </c>
      <c r="L63" s="26"/>
      <c r="M63" s="26"/>
      <c r="O63" s="211"/>
      <c r="P63" s="211"/>
    </row>
    <row r="64" spans="1:16" ht="15" customHeight="1">
      <c r="A64" s="28">
        <f t="shared" si="0"/>
        <v>44439</v>
      </c>
      <c r="B64" s="549">
        <v>7571101</v>
      </c>
      <c r="C64" s="29" t="s">
        <v>562</v>
      </c>
      <c r="D64" s="550" t="s">
        <v>539</v>
      </c>
      <c r="E64" s="29" t="s">
        <v>1497</v>
      </c>
      <c r="F64" s="551" t="str">
        <f t="shared" si="3"/>
        <v>2108_Transfer Labor_Welding Threading</v>
      </c>
      <c r="G64" s="29" t="s">
        <v>526</v>
      </c>
      <c r="H64" s="29" t="s">
        <v>24</v>
      </c>
      <c r="I64" s="29"/>
      <c r="J64" s="550"/>
      <c r="K64" s="552">
        <f>+TransLab!$AK$83+TransLab!$AK$523</f>
        <v>0</v>
      </c>
      <c r="L64" s="26"/>
      <c r="M64" s="26"/>
      <c r="O64" s="211"/>
      <c r="P64" s="211"/>
    </row>
    <row r="65" spans="1:16" ht="15" customHeight="1">
      <c r="A65" s="28">
        <f t="shared" si="0"/>
        <v>44439</v>
      </c>
      <c r="B65" s="549">
        <v>7571101</v>
      </c>
      <c r="C65" s="29" t="s">
        <v>562</v>
      </c>
      <c r="D65" s="550" t="s">
        <v>540</v>
      </c>
      <c r="E65" s="29" t="s">
        <v>1498</v>
      </c>
      <c r="F65" s="551" t="str">
        <f t="shared" si="3"/>
        <v>2108_Transfer Labor_Welding Threading</v>
      </c>
      <c r="G65" s="29" t="s">
        <v>526</v>
      </c>
      <c r="H65" s="29" t="s">
        <v>24</v>
      </c>
      <c r="I65" s="29"/>
      <c r="J65" s="550"/>
      <c r="K65" s="552">
        <f>+TransLab!$AM$83+TransLab!$AM$523</f>
        <v>0</v>
      </c>
      <c r="L65" s="26"/>
      <c r="M65" s="26"/>
      <c r="O65" s="211"/>
      <c r="P65" s="211"/>
    </row>
    <row r="66" spans="1:16" ht="15" customHeight="1">
      <c r="A66" s="28">
        <f t="shared" si="0"/>
        <v>44439</v>
      </c>
      <c r="B66" s="549">
        <v>7571101</v>
      </c>
      <c r="C66" s="29" t="s">
        <v>562</v>
      </c>
      <c r="D66" s="550" t="s">
        <v>538</v>
      </c>
      <c r="E66" s="29" t="s">
        <v>1496</v>
      </c>
      <c r="F66" s="551" t="str">
        <f t="shared" si="3"/>
        <v>2108_Transfer Labor_Welding Threading</v>
      </c>
      <c r="G66" s="29" t="s">
        <v>526</v>
      </c>
      <c r="H66" s="29" t="s">
        <v>24</v>
      </c>
      <c r="I66" s="29"/>
      <c r="J66" s="550"/>
      <c r="K66" s="552">
        <f>+TransLab!$AO$83+TransLab!$AO$523</f>
        <v>0</v>
      </c>
      <c r="L66" s="26"/>
      <c r="M66" s="26"/>
      <c r="O66" s="211"/>
      <c r="P66" s="211"/>
    </row>
    <row r="67" spans="1:16" ht="15" customHeight="1">
      <c r="A67" s="28">
        <f t="shared" si="0"/>
        <v>44439</v>
      </c>
      <c r="B67" s="549">
        <v>7571101</v>
      </c>
      <c r="C67" s="29" t="s">
        <v>562</v>
      </c>
      <c r="D67" s="550" t="s">
        <v>549</v>
      </c>
      <c r="E67" s="29" t="s">
        <v>896</v>
      </c>
      <c r="F67" s="551" t="str">
        <f t="shared" si="3"/>
        <v>2108_Transfer Labor_Welding Threading</v>
      </c>
      <c r="G67" s="29" t="s">
        <v>636</v>
      </c>
      <c r="H67" s="29" t="s">
        <v>1518</v>
      </c>
      <c r="I67" s="29"/>
      <c r="J67" s="550"/>
      <c r="K67" s="552">
        <f>+TransLab!$AQ$83+TransLab!$AQ$523</f>
        <v>0</v>
      </c>
      <c r="L67" s="552"/>
      <c r="M67" s="26"/>
      <c r="O67" s="211"/>
      <c r="P67" s="211"/>
    </row>
    <row r="68" spans="1:16" ht="15" customHeight="1">
      <c r="A68" s="28">
        <f t="shared" si="0"/>
        <v>44439</v>
      </c>
      <c r="B68" s="549">
        <v>7571101</v>
      </c>
      <c r="C68" s="29" t="s">
        <v>562</v>
      </c>
      <c r="D68" s="550" t="s">
        <v>547</v>
      </c>
      <c r="E68" s="29" t="s">
        <v>1506</v>
      </c>
      <c r="F68" s="551" t="str">
        <f t="shared" si="3"/>
        <v>2108_Transfer Labor_Welding Threading</v>
      </c>
      <c r="G68" s="29" t="s">
        <v>636</v>
      </c>
      <c r="H68" s="29" t="s">
        <v>1518</v>
      </c>
      <c r="I68" s="29"/>
      <c r="J68" s="550"/>
      <c r="K68" s="552">
        <f>+TransLab!$AS$83+TransLab!$AS$523</f>
        <v>0</v>
      </c>
      <c r="L68" s="26"/>
      <c r="M68" s="26"/>
      <c r="O68" s="211"/>
      <c r="P68" s="211"/>
    </row>
    <row r="69" spans="1:16" ht="15" customHeight="1">
      <c r="A69" s="28">
        <f t="shared" si="0"/>
        <v>44439</v>
      </c>
      <c r="B69" s="549">
        <v>7571101</v>
      </c>
      <c r="C69" s="29" t="s">
        <v>562</v>
      </c>
      <c r="D69" s="550" t="s">
        <v>556</v>
      </c>
      <c r="E69" s="29" t="s">
        <v>1514</v>
      </c>
      <c r="F69" s="551" t="str">
        <f t="shared" si="3"/>
        <v>2108_Transfer Labor_Welding Threading</v>
      </c>
      <c r="G69" s="29" t="s">
        <v>636</v>
      </c>
      <c r="H69" s="29" t="s">
        <v>1518</v>
      </c>
      <c r="I69" s="29"/>
      <c r="J69" s="550"/>
      <c r="K69" s="552">
        <f>+TransLab!$AU$83+TransLab!$BE$83+TransLab!$BG$83+TransLab!$BI$83+TransLab!$AU$523+TransLab!$BE$523+TransLab!$BG$523+TransLab!$BI$523</f>
        <v>0</v>
      </c>
      <c r="L69" s="552"/>
      <c r="M69" s="26"/>
      <c r="O69" s="211"/>
      <c r="P69" s="211"/>
    </row>
    <row r="70" spans="1:16" ht="15" customHeight="1">
      <c r="A70" s="28">
        <f t="shared" si="0"/>
        <v>44439</v>
      </c>
      <c r="B70" s="549">
        <v>7571101</v>
      </c>
      <c r="C70" s="29" t="s">
        <v>562</v>
      </c>
      <c r="D70" s="550" t="s">
        <v>544</v>
      </c>
      <c r="E70" s="29" t="s">
        <v>1504</v>
      </c>
      <c r="F70" s="551" t="str">
        <f t="shared" si="3"/>
        <v>2108_Transfer Labor_Welding Threading</v>
      </c>
      <c r="G70" s="29" t="s">
        <v>636</v>
      </c>
      <c r="H70" s="29" t="s">
        <v>1518</v>
      </c>
      <c r="I70" s="29"/>
      <c r="J70" s="550"/>
      <c r="K70" s="552">
        <f>+TransLab!$AW$83+TransLab!$AW$523</f>
        <v>1610250</v>
      </c>
      <c r="L70" s="552"/>
      <c r="M70" s="26"/>
      <c r="O70" s="211"/>
      <c r="P70" s="211"/>
    </row>
    <row r="71" spans="1:16" ht="15" customHeight="1">
      <c r="A71" s="28">
        <f t="shared" si="0"/>
        <v>44439</v>
      </c>
      <c r="B71" s="549">
        <v>7571101</v>
      </c>
      <c r="C71" s="29" t="s">
        <v>562</v>
      </c>
      <c r="D71" s="550" t="s">
        <v>543</v>
      </c>
      <c r="E71" s="29" t="s">
        <v>1503</v>
      </c>
      <c r="F71" s="551" t="str">
        <f t="shared" si="3"/>
        <v>2108_Transfer Labor_Welding Threading</v>
      </c>
      <c r="G71" s="29" t="s">
        <v>636</v>
      </c>
      <c r="H71" s="29" t="s">
        <v>1518</v>
      </c>
      <c r="I71" s="29"/>
      <c r="J71" s="550"/>
      <c r="K71" s="552">
        <f>+TransLab!$AY$83+TransLab!$BA$83+TransLab!$AY$523+TransLab!$BA$523</f>
        <v>0</v>
      </c>
      <c r="L71" s="552"/>
      <c r="M71" s="26"/>
      <c r="O71" s="211"/>
      <c r="P71" s="211"/>
    </row>
    <row r="72" spans="1:16" ht="15" customHeight="1">
      <c r="A72" s="28">
        <f t="shared" ref="A72:A135" si="4">+EOMONTH($C$3,0)</f>
        <v>44439</v>
      </c>
      <c r="B72" s="549">
        <v>7571101</v>
      </c>
      <c r="C72" s="29" t="s">
        <v>562</v>
      </c>
      <c r="D72" s="550" t="s">
        <v>934</v>
      </c>
      <c r="E72" s="29" t="s">
        <v>1502</v>
      </c>
      <c r="F72" s="551" t="str">
        <f t="shared" si="3"/>
        <v>2108_Transfer Labor_Welding Threading</v>
      </c>
      <c r="G72" s="29" t="s">
        <v>636</v>
      </c>
      <c r="H72" s="29" t="s">
        <v>1518</v>
      </c>
      <c r="I72" s="29"/>
      <c r="J72" s="550"/>
      <c r="K72" s="552">
        <f>+TransLab!$BC$83+TransLab!$BC$523</f>
        <v>0</v>
      </c>
      <c r="L72" s="26"/>
      <c r="M72" s="26"/>
      <c r="O72" s="211"/>
      <c r="P72" s="211"/>
    </row>
    <row r="73" spans="1:16" ht="15" customHeight="1">
      <c r="A73" s="28">
        <f t="shared" si="4"/>
        <v>44439</v>
      </c>
      <c r="B73" s="549">
        <v>7571101</v>
      </c>
      <c r="C73" s="29" t="s">
        <v>562</v>
      </c>
      <c r="D73" s="550" t="s">
        <v>541</v>
      </c>
      <c r="E73" s="29" t="s">
        <v>1499</v>
      </c>
      <c r="F73" s="551" t="str">
        <f t="shared" si="3"/>
        <v>2108_Transfer Labor_Welding Threading</v>
      </c>
      <c r="G73" s="29" t="s">
        <v>636</v>
      </c>
      <c r="H73" s="29" t="s">
        <v>1518</v>
      </c>
      <c r="I73" s="29"/>
      <c r="J73" s="550"/>
      <c r="K73" s="552">
        <f>+TransLab!$BI$83+TransLab!$BI$523</f>
        <v>0</v>
      </c>
      <c r="L73" s="26"/>
      <c r="M73" s="26"/>
      <c r="O73" s="211"/>
      <c r="P73" s="211"/>
    </row>
    <row r="74" spans="1:16" ht="15" customHeight="1">
      <c r="A74" s="28">
        <f t="shared" si="4"/>
        <v>44439</v>
      </c>
      <c r="B74" s="549">
        <v>7571101</v>
      </c>
      <c r="C74" s="29" t="s">
        <v>562</v>
      </c>
      <c r="D74" s="550" t="s">
        <v>529</v>
      </c>
      <c r="E74" s="29" t="s">
        <v>1488</v>
      </c>
      <c r="F74" s="551" t="str">
        <f t="shared" si="3"/>
        <v>2108_Transfer Labor_Welding Threading</v>
      </c>
      <c r="G74" s="29" t="s">
        <v>525</v>
      </c>
      <c r="H74" s="29" t="s">
        <v>23</v>
      </c>
      <c r="I74" s="29"/>
      <c r="J74" s="550"/>
      <c r="K74" s="552"/>
      <c r="L74" s="26">
        <f>SUM(K53:K74)</f>
        <v>8359250</v>
      </c>
      <c r="M74" s="26"/>
      <c r="O74" s="211"/>
      <c r="P74" s="211"/>
    </row>
    <row r="75" spans="1:16" ht="15" customHeight="1">
      <c r="A75" s="28"/>
      <c r="B75" s="554"/>
      <c r="C75" s="29"/>
      <c r="D75" s="550"/>
      <c r="E75" s="29"/>
      <c r="F75" s="551"/>
      <c r="G75" s="29"/>
      <c r="H75" s="29"/>
      <c r="I75" s="29"/>
      <c r="J75" s="550"/>
      <c r="K75" s="552"/>
      <c r="L75" s="26"/>
      <c r="M75" s="26"/>
      <c r="O75" s="211"/>
      <c r="P75" s="211"/>
    </row>
    <row r="76" spans="1:16" ht="15" customHeight="1">
      <c r="A76" s="28">
        <f t="shared" si="4"/>
        <v>44439</v>
      </c>
      <c r="B76" s="549">
        <v>7571101</v>
      </c>
      <c r="C76" s="29" t="s">
        <v>562</v>
      </c>
      <c r="D76" s="550" t="s">
        <v>527</v>
      </c>
      <c r="E76" s="29" t="s">
        <v>1486</v>
      </c>
      <c r="F76" s="551" t="str">
        <f>$C$4&amp;"_Transfer Labor_Plating"</f>
        <v>2108_Transfer Labor_Plating</v>
      </c>
      <c r="G76" s="29" t="s">
        <v>525</v>
      </c>
      <c r="H76" s="29" t="s">
        <v>23</v>
      </c>
      <c r="I76" s="29"/>
      <c r="J76" s="550"/>
      <c r="K76" s="552">
        <f>+TransLab!$E$113</f>
        <v>0</v>
      </c>
      <c r="L76" s="26"/>
      <c r="M76" s="26"/>
      <c r="O76" s="211"/>
      <c r="P76" s="211"/>
    </row>
    <row r="77" spans="1:16" ht="15" customHeight="1">
      <c r="A77" s="28">
        <f t="shared" si="4"/>
        <v>44439</v>
      </c>
      <c r="B77" s="549">
        <v>7571101</v>
      </c>
      <c r="C77" s="29" t="s">
        <v>562</v>
      </c>
      <c r="D77" s="550" t="s">
        <v>528</v>
      </c>
      <c r="E77" s="29" t="s">
        <v>1487</v>
      </c>
      <c r="F77" s="551" t="str">
        <f t="shared" ref="F77:F97" si="5">$C$4&amp;"_Transfer Labor_Plating"</f>
        <v>2108_Transfer Labor_Plating</v>
      </c>
      <c r="G77" s="29" t="s">
        <v>525</v>
      </c>
      <c r="H77" s="29" t="s">
        <v>23</v>
      </c>
      <c r="I77" s="29"/>
      <c r="J77" s="550"/>
      <c r="K77" s="552">
        <f>+TransLab!$G$113</f>
        <v>0</v>
      </c>
      <c r="L77" s="26"/>
      <c r="M77" s="26"/>
      <c r="O77" s="211"/>
      <c r="P77" s="211"/>
    </row>
    <row r="78" spans="1:16" ht="15" customHeight="1">
      <c r="A78" s="28">
        <f t="shared" si="4"/>
        <v>44439</v>
      </c>
      <c r="B78" s="549">
        <v>7571101</v>
      </c>
      <c r="C78" s="29" t="s">
        <v>562</v>
      </c>
      <c r="D78" s="550" t="s">
        <v>529</v>
      </c>
      <c r="E78" s="29" t="s">
        <v>1488</v>
      </c>
      <c r="F78" s="551" t="str">
        <f t="shared" si="5"/>
        <v>2108_Transfer Labor_Plating</v>
      </c>
      <c r="G78" s="29" t="s">
        <v>525</v>
      </c>
      <c r="H78" s="29" t="s">
        <v>23</v>
      </c>
      <c r="I78" s="29"/>
      <c r="J78" s="550"/>
      <c r="K78" s="552">
        <f>+TransLab!$I$113</f>
        <v>0</v>
      </c>
      <c r="L78" s="552"/>
      <c r="M78" s="26"/>
      <c r="O78" s="211"/>
      <c r="P78" s="211"/>
    </row>
    <row r="79" spans="1:16" ht="15" customHeight="1">
      <c r="A79" s="28">
        <f t="shared" si="4"/>
        <v>44439</v>
      </c>
      <c r="B79" s="549">
        <v>7571101</v>
      </c>
      <c r="C79" s="29" t="s">
        <v>562</v>
      </c>
      <c r="D79" s="550" t="s">
        <v>531</v>
      </c>
      <c r="E79" s="29" t="s">
        <v>1522</v>
      </c>
      <c r="F79" s="551" t="str">
        <f t="shared" si="5"/>
        <v>2108_Transfer Labor_Plating</v>
      </c>
      <c r="G79" s="29" t="s">
        <v>525</v>
      </c>
      <c r="H79" s="29" t="s">
        <v>23</v>
      </c>
      <c r="I79" s="29"/>
      <c r="J79" s="550"/>
      <c r="K79" s="552">
        <f>+TransLab!$K$113</f>
        <v>0</v>
      </c>
      <c r="L79" s="26"/>
      <c r="M79" s="26"/>
      <c r="O79" s="211"/>
      <c r="P79" s="211"/>
    </row>
    <row r="80" spans="1:16" ht="15" customHeight="1">
      <c r="A80" s="28">
        <f t="shared" si="4"/>
        <v>44439</v>
      </c>
      <c r="B80" s="549">
        <v>7571101</v>
      </c>
      <c r="C80" s="29" t="s">
        <v>562</v>
      </c>
      <c r="D80" s="550" t="s">
        <v>530</v>
      </c>
      <c r="E80" s="29" t="s">
        <v>1489</v>
      </c>
      <c r="F80" s="551" t="str">
        <f t="shared" si="5"/>
        <v>2108_Transfer Labor_Plating</v>
      </c>
      <c r="G80" s="29" t="s">
        <v>525</v>
      </c>
      <c r="H80" s="29" t="s">
        <v>23</v>
      </c>
      <c r="I80" s="29"/>
      <c r="J80" s="550"/>
      <c r="K80" s="552">
        <f>+TransLab!$M$113</f>
        <v>0</v>
      </c>
      <c r="L80" s="26"/>
      <c r="M80" s="26"/>
      <c r="O80" s="211"/>
      <c r="P80" s="211"/>
    </row>
    <row r="81" spans="1:16" ht="15" customHeight="1">
      <c r="A81" s="28">
        <f t="shared" si="4"/>
        <v>44439</v>
      </c>
      <c r="B81" s="549">
        <v>7571101</v>
      </c>
      <c r="C81" s="29" t="s">
        <v>562</v>
      </c>
      <c r="D81" s="553" t="s">
        <v>532</v>
      </c>
      <c r="E81" s="29" t="s">
        <v>1490</v>
      </c>
      <c r="F81" s="551" t="str">
        <f t="shared" si="5"/>
        <v>2108_Transfer Labor_Plating</v>
      </c>
      <c r="G81" s="29" t="s">
        <v>525</v>
      </c>
      <c r="H81" s="29" t="s">
        <v>23</v>
      </c>
      <c r="I81" s="29"/>
      <c r="J81" s="550"/>
      <c r="K81" s="552">
        <f>+TransLab!$O$113</f>
        <v>0</v>
      </c>
      <c r="L81" s="26"/>
      <c r="M81" s="26"/>
      <c r="O81" s="211"/>
      <c r="P81" s="211"/>
    </row>
    <row r="82" spans="1:16" ht="15" customHeight="1">
      <c r="A82" s="28">
        <f t="shared" si="4"/>
        <v>44439</v>
      </c>
      <c r="B82" s="549">
        <v>7571101</v>
      </c>
      <c r="C82" s="29" t="s">
        <v>562</v>
      </c>
      <c r="D82" s="550" t="s">
        <v>534</v>
      </c>
      <c r="E82" s="29" t="s">
        <v>1492</v>
      </c>
      <c r="F82" s="551" t="str">
        <f t="shared" si="5"/>
        <v>2108_Transfer Labor_Plating</v>
      </c>
      <c r="G82" s="29" t="s">
        <v>525</v>
      </c>
      <c r="H82" s="29" t="s">
        <v>23</v>
      </c>
      <c r="I82" s="29"/>
      <c r="J82" s="550"/>
      <c r="K82" s="552">
        <f>+TransLab!$Q$113</f>
        <v>0</v>
      </c>
      <c r="L82" s="552"/>
      <c r="M82" s="26"/>
      <c r="O82" s="211"/>
      <c r="P82" s="211"/>
    </row>
    <row r="83" spans="1:16" ht="15" customHeight="1">
      <c r="A83" s="28">
        <f t="shared" si="4"/>
        <v>44439</v>
      </c>
      <c r="B83" s="549">
        <v>7571101</v>
      </c>
      <c r="C83" s="29" t="s">
        <v>562</v>
      </c>
      <c r="D83" s="550" t="s">
        <v>533</v>
      </c>
      <c r="E83" s="29" t="s">
        <v>1491</v>
      </c>
      <c r="F83" s="551" t="str">
        <f t="shared" si="5"/>
        <v>2108_Transfer Labor_Plating</v>
      </c>
      <c r="G83" s="29" t="s">
        <v>525</v>
      </c>
      <c r="H83" s="29" t="s">
        <v>23</v>
      </c>
      <c r="I83" s="29"/>
      <c r="J83" s="550"/>
      <c r="K83" s="552">
        <f>+TransLab!$S$113</f>
        <v>0</v>
      </c>
      <c r="L83" s="26"/>
      <c r="M83" s="26"/>
      <c r="O83" s="211"/>
      <c r="P83" s="211"/>
    </row>
    <row r="84" spans="1:16" ht="15" customHeight="1">
      <c r="A84" s="28">
        <f t="shared" si="4"/>
        <v>44439</v>
      </c>
      <c r="B84" s="549">
        <v>7571101</v>
      </c>
      <c r="C84" s="29" t="s">
        <v>562</v>
      </c>
      <c r="D84" s="550" t="s">
        <v>535</v>
      </c>
      <c r="E84" s="29" t="s">
        <v>1493</v>
      </c>
      <c r="F84" s="551" t="str">
        <f t="shared" si="5"/>
        <v>2108_Transfer Labor_Plating</v>
      </c>
      <c r="G84" s="29" t="s">
        <v>525</v>
      </c>
      <c r="H84" s="29" t="s">
        <v>23</v>
      </c>
      <c r="I84" s="29"/>
      <c r="J84" s="550"/>
      <c r="K84" s="552">
        <f>+TransLab!$U$113</f>
        <v>0</v>
      </c>
      <c r="L84" s="26"/>
      <c r="M84" s="26"/>
      <c r="O84" s="211"/>
      <c r="P84" s="211"/>
    </row>
    <row r="85" spans="1:16" ht="15" customHeight="1">
      <c r="A85" s="28">
        <f t="shared" si="4"/>
        <v>44439</v>
      </c>
      <c r="B85" s="549">
        <v>7571101</v>
      </c>
      <c r="C85" s="29" t="s">
        <v>562</v>
      </c>
      <c r="D85" s="550" t="s">
        <v>536</v>
      </c>
      <c r="E85" s="29" t="s">
        <v>1494</v>
      </c>
      <c r="F85" s="551" t="str">
        <f t="shared" si="5"/>
        <v>2108_Transfer Labor_Plating</v>
      </c>
      <c r="G85" s="29" t="s">
        <v>525</v>
      </c>
      <c r="H85" s="29" t="s">
        <v>23</v>
      </c>
      <c r="I85" s="29"/>
      <c r="J85" s="550"/>
      <c r="K85" s="552">
        <f>+TransLab!$Y$113+TransLab!$AA$113+TransLab!$AC$113+TransLab!$AI$113+TransLab!$W$113+TransLab!$AG$113</f>
        <v>0</v>
      </c>
      <c r="L85" s="552"/>
      <c r="M85" s="26"/>
      <c r="O85" s="211"/>
      <c r="P85" s="211"/>
    </row>
    <row r="86" spans="1:16" ht="15" customHeight="1">
      <c r="A86" s="28">
        <f t="shared" si="4"/>
        <v>44439</v>
      </c>
      <c r="B86" s="549">
        <v>7571101</v>
      </c>
      <c r="C86" s="29" t="s">
        <v>562</v>
      </c>
      <c r="D86" s="550" t="s">
        <v>537</v>
      </c>
      <c r="E86" s="29" t="s">
        <v>1495</v>
      </c>
      <c r="F86" s="551" t="str">
        <f t="shared" si="5"/>
        <v>2108_Transfer Labor_Plating</v>
      </c>
      <c r="G86" s="29" t="s">
        <v>525</v>
      </c>
      <c r="H86" s="29" t="s">
        <v>23</v>
      </c>
      <c r="I86" s="29"/>
      <c r="J86" s="550"/>
      <c r="K86" s="552">
        <f>+TransLab!$AE$113</f>
        <v>0</v>
      </c>
      <c r="L86" s="26"/>
      <c r="M86" s="26"/>
      <c r="O86" s="211"/>
      <c r="P86" s="211"/>
    </row>
    <row r="87" spans="1:16" ht="15" customHeight="1">
      <c r="A87" s="28">
        <f t="shared" si="4"/>
        <v>44439</v>
      </c>
      <c r="B87" s="549">
        <v>7571101</v>
      </c>
      <c r="C87" s="29" t="s">
        <v>562</v>
      </c>
      <c r="D87" s="550" t="s">
        <v>539</v>
      </c>
      <c r="E87" s="29" t="s">
        <v>1497</v>
      </c>
      <c r="F87" s="551" t="str">
        <f t="shared" si="5"/>
        <v>2108_Transfer Labor_Plating</v>
      </c>
      <c r="G87" s="29" t="s">
        <v>526</v>
      </c>
      <c r="H87" s="29" t="s">
        <v>24</v>
      </c>
      <c r="I87" s="29"/>
      <c r="J87" s="550"/>
      <c r="K87" s="552">
        <f>+TransLab!$AK$113</f>
        <v>0</v>
      </c>
      <c r="L87" s="26"/>
      <c r="M87" s="26"/>
      <c r="O87" s="211"/>
      <c r="P87" s="211"/>
    </row>
    <row r="88" spans="1:16" ht="15" customHeight="1">
      <c r="A88" s="28">
        <f t="shared" si="4"/>
        <v>44439</v>
      </c>
      <c r="B88" s="549">
        <v>7571101</v>
      </c>
      <c r="C88" s="29" t="s">
        <v>562</v>
      </c>
      <c r="D88" s="550" t="s">
        <v>540</v>
      </c>
      <c r="E88" s="29" t="s">
        <v>1498</v>
      </c>
      <c r="F88" s="551" t="str">
        <f t="shared" si="5"/>
        <v>2108_Transfer Labor_Plating</v>
      </c>
      <c r="G88" s="29" t="s">
        <v>526</v>
      </c>
      <c r="H88" s="29" t="s">
        <v>24</v>
      </c>
      <c r="I88" s="29"/>
      <c r="J88" s="550"/>
      <c r="K88" s="552">
        <f>+TransLab!$AM$113</f>
        <v>0</v>
      </c>
      <c r="L88" s="26"/>
      <c r="M88" s="26"/>
      <c r="O88" s="211"/>
      <c r="P88" s="211"/>
    </row>
    <row r="89" spans="1:16" ht="15" customHeight="1">
      <c r="A89" s="28">
        <f t="shared" si="4"/>
        <v>44439</v>
      </c>
      <c r="B89" s="549">
        <v>7571101</v>
      </c>
      <c r="C89" s="29" t="s">
        <v>562</v>
      </c>
      <c r="D89" s="550" t="s">
        <v>538</v>
      </c>
      <c r="E89" s="29" t="s">
        <v>1496</v>
      </c>
      <c r="F89" s="551" t="str">
        <f t="shared" si="5"/>
        <v>2108_Transfer Labor_Plating</v>
      </c>
      <c r="G89" s="29" t="s">
        <v>526</v>
      </c>
      <c r="H89" s="29" t="s">
        <v>24</v>
      </c>
      <c r="I89" s="29"/>
      <c r="J89" s="550"/>
      <c r="K89" s="552">
        <f>+TransLab!$AO$113</f>
        <v>0</v>
      </c>
      <c r="L89" s="26"/>
      <c r="M89" s="26"/>
      <c r="O89" s="211"/>
      <c r="P89" s="211"/>
    </row>
    <row r="90" spans="1:16" ht="15" customHeight="1">
      <c r="A90" s="28">
        <f t="shared" si="4"/>
        <v>44439</v>
      </c>
      <c r="B90" s="549">
        <v>7571101</v>
      </c>
      <c r="C90" s="29" t="s">
        <v>562</v>
      </c>
      <c r="D90" s="550" t="s">
        <v>549</v>
      </c>
      <c r="E90" s="29" t="s">
        <v>896</v>
      </c>
      <c r="F90" s="551" t="str">
        <f t="shared" si="5"/>
        <v>2108_Transfer Labor_Plating</v>
      </c>
      <c r="G90" s="29" t="s">
        <v>636</v>
      </c>
      <c r="H90" s="29" t="s">
        <v>1518</v>
      </c>
      <c r="I90" s="29"/>
      <c r="J90" s="550"/>
      <c r="K90" s="552">
        <f>+TransLab!$AQ$113</f>
        <v>0</v>
      </c>
      <c r="L90" s="552"/>
      <c r="M90" s="26"/>
      <c r="O90" s="211"/>
      <c r="P90" s="211"/>
    </row>
    <row r="91" spans="1:16" ht="15" customHeight="1">
      <c r="A91" s="28">
        <f t="shared" si="4"/>
        <v>44439</v>
      </c>
      <c r="B91" s="549">
        <v>7571101</v>
      </c>
      <c r="C91" s="29" t="s">
        <v>562</v>
      </c>
      <c r="D91" s="550" t="s">
        <v>547</v>
      </c>
      <c r="E91" s="29" t="s">
        <v>1506</v>
      </c>
      <c r="F91" s="551" t="str">
        <f t="shared" si="5"/>
        <v>2108_Transfer Labor_Plating</v>
      </c>
      <c r="G91" s="29" t="s">
        <v>636</v>
      </c>
      <c r="H91" s="29" t="s">
        <v>1518</v>
      </c>
      <c r="I91" s="29"/>
      <c r="J91" s="550"/>
      <c r="K91" s="552">
        <f>+TransLab!$AS$113</f>
        <v>0</v>
      </c>
      <c r="L91" s="26"/>
      <c r="M91" s="26"/>
      <c r="O91" s="211"/>
      <c r="P91" s="211"/>
    </row>
    <row r="92" spans="1:16" ht="15" customHeight="1">
      <c r="A92" s="28">
        <f t="shared" si="4"/>
        <v>44439</v>
      </c>
      <c r="B92" s="549">
        <v>7571101</v>
      </c>
      <c r="C92" s="29" t="s">
        <v>562</v>
      </c>
      <c r="D92" s="550" t="s">
        <v>556</v>
      </c>
      <c r="E92" s="29" t="s">
        <v>1514</v>
      </c>
      <c r="F92" s="551" t="str">
        <f t="shared" si="5"/>
        <v>2108_Transfer Labor_Plating</v>
      </c>
      <c r="G92" s="29" t="s">
        <v>636</v>
      </c>
      <c r="H92" s="29" t="s">
        <v>1518</v>
      </c>
      <c r="I92" s="29"/>
      <c r="J92" s="550"/>
      <c r="K92" s="552">
        <f>+TransLab!$AU$113+TransLab!$BE$113+TransLab!$BG$113+TransLab!$BI$113</f>
        <v>0</v>
      </c>
      <c r="L92" s="552"/>
      <c r="M92" s="26"/>
      <c r="O92" s="211"/>
      <c r="P92" s="211"/>
    </row>
    <row r="93" spans="1:16" ht="15" customHeight="1">
      <c r="A93" s="28">
        <f t="shared" si="4"/>
        <v>44439</v>
      </c>
      <c r="B93" s="549">
        <v>7571101</v>
      </c>
      <c r="C93" s="29" t="s">
        <v>562</v>
      </c>
      <c r="D93" s="550" t="s">
        <v>544</v>
      </c>
      <c r="E93" s="29" t="s">
        <v>1504</v>
      </c>
      <c r="F93" s="551" t="str">
        <f t="shared" si="5"/>
        <v>2108_Transfer Labor_Plating</v>
      </c>
      <c r="G93" s="29" t="s">
        <v>636</v>
      </c>
      <c r="H93" s="29" t="s">
        <v>1518</v>
      </c>
      <c r="I93" s="29"/>
      <c r="J93" s="550"/>
      <c r="K93" s="552">
        <f>+TransLab!$AW$113</f>
        <v>505500</v>
      </c>
      <c r="L93" s="552"/>
      <c r="M93" s="26"/>
      <c r="O93" s="211"/>
      <c r="P93" s="211"/>
    </row>
    <row r="94" spans="1:16" ht="15" customHeight="1">
      <c r="A94" s="28">
        <f t="shared" si="4"/>
        <v>44439</v>
      </c>
      <c r="B94" s="549">
        <v>7571101</v>
      </c>
      <c r="C94" s="29" t="s">
        <v>562</v>
      </c>
      <c r="D94" s="550" t="s">
        <v>543</v>
      </c>
      <c r="E94" s="29" t="s">
        <v>1503</v>
      </c>
      <c r="F94" s="551" t="str">
        <f t="shared" si="5"/>
        <v>2108_Transfer Labor_Plating</v>
      </c>
      <c r="G94" s="29" t="s">
        <v>636</v>
      </c>
      <c r="H94" s="29" t="s">
        <v>1518</v>
      </c>
      <c r="I94" s="29"/>
      <c r="J94" s="550"/>
      <c r="K94" s="552">
        <f>+TransLab!$AY$113+TransLab!$BA$113</f>
        <v>0</v>
      </c>
      <c r="L94" s="552"/>
      <c r="M94" s="26"/>
      <c r="O94" s="211"/>
      <c r="P94" s="211"/>
    </row>
    <row r="95" spans="1:16" ht="15" customHeight="1">
      <c r="A95" s="28">
        <f t="shared" si="4"/>
        <v>44439</v>
      </c>
      <c r="B95" s="549">
        <v>7571101</v>
      </c>
      <c r="C95" s="29" t="s">
        <v>562</v>
      </c>
      <c r="D95" s="550" t="s">
        <v>934</v>
      </c>
      <c r="E95" s="29" t="s">
        <v>1502</v>
      </c>
      <c r="F95" s="551" t="str">
        <f t="shared" si="5"/>
        <v>2108_Transfer Labor_Plating</v>
      </c>
      <c r="G95" s="29" t="s">
        <v>636</v>
      </c>
      <c r="H95" s="29" t="s">
        <v>1518</v>
      </c>
      <c r="I95" s="29"/>
      <c r="J95" s="550"/>
      <c r="K95" s="552">
        <f>+TransLab!$BC$113</f>
        <v>0</v>
      </c>
      <c r="L95" s="26"/>
      <c r="M95" s="26"/>
      <c r="O95" s="211"/>
      <c r="P95" s="211"/>
    </row>
    <row r="96" spans="1:16" ht="15" customHeight="1">
      <c r="A96" s="28">
        <f t="shared" si="4"/>
        <v>44439</v>
      </c>
      <c r="B96" s="549">
        <v>7571101</v>
      </c>
      <c r="C96" s="29" t="s">
        <v>562</v>
      </c>
      <c r="D96" s="550" t="s">
        <v>541</v>
      </c>
      <c r="E96" s="29" t="s">
        <v>1499</v>
      </c>
      <c r="F96" s="551" t="str">
        <f t="shared" si="5"/>
        <v>2108_Transfer Labor_Plating</v>
      </c>
      <c r="G96" s="29" t="s">
        <v>636</v>
      </c>
      <c r="H96" s="29" t="s">
        <v>1518</v>
      </c>
      <c r="I96" s="29"/>
      <c r="J96" s="550"/>
      <c r="K96" s="552">
        <f>+TransLab!$BI$113</f>
        <v>0</v>
      </c>
      <c r="L96" s="26"/>
      <c r="M96" s="26"/>
      <c r="O96" s="211"/>
      <c r="P96" s="211"/>
    </row>
    <row r="97" spans="1:16" ht="15" customHeight="1">
      <c r="A97" s="28">
        <f t="shared" si="4"/>
        <v>44439</v>
      </c>
      <c r="B97" s="549">
        <v>7571101</v>
      </c>
      <c r="C97" s="29" t="s">
        <v>562</v>
      </c>
      <c r="D97" s="550" t="s">
        <v>530</v>
      </c>
      <c r="E97" s="29" t="s">
        <v>1489</v>
      </c>
      <c r="F97" s="551" t="str">
        <f t="shared" si="5"/>
        <v>2108_Transfer Labor_Plating</v>
      </c>
      <c r="G97" s="29" t="s">
        <v>525</v>
      </c>
      <c r="H97" s="29" t="s">
        <v>23</v>
      </c>
      <c r="I97" s="29"/>
      <c r="J97" s="550"/>
      <c r="K97" s="552"/>
      <c r="L97" s="26">
        <f>SUM(K76:K97)</f>
        <v>505500</v>
      </c>
      <c r="M97" s="26"/>
      <c r="O97" s="211"/>
      <c r="P97" s="211"/>
    </row>
    <row r="98" spans="1:16" ht="15" customHeight="1">
      <c r="A98" s="28"/>
      <c r="B98" s="554"/>
      <c r="C98" s="29"/>
      <c r="D98" s="550"/>
      <c r="E98" s="29"/>
      <c r="F98" s="551"/>
      <c r="G98" s="29"/>
      <c r="H98" s="29"/>
      <c r="I98" s="29"/>
      <c r="J98" s="550"/>
      <c r="K98" s="552"/>
      <c r="L98" s="26"/>
      <c r="M98" s="26"/>
      <c r="O98" s="211"/>
      <c r="P98" s="211"/>
    </row>
    <row r="99" spans="1:16" ht="15" customHeight="1">
      <c r="A99" s="28">
        <f t="shared" si="4"/>
        <v>44439</v>
      </c>
      <c r="B99" s="549">
        <v>7571101</v>
      </c>
      <c r="C99" s="29" t="s">
        <v>562</v>
      </c>
      <c r="D99" s="550" t="s">
        <v>527</v>
      </c>
      <c r="E99" s="29" t="s">
        <v>1486</v>
      </c>
      <c r="F99" s="551" t="str">
        <f>$C$4&amp;"_Transfer Labor_Insulator"</f>
        <v>2108_Transfer Labor_Insulator</v>
      </c>
      <c r="G99" s="29" t="s">
        <v>525</v>
      </c>
      <c r="H99" s="29" t="s">
        <v>23</v>
      </c>
      <c r="I99" s="29"/>
      <c r="J99" s="550"/>
      <c r="K99" s="552">
        <f>+TransLab!$E$130</f>
        <v>0</v>
      </c>
      <c r="L99" s="26"/>
      <c r="M99" s="26"/>
      <c r="O99" s="211"/>
      <c r="P99" s="211"/>
    </row>
    <row r="100" spans="1:16" ht="15" customHeight="1">
      <c r="A100" s="28">
        <f t="shared" si="4"/>
        <v>44439</v>
      </c>
      <c r="B100" s="549">
        <v>7571101</v>
      </c>
      <c r="C100" s="29" t="s">
        <v>562</v>
      </c>
      <c r="D100" s="550" t="s">
        <v>528</v>
      </c>
      <c r="E100" s="29" t="s">
        <v>1487</v>
      </c>
      <c r="F100" s="551" t="str">
        <f t="shared" ref="F100:F120" si="6">$C$4&amp;"_Transfer Labor_Insulator"</f>
        <v>2108_Transfer Labor_Insulator</v>
      </c>
      <c r="G100" s="29" t="s">
        <v>525</v>
      </c>
      <c r="H100" s="29" t="s">
        <v>23</v>
      </c>
      <c r="I100" s="29"/>
      <c r="J100" s="550"/>
      <c r="K100" s="552">
        <f>+TransLab!$G$130</f>
        <v>0</v>
      </c>
      <c r="L100" s="26"/>
      <c r="M100" s="26"/>
      <c r="O100" s="211"/>
      <c r="P100" s="211"/>
    </row>
    <row r="101" spans="1:16" ht="15" customHeight="1">
      <c r="A101" s="28">
        <f t="shared" si="4"/>
        <v>44439</v>
      </c>
      <c r="B101" s="549">
        <v>7571101</v>
      </c>
      <c r="C101" s="29" t="s">
        <v>562</v>
      </c>
      <c r="D101" s="550" t="s">
        <v>529</v>
      </c>
      <c r="E101" s="29" t="s">
        <v>1488</v>
      </c>
      <c r="F101" s="551" t="str">
        <f t="shared" si="6"/>
        <v>2108_Transfer Labor_Insulator</v>
      </c>
      <c r="G101" s="29" t="s">
        <v>525</v>
      </c>
      <c r="H101" s="29" t="s">
        <v>23</v>
      </c>
      <c r="I101" s="29"/>
      <c r="J101" s="550"/>
      <c r="K101" s="552">
        <f>+TransLab!$I$130</f>
        <v>0</v>
      </c>
      <c r="L101" s="552"/>
      <c r="M101" s="26"/>
      <c r="O101" s="211"/>
      <c r="P101" s="211"/>
    </row>
    <row r="102" spans="1:16" ht="15" customHeight="1">
      <c r="A102" s="28">
        <f t="shared" si="4"/>
        <v>44439</v>
      </c>
      <c r="B102" s="549">
        <v>7571101</v>
      </c>
      <c r="C102" s="29" t="s">
        <v>562</v>
      </c>
      <c r="D102" s="550" t="s">
        <v>531</v>
      </c>
      <c r="E102" s="29" t="s">
        <v>1522</v>
      </c>
      <c r="F102" s="551" t="str">
        <f t="shared" si="6"/>
        <v>2108_Transfer Labor_Insulator</v>
      </c>
      <c r="G102" s="29" t="s">
        <v>525</v>
      </c>
      <c r="H102" s="29" t="s">
        <v>23</v>
      </c>
      <c r="I102" s="29"/>
      <c r="J102" s="550"/>
      <c r="K102" s="552">
        <f>+TransLab!$K$130</f>
        <v>0</v>
      </c>
      <c r="L102" s="26"/>
      <c r="M102" s="26"/>
      <c r="O102" s="211"/>
      <c r="P102" s="211"/>
    </row>
    <row r="103" spans="1:16" ht="15" customHeight="1">
      <c r="A103" s="28">
        <f t="shared" si="4"/>
        <v>44439</v>
      </c>
      <c r="B103" s="549">
        <v>7571101</v>
      </c>
      <c r="C103" s="29" t="s">
        <v>562</v>
      </c>
      <c r="D103" s="550" t="s">
        <v>530</v>
      </c>
      <c r="E103" s="29" t="s">
        <v>1489</v>
      </c>
      <c r="F103" s="551" t="str">
        <f t="shared" si="6"/>
        <v>2108_Transfer Labor_Insulator</v>
      </c>
      <c r="G103" s="29" t="s">
        <v>525</v>
      </c>
      <c r="H103" s="29" t="s">
        <v>23</v>
      </c>
      <c r="I103" s="29"/>
      <c r="J103" s="550"/>
      <c r="K103" s="552">
        <f>+TransLab!$M$130</f>
        <v>0</v>
      </c>
      <c r="L103" s="26"/>
      <c r="M103" s="26"/>
      <c r="O103" s="211"/>
      <c r="P103" s="211"/>
    </row>
    <row r="104" spans="1:16" ht="15" customHeight="1">
      <c r="A104" s="28">
        <f t="shared" si="4"/>
        <v>44439</v>
      </c>
      <c r="B104" s="549">
        <v>7571101</v>
      </c>
      <c r="C104" s="29" t="s">
        <v>562</v>
      </c>
      <c r="D104" s="553" t="s">
        <v>532</v>
      </c>
      <c r="E104" s="29" t="s">
        <v>1490</v>
      </c>
      <c r="F104" s="551" t="str">
        <f t="shared" si="6"/>
        <v>2108_Transfer Labor_Insulator</v>
      </c>
      <c r="G104" s="29" t="s">
        <v>525</v>
      </c>
      <c r="H104" s="29" t="s">
        <v>23</v>
      </c>
      <c r="I104" s="29"/>
      <c r="J104" s="550"/>
      <c r="K104" s="552">
        <f>+TransLab!$O$130</f>
        <v>2224200</v>
      </c>
      <c r="L104" s="26"/>
      <c r="M104" s="26"/>
      <c r="O104" s="211"/>
      <c r="P104" s="211"/>
    </row>
    <row r="105" spans="1:16" ht="15" customHeight="1">
      <c r="A105" s="28">
        <f t="shared" si="4"/>
        <v>44439</v>
      </c>
      <c r="B105" s="549">
        <v>7571101</v>
      </c>
      <c r="C105" s="29" t="s">
        <v>562</v>
      </c>
      <c r="D105" s="550" t="s">
        <v>534</v>
      </c>
      <c r="E105" s="29" t="s">
        <v>1492</v>
      </c>
      <c r="F105" s="551" t="str">
        <f t="shared" si="6"/>
        <v>2108_Transfer Labor_Insulator</v>
      </c>
      <c r="G105" s="29" t="s">
        <v>525</v>
      </c>
      <c r="H105" s="29" t="s">
        <v>23</v>
      </c>
      <c r="I105" s="29"/>
      <c r="J105" s="550"/>
      <c r="K105" s="552">
        <f>+TransLab!$Q$130</f>
        <v>0</v>
      </c>
      <c r="L105" s="552"/>
      <c r="M105" s="26"/>
      <c r="O105" s="211"/>
      <c r="P105" s="211"/>
    </row>
    <row r="106" spans="1:16" ht="15" customHeight="1">
      <c r="A106" s="28">
        <f t="shared" si="4"/>
        <v>44439</v>
      </c>
      <c r="B106" s="549">
        <v>7571101</v>
      </c>
      <c r="C106" s="29" t="s">
        <v>562</v>
      </c>
      <c r="D106" s="550" t="s">
        <v>533</v>
      </c>
      <c r="E106" s="29" t="s">
        <v>1491</v>
      </c>
      <c r="F106" s="551" t="str">
        <f t="shared" si="6"/>
        <v>2108_Transfer Labor_Insulator</v>
      </c>
      <c r="G106" s="29" t="s">
        <v>525</v>
      </c>
      <c r="H106" s="29" t="s">
        <v>23</v>
      </c>
      <c r="I106" s="29"/>
      <c r="J106" s="550"/>
      <c r="K106" s="552">
        <f>+TransLab!$S$130</f>
        <v>0</v>
      </c>
      <c r="L106" s="26"/>
      <c r="M106" s="26"/>
      <c r="O106" s="211"/>
      <c r="P106" s="211"/>
    </row>
    <row r="107" spans="1:16" ht="15" customHeight="1">
      <c r="A107" s="28">
        <f t="shared" si="4"/>
        <v>44439</v>
      </c>
      <c r="B107" s="549">
        <v>7571101</v>
      </c>
      <c r="C107" s="29" t="s">
        <v>562</v>
      </c>
      <c r="D107" s="550" t="s">
        <v>535</v>
      </c>
      <c r="E107" s="29" t="s">
        <v>1493</v>
      </c>
      <c r="F107" s="551" t="str">
        <f t="shared" si="6"/>
        <v>2108_Transfer Labor_Insulator</v>
      </c>
      <c r="G107" s="29" t="s">
        <v>525</v>
      </c>
      <c r="H107" s="29" t="s">
        <v>23</v>
      </c>
      <c r="I107" s="29"/>
      <c r="J107" s="550"/>
      <c r="K107" s="552">
        <f>+TransLab!$U$130</f>
        <v>0</v>
      </c>
      <c r="L107" s="26"/>
      <c r="M107" s="26"/>
      <c r="O107" s="211"/>
      <c r="P107" s="211"/>
    </row>
    <row r="108" spans="1:16" ht="15" customHeight="1">
      <c r="A108" s="28">
        <f t="shared" si="4"/>
        <v>44439</v>
      </c>
      <c r="B108" s="549">
        <v>7571101</v>
      </c>
      <c r="C108" s="29" t="s">
        <v>562</v>
      </c>
      <c r="D108" s="550" t="s">
        <v>536</v>
      </c>
      <c r="E108" s="29" t="s">
        <v>1494</v>
      </c>
      <c r="F108" s="551" t="str">
        <f t="shared" si="6"/>
        <v>2108_Transfer Labor_Insulator</v>
      </c>
      <c r="G108" s="29" t="s">
        <v>525</v>
      </c>
      <c r="H108" s="29" t="s">
        <v>23</v>
      </c>
      <c r="I108" s="29"/>
      <c r="J108" s="550"/>
      <c r="K108" s="552">
        <f>+TransLab!$Y$130+TransLab!$AA$130+TransLab!$AC$130+TransLab!$AI$130+TransLab!$W$130+TransLab!$AG$130</f>
        <v>0</v>
      </c>
      <c r="L108" s="552"/>
      <c r="M108" s="26"/>
      <c r="O108" s="211"/>
      <c r="P108" s="211"/>
    </row>
    <row r="109" spans="1:16" ht="15" customHeight="1">
      <c r="A109" s="28">
        <f t="shared" si="4"/>
        <v>44439</v>
      </c>
      <c r="B109" s="549">
        <v>7571101</v>
      </c>
      <c r="C109" s="29" t="s">
        <v>562</v>
      </c>
      <c r="D109" s="550" t="s">
        <v>537</v>
      </c>
      <c r="E109" s="29" t="s">
        <v>1495</v>
      </c>
      <c r="F109" s="551" t="str">
        <f t="shared" si="6"/>
        <v>2108_Transfer Labor_Insulator</v>
      </c>
      <c r="G109" s="29" t="s">
        <v>525</v>
      </c>
      <c r="H109" s="29" t="s">
        <v>23</v>
      </c>
      <c r="I109" s="29"/>
      <c r="J109" s="550"/>
      <c r="K109" s="552">
        <f>+TransLab!$AE$130</f>
        <v>0</v>
      </c>
      <c r="L109" s="26"/>
      <c r="M109" s="26"/>
      <c r="O109" s="211"/>
      <c r="P109" s="211"/>
    </row>
    <row r="110" spans="1:16" ht="15" customHeight="1">
      <c r="A110" s="28">
        <f t="shared" si="4"/>
        <v>44439</v>
      </c>
      <c r="B110" s="549">
        <v>7571101</v>
      </c>
      <c r="C110" s="29" t="s">
        <v>562</v>
      </c>
      <c r="D110" s="550" t="s">
        <v>539</v>
      </c>
      <c r="E110" s="29" t="s">
        <v>1497</v>
      </c>
      <c r="F110" s="551" t="str">
        <f t="shared" si="6"/>
        <v>2108_Transfer Labor_Insulator</v>
      </c>
      <c r="G110" s="29" t="s">
        <v>526</v>
      </c>
      <c r="H110" s="29" t="s">
        <v>24</v>
      </c>
      <c r="I110" s="29"/>
      <c r="J110" s="550"/>
      <c r="K110" s="552">
        <f>+TransLab!$AK$130</f>
        <v>0</v>
      </c>
      <c r="L110" s="26"/>
      <c r="M110" s="26"/>
      <c r="O110" s="211"/>
      <c r="P110" s="211"/>
    </row>
    <row r="111" spans="1:16" ht="15" customHeight="1">
      <c r="A111" s="28">
        <f t="shared" si="4"/>
        <v>44439</v>
      </c>
      <c r="B111" s="549">
        <v>7571101</v>
      </c>
      <c r="C111" s="29" t="s">
        <v>562</v>
      </c>
      <c r="D111" s="550" t="s">
        <v>540</v>
      </c>
      <c r="E111" s="29" t="s">
        <v>1498</v>
      </c>
      <c r="F111" s="551" t="str">
        <f t="shared" si="6"/>
        <v>2108_Transfer Labor_Insulator</v>
      </c>
      <c r="G111" s="29" t="s">
        <v>526</v>
      </c>
      <c r="H111" s="29" t="s">
        <v>24</v>
      </c>
      <c r="I111" s="29"/>
      <c r="J111" s="550"/>
      <c r="K111" s="552">
        <f>+TransLab!$AM$130</f>
        <v>0</v>
      </c>
      <c r="L111" s="26"/>
      <c r="M111" s="26"/>
      <c r="O111" s="211"/>
      <c r="P111" s="211"/>
    </row>
    <row r="112" spans="1:16" ht="15" customHeight="1">
      <c r="A112" s="28">
        <f t="shared" si="4"/>
        <v>44439</v>
      </c>
      <c r="B112" s="549">
        <v>7571101</v>
      </c>
      <c r="C112" s="29" t="s">
        <v>562</v>
      </c>
      <c r="D112" s="550" t="s">
        <v>538</v>
      </c>
      <c r="E112" s="29" t="s">
        <v>1496</v>
      </c>
      <c r="F112" s="551" t="str">
        <f t="shared" si="6"/>
        <v>2108_Transfer Labor_Insulator</v>
      </c>
      <c r="G112" s="29" t="s">
        <v>526</v>
      </c>
      <c r="H112" s="29" t="s">
        <v>24</v>
      </c>
      <c r="I112" s="29"/>
      <c r="J112" s="550"/>
      <c r="K112" s="552">
        <f>+TransLab!$AO$130</f>
        <v>0</v>
      </c>
      <c r="L112" s="26"/>
      <c r="M112" s="26"/>
      <c r="O112" s="211"/>
      <c r="P112" s="211"/>
    </row>
    <row r="113" spans="1:16" ht="15" customHeight="1">
      <c r="A113" s="28">
        <f t="shared" si="4"/>
        <v>44439</v>
      </c>
      <c r="B113" s="549">
        <v>7571101</v>
      </c>
      <c r="C113" s="29" t="s">
        <v>562</v>
      </c>
      <c r="D113" s="550" t="s">
        <v>549</v>
      </c>
      <c r="E113" s="29" t="s">
        <v>896</v>
      </c>
      <c r="F113" s="551" t="str">
        <f t="shared" si="6"/>
        <v>2108_Transfer Labor_Insulator</v>
      </c>
      <c r="G113" s="29" t="s">
        <v>636</v>
      </c>
      <c r="H113" s="29" t="s">
        <v>1518</v>
      </c>
      <c r="I113" s="29"/>
      <c r="J113" s="550"/>
      <c r="K113" s="552">
        <f>+TransLab!$AQ$130</f>
        <v>0</v>
      </c>
      <c r="L113" s="552"/>
      <c r="M113" s="26"/>
      <c r="O113" s="211"/>
      <c r="P113" s="211"/>
    </row>
    <row r="114" spans="1:16" ht="15" customHeight="1">
      <c r="A114" s="28">
        <f t="shared" si="4"/>
        <v>44439</v>
      </c>
      <c r="B114" s="549">
        <v>7571101</v>
      </c>
      <c r="C114" s="29" t="s">
        <v>562</v>
      </c>
      <c r="D114" s="550" t="s">
        <v>547</v>
      </c>
      <c r="E114" s="29" t="s">
        <v>1506</v>
      </c>
      <c r="F114" s="551" t="str">
        <f t="shared" si="6"/>
        <v>2108_Transfer Labor_Insulator</v>
      </c>
      <c r="G114" s="29" t="s">
        <v>636</v>
      </c>
      <c r="H114" s="29" t="s">
        <v>1518</v>
      </c>
      <c r="I114" s="29"/>
      <c r="J114" s="550"/>
      <c r="K114" s="552">
        <f>+TransLab!$AS$130</f>
        <v>0</v>
      </c>
      <c r="L114" s="26"/>
      <c r="M114" s="26"/>
      <c r="O114" s="211"/>
      <c r="P114" s="211"/>
    </row>
    <row r="115" spans="1:16" ht="15" customHeight="1">
      <c r="A115" s="28">
        <f t="shared" si="4"/>
        <v>44439</v>
      </c>
      <c r="B115" s="549">
        <v>7571101</v>
      </c>
      <c r="C115" s="29" t="s">
        <v>562</v>
      </c>
      <c r="D115" s="550" t="s">
        <v>556</v>
      </c>
      <c r="E115" s="29" t="s">
        <v>1514</v>
      </c>
      <c r="F115" s="551" t="str">
        <f t="shared" si="6"/>
        <v>2108_Transfer Labor_Insulator</v>
      </c>
      <c r="G115" s="29" t="s">
        <v>636</v>
      </c>
      <c r="H115" s="29" t="s">
        <v>1518</v>
      </c>
      <c r="I115" s="29"/>
      <c r="J115" s="550"/>
      <c r="K115" s="552">
        <f>+TransLab!$AU$130+TransLab!$BE$130+TransLab!$BG$130+TransLab!$BI$130</f>
        <v>0</v>
      </c>
      <c r="L115" s="552"/>
      <c r="M115" s="26"/>
      <c r="O115" s="211"/>
      <c r="P115" s="211"/>
    </row>
    <row r="116" spans="1:16" ht="15" customHeight="1">
      <c r="A116" s="28">
        <f t="shared" si="4"/>
        <v>44439</v>
      </c>
      <c r="B116" s="549">
        <v>7571101</v>
      </c>
      <c r="C116" s="29" t="s">
        <v>562</v>
      </c>
      <c r="D116" s="550" t="s">
        <v>544</v>
      </c>
      <c r="E116" s="29" t="s">
        <v>1504</v>
      </c>
      <c r="F116" s="551" t="str">
        <f t="shared" si="6"/>
        <v>2108_Transfer Labor_Insulator</v>
      </c>
      <c r="G116" s="29" t="s">
        <v>636</v>
      </c>
      <c r="H116" s="29" t="s">
        <v>1518</v>
      </c>
      <c r="I116" s="29"/>
      <c r="J116" s="550"/>
      <c r="K116" s="552">
        <f>+TransLab!$AW$130</f>
        <v>1610250</v>
      </c>
      <c r="L116" s="552"/>
      <c r="M116" s="26"/>
      <c r="O116" s="211"/>
      <c r="P116" s="211"/>
    </row>
    <row r="117" spans="1:16" ht="15" customHeight="1">
      <c r="A117" s="28">
        <f t="shared" si="4"/>
        <v>44439</v>
      </c>
      <c r="B117" s="549">
        <v>7571101</v>
      </c>
      <c r="C117" s="29" t="s">
        <v>562</v>
      </c>
      <c r="D117" s="550" t="s">
        <v>543</v>
      </c>
      <c r="E117" s="29" t="s">
        <v>1503</v>
      </c>
      <c r="F117" s="551" t="str">
        <f t="shared" si="6"/>
        <v>2108_Transfer Labor_Insulator</v>
      </c>
      <c r="G117" s="29" t="s">
        <v>636</v>
      </c>
      <c r="H117" s="29" t="s">
        <v>1518</v>
      </c>
      <c r="I117" s="29"/>
      <c r="J117" s="550"/>
      <c r="K117" s="552">
        <f>+TransLab!$AY$130+TransLab!$BA$130</f>
        <v>0</v>
      </c>
      <c r="L117" s="552"/>
      <c r="M117" s="26"/>
      <c r="O117" s="211"/>
      <c r="P117" s="211"/>
    </row>
    <row r="118" spans="1:16" ht="15" customHeight="1">
      <c r="A118" s="28">
        <f t="shared" si="4"/>
        <v>44439</v>
      </c>
      <c r="B118" s="549">
        <v>7571101</v>
      </c>
      <c r="C118" s="29" t="s">
        <v>562</v>
      </c>
      <c r="D118" s="550" t="s">
        <v>934</v>
      </c>
      <c r="E118" s="29" t="s">
        <v>1502</v>
      </c>
      <c r="F118" s="551" t="str">
        <f t="shared" si="6"/>
        <v>2108_Transfer Labor_Insulator</v>
      </c>
      <c r="G118" s="29" t="s">
        <v>636</v>
      </c>
      <c r="H118" s="29" t="s">
        <v>1518</v>
      </c>
      <c r="I118" s="29"/>
      <c r="J118" s="550"/>
      <c r="K118" s="552">
        <f>+TransLab!$BC$130</f>
        <v>0</v>
      </c>
      <c r="L118" s="26"/>
      <c r="M118" s="26"/>
      <c r="O118" s="211"/>
      <c r="P118" s="211"/>
    </row>
    <row r="119" spans="1:16" ht="15" customHeight="1">
      <c r="A119" s="28">
        <f t="shared" si="4"/>
        <v>44439</v>
      </c>
      <c r="B119" s="549">
        <v>7571101</v>
      </c>
      <c r="C119" s="29" t="s">
        <v>562</v>
      </c>
      <c r="D119" s="550" t="s">
        <v>541</v>
      </c>
      <c r="E119" s="29" t="s">
        <v>1499</v>
      </c>
      <c r="F119" s="551" t="str">
        <f t="shared" si="6"/>
        <v>2108_Transfer Labor_Insulator</v>
      </c>
      <c r="G119" s="29" t="s">
        <v>636</v>
      </c>
      <c r="H119" s="29" t="s">
        <v>1518</v>
      </c>
      <c r="I119" s="29"/>
      <c r="J119" s="550"/>
      <c r="K119" s="552">
        <f>+TransLab!$BI$130</f>
        <v>0</v>
      </c>
      <c r="L119" s="26"/>
      <c r="M119" s="26"/>
      <c r="O119" s="211"/>
      <c r="P119" s="211"/>
    </row>
    <row r="120" spans="1:16" ht="15" customHeight="1">
      <c r="A120" s="28">
        <f t="shared" si="4"/>
        <v>44439</v>
      </c>
      <c r="B120" s="549">
        <v>7571101</v>
      </c>
      <c r="C120" s="29" t="s">
        <v>562</v>
      </c>
      <c r="D120" s="553" t="s">
        <v>532</v>
      </c>
      <c r="E120" s="29" t="s">
        <v>1490</v>
      </c>
      <c r="F120" s="551" t="str">
        <f t="shared" si="6"/>
        <v>2108_Transfer Labor_Insulator</v>
      </c>
      <c r="G120" s="29" t="s">
        <v>525</v>
      </c>
      <c r="H120" s="29" t="s">
        <v>23</v>
      </c>
      <c r="I120" s="29"/>
      <c r="J120" s="550"/>
      <c r="K120" s="552"/>
      <c r="L120" s="26">
        <f>SUM(K99:K120)</f>
        <v>3834450</v>
      </c>
      <c r="M120" s="26"/>
      <c r="O120" s="211"/>
      <c r="P120" s="211"/>
    </row>
    <row r="121" spans="1:16" ht="15" customHeight="1">
      <c r="A121" s="28"/>
      <c r="B121" s="554"/>
      <c r="C121" s="29"/>
      <c r="D121" s="550"/>
      <c r="E121" s="29"/>
      <c r="F121" s="551"/>
      <c r="G121" s="29"/>
      <c r="H121" s="29"/>
      <c r="I121" s="29"/>
      <c r="J121" s="550"/>
      <c r="K121" s="552"/>
      <c r="L121" s="26"/>
      <c r="M121" s="26"/>
      <c r="O121" s="211"/>
      <c r="P121" s="211"/>
    </row>
    <row r="122" spans="1:16" ht="15" customHeight="1">
      <c r="A122" s="28">
        <f t="shared" si="4"/>
        <v>44439</v>
      </c>
      <c r="B122" s="549">
        <v>7571101</v>
      </c>
      <c r="C122" s="29" t="s">
        <v>562</v>
      </c>
      <c r="D122" s="550" t="s">
        <v>527</v>
      </c>
      <c r="E122" s="29" t="s">
        <v>1486</v>
      </c>
      <c r="F122" s="551" t="str">
        <f>$C$4&amp;"_Transfer Labor_Auto Assy"</f>
        <v>2108_Transfer Labor_Auto Assy</v>
      </c>
      <c r="G122" s="29" t="s">
        <v>525</v>
      </c>
      <c r="H122" s="29" t="s">
        <v>23</v>
      </c>
      <c r="I122" s="29"/>
      <c r="J122" s="550"/>
      <c r="K122" s="552">
        <f>+TransLab!$E$138</f>
        <v>0</v>
      </c>
      <c r="L122" s="26"/>
      <c r="M122" s="26"/>
      <c r="O122" s="211"/>
      <c r="P122" s="211"/>
    </row>
    <row r="123" spans="1:16" ht="15" customHeight="1">
      <c r="A123" s="28">
        <f t="shared" si="4"/>
        <v>44439</v>
      </c>
      <c r="B123" s="549">
        <v>7571101</v>
      </c>
      <c r="C123" s="29" t="s">
        <v>562</v>
      </c>
      <c r="D123" s="550" t="s">
        <v>528</v>
      </c>
      <c r="E123" s="29" t="s">
        <v>1487</v>
      </c>
      <c r="F123" s="551" t="str">
        <f t="shared" ref="F123:F143" si="7">$C$4&amp;"_Transfer Labor_Auto Assy"</f>
        <v>2108_Transfer Labor_Auto Assy</v>
      </c>
      <c r="G123" s="29" t="s">
        <v>525</v>
      </c>
      <c r="H123" s="29" t="s">
        <v>23</v>
      </c>
      <c r="I123" s="29"/>
      <c r="J123" s="550"/>
      <c r="K123" s="552">
        <f>+TransLab!$G$138</f>
        <v>0</v>
      </c>
      <c r="L123" s="26"/>
      <c r="M123" s="26"/>
      <c r="O123" s="211"/>
      <c r="P123" s="211"/>
    </row>
    <row r="124" spans="1:16" ht="15" customHeight="1">
      <c r="A124" s="28">
        <f t="shared" si="4"/>
        <v>44439</v>
      </c>
      <c r="B124" s="549">
        <v>7571101</v>
      </c>
      <c r="C124" s="29" t="s">
        <v>562</v>
      </c>
      <c r="D124" s="550" t="s">
        <v>529</v>
      </c>
      <c r="E124" s="29" t="s">
        <v>1488</v>
      </c>
      <c r="F124" s="551" t="str">
        <f t="shared" si="7"/>
        <v>2108_Transfer Labor_Auto Assy</v>
      </c>
      <c r="G124" s="29" t="s">
        <v>525</v>
      </c>
      <c r="H124" s="29" t="s">
        <v>23</v>
      </c>
      <c r="I124" s="29"/>
      <c r="J124" s="550"/>
      <c r="K124" s="552">
        <f>+TransLab!$I$138</f>
        <v>0</v>
      </c>
      <c r="L124" s="552"/>
      <c r="M124" s="26"/>
      <c r="O124" s="211"/>
      <c r="P124" s="211"/>
    </row>
    <row r="125" spans="1:16" ht="15" customHeight="1">
      <c r="A125" s="28">
        <f t="shared" si="4"/>
        <v>44439</v>
      </c>
      <c r="B125" s="549">
        <v>7571101</v>
      </c>
      <c r="C125" s="29" t="s">
        <v>562</v>
      </c>
      <c r="D125" s="550" t="s">
        <v>531</v>
      </c>
      <c r="E125" s="29" t="s">
        <v>1522</v>
      </c>
      <c r="F125" s="551" t="str">
        <f t="shared" si="7"/>
        <v>2108_Transfer Labor_Auto Assy</v>
      </c>
      <c r="G125" s="29" t="s">
        <v>525</v>
      </c>
      <c r="H125" s="29" t="s">
        <v>23</v>
      </c>
      <c r="I125" s="29"/>
      <c r="J125" s="550"/>
      <c r="K125" s="552">
        <f>+TransLab!$K$138</f>
        <v>0</v>
      </c>
      <c r="L125" s="26"/>
      <c r="M125" s="26"/>
      <c r="O125" s="211"/>
      <c r="P125" s="211"/>
    </row>
    <row r="126" spans="1:16" ht="15" customHeight="1">
      <c r="A126" s="28">
        <f t="shared" si="4"/>
        <v>44439</v>
      </c>
      <c r="B126" s="549">
        <v>7571101</v>
      </c>
      <c r="C126" s="29" t="s">
        <v>562</v>
      </c>
      <c r="D126" s="550" t="s">
        <v>530</v>
      </c>
      <c r="E126" s="29" t="s">
        <v>1489</v>
      </c>
      <c r="F126" s="551" t="str">
        <f t="shared" si="7"/>
        <v>2108_Transfer Labor_Auto Assy</v>
      </c>
      <c r="G126" s="29" t="s">
        <v>525</v>
      </c>
      <c r="H126" s="29" t="s">
        <v>23</v>
      </c>
      <c r="I126" s="29"/>
      <c r="J126" s="550"/>
      <c r="K126" s="552">
        <f>+TransLab!$M$138</f>
        <v>0</v>
      </c>
      <c r="L126" s="26"/>
      <c r="M126" s="26"/>
      <c r="O126" s="211"/>
      <c r="P126" s="211"/>
    </row>
    <row r="127" spans="1:16" ht="15" customHeight="1">
      <c r="A127" s="28">
        <f t="shared" si="4"/>
        <v>44439</v>
      </c>
      <c r="B127" s="549">
        <v>7571101</v>
      </c>
      <c r="C127" s="29" t="s">
        <v>562</v>
      </c>
      <c r="D127" s="553" t="s">
        <v>532</v>
      </c>
      <c r="E127" s="29" t="s">
        <v>1490</v>
      </c>
      <c r="F127" s="551" t="str">
        <f t="shared" si="7"/>
        <v>2108_Transfer Labor_Auto Assy</v>
      </c>
      <c r="G127" s="29" t="s">
        <v>525</v>
      </c>
      <c r="H127" s="29" t="s">
        <v>23</v>
      </c>
      <c r="I127" s="29"/>
      <c r="J127" s="550"/>
      <c r="K127" s="552">
        <f>+TransLab!$O$138</f>
        <v>0</v>
      </c>
      <c r="L127" s="26"/>
      <c r="M127" s="26"/>
      <c r="O127" s="211"/>
      <c r="P127" s="211"/>
    </row>
    <row r="128" spans="1:16" ht="15" customHeight="1">
      <c r="A128" s="28">
        <f t="shared" si="4"/>
        <v>44439</v>
      </c>
      <c r="B128" s="549">
        <v>7571101</v>
      </c>
      <c r="C128" s="29" t="s">
        <v>562</v>
      </c>
      <c r="D128" s="550" t="s">
        <v>534</v>
      </c>
      <c r="E128" s="29" t="s">
        <v>1492</v>
      </c>
      <c r="F128" s="551" t="str">
        <f t="shared" si="7"/>
        <v>2108_Transfer Labor_Auto Assy</v>
      </c>
      <c r="G128" s="29" t="s">
        <v>525</v>
      </c>
      <c r="H128" s="29" t="s">
        <v>23</v>
      </c>
      <c r="I128" s="29"/>
      <c r="J128" s="550"/>
      <c r="K128" s="552">
        <f>+TransLab!$Q$138</f>
        <v>0</v>
      </c>
      <c r="L128" s="552"/>
      <c r="M128" s="26"/>
      <c r="O128" s="211"/>
      <c r="P128" s="211"/>
    </row>
    <row r="129" spans="1:16" ht="15" customHeight="1">
      <c r="A129" s="28">
        <f t="shared" si="4"/>
        <v>44439</v>
      </c>
      <c r="B129" s="549">
        <v>7571101</v>
      </c>
      <c r="C129" s="29" t="s">
        <v>562</v>
      </c>
      <c r="D129" s="550" t="s">
        <v>533</v>
      </c>
      <c r="E129" s="29" t="s">
        <v>1491</v>
      </c>
      <c r="F129" s="551" t="str">
        <f t="shared" si="7"/>
        <v>2108_Transfer Labor_Auto Assy</v>
      </c>
      <c r="G129" s="29" t="s">
        <v>525</v>
      </c>
      <c r="H129" s="29" t="s">
        <v>23</v>
      </c>
      <c r="I129" s="29"/>
      <c r="J129" s="550"/>
      <c r="K129" s="552">
        <f>+TransLab!$S$138</f>
        <v>0</v>
      </c>
      <c r="L129" s="26"/>
      <c r="M129" s="26"/>
      <c r="O129" s="211"/>
      <c r="P129" s="211"/>
    </row>
    <row r="130" spans="1:16" ht="15" customHeight="1">
      <c r="A130" s="28">
        <f t="shared" si="4"/>
        <v>44439</v>
      </c>
      <c r="B130" s="549">
        <v>7571101</v>
      </c>
      <c r="C130" s="29" t="s">
        <v>562</v>
      </c>
      <c r="D130" s="550" t="s">
        <v>535</v>
      </c>
      <c r="E130" s="29" t="s">
        <v>1493</v>
      </c>
      <c r="F130" s="551" t="str">
        <f t="shared" si="7"/>
        <v>2108_Transfer Labor_Auto Assy</v>
      </c>
      <c r="G130" s="29" t="s">
        <v>525</v>
      </c>
      <c r="H130" s="29" t="s">
        <v>23</v>
      </c>
      <c r="I130" s="29"/>
      <c r="J130" s="550"/>
      <c r="K130" s="552">
        <f>+TransLab!$U$138</f>
        <v>0</v>
      </c>
      <c r="L130" s="26"/>
      <c r="M130" s="26"/>
      <c r="O130" s="211"/>
      <c r="P130" s="211"/>
    </row>
    <row r="131" spans="1:16" ht="15" customHeight="1">
      <c r="A131" s="28">
        <f t="shared" si="4"/>
        <v>44439</v>
      </c>
      <c r="B131" s="549">
        <v>7571101</v>
      </c>
      <c r="C131" s="29" t="s">
        <v>562</v>
      </c>
      <c r="D131" s="550" t="s">
        <v>536</v>
      </c>
      <c r="E131" s="29" t="s">
        <v>1494</v>
      </c>
      <c r="F131" s="551" t="str">
        <f t="shared" si="7"/>
        <v>2108_Transfer Labor_Auto Assy</v>
      </c>
      <c r="G131" s="29" t="s">
        <v>525</v>
      </c>
      <c r="H131" s="29" t="s">
        <v>23</v>
      </c>
      <c r="I131" s="29"/>
      <c r="J131" s="550"/>
      <c r="K131" s="552">
        <f>+TransLab!$Y$138+TransLab!$AA$138+TransLab!$AC$138+TransLab!$AI$138+TransLab!$W$138+TransLab!$AG$138</f>
        <v>0</v>
      </c>
      <c r="L131" s="552"/>
      <c r="M131" s="26"/>
      <c r="O131" s="211"/>
      <c r="P131" s="211"/>
    </row>
    <row r="132" spans="1:16" ht="15" customHeight="1">
      <c r="A132" s="28">
        <f t="shared" si="4"/>
        <v>44439</v>
      </c>
      <c r="B132" s="549">
        <v>7571101</v>
      </c>
      <c r="C132" s="29" t="s">
        <v>562</v>
      </c>
      <c r="D132" s="550" t="s">
        <v>537</v>
      </c>
      <c r="E132" s="29" t="s">
        <v>1495</v>
      </c>
      <c r="F132" s="551" t="str">
        <f t="shared" si="7"/>
        <v>2108_Transfer Labor_Auto Assy</v>
      </c>
      <c r="G132" s="29" t="s">
        <v>525</v>
      </c>
      <c r="H132" s="29" t="s">
        <v>23</v>
      </c>
      <c r="I132" s="29"/>
      <c r="J132" s="550"/>
      <c r="K132" s="552">
        <f>+TransLab!$AE$138</f>
        <v>0</v>
      </c>
      <c r="L132" s="26"/>
      <c r="M132" s="26"/>
      <c r="O132" s="211"/>
      <c r="P132" s="211"/>
    </row>
    <row r="133" spans="1:16" ht="15" customHeight="1">
      <c r="A133" s="28">
        <f t="shared" si="4"/>
        <v>44439</v>
      </c>
      <c r="B133" s="549">
        <v>7571101</v>
      </c>
      <c r="C133" s="29" t="s">
        <v>562</v>
      </c>
      <c r="D133" s="550" t="s">
        <v>539</v>
      </c>
      <c r="E133" s="29" t="s">
        <v>1497</v>
      </c>
      <c r="F133" s="551" t="str">
        <f t="shared" si="7"/>
        <v>2108_Transfer Labor_Auto Assy</v>
      </c>
      <c r="G133" s="29" t="s">
        <v>526</v>
      </c>
      <c r="H133" s="29" t="s">
        <v>24</v>
      </c>
      <c r="I133" s="29"/>
      <c r="J133" s="550"/>
      <c r="K133" s="552">
        <f>+TransLab!$AK$138</f>
        <v>0</v>
      </c>
      <c r="L133" s="26"/>
      <c r="M133" s="26"/>
      <c r="O133" s="211"/>
      <c r="P133" s="211"/>
    </row>
    <row r="134" spans="1:16" ht="15" customHeight="1">
      <c r="A134" s="28">
        <f t="shared" si="4"/>
        <v>44439</v>
      </c>
      <c r="B134" s="549">
        <v>7571101</v>
      </c>
      <c r="C134" s="29" t="s">
        <v>562</v>
      </c>
      <c r="D134" s="550" t="s">
        <v>540</v>
      </c>
      <c r="E134" s="29" t="s">
        <v>1498</v>
      </c>
      <c r="F134" s="551" t="str">
        <f t="shared" si="7"/>
        <v>2108_Transfer Labor_Auto Assy</v>
      </c>
      <c r="G134" s="29" t="s">
        <v>526</v>
      </c>
      <c r="H134" s="29" t="s">
        <v>24</v>
      </c>
      <c r="I134" s="29"/>
      <c r="J134" s="550"/>
      <c r="K134" s="552">
        <f>+TransLab!$AM$138</f>
        <v>0</v>
      </c>
      <c r="L134" s="26"/>
      <c r="M134" s="26"/>
      <c r="O134" s="211"/>
      <c r="P134" s="211"/>
    </row>
    <row r="135" spans="1:16" ht="15" customHeight="1">
      <c r="A135" s="28">
        <f t="shared" si="4"/>
        <v>44439</v>
      </c>
      <c r="B135" s="549">
        <v>7571101</v>
      </c>
      <c r="C135" s="29" t="s">
        <v>562</v>
      </c>
      <c r="D135" s="550" t="s">
        <v>538</v>
      </c>
      <c r="E135" s="29" t="s">
        <v>1496</v>
      </c>
      <c r="F135" s="551" t="str">
        <f t="shared" si="7"/>
        <v>2108_Transfer Labor_Auto Assy</v>
      </c>
      <c r="G135" s="29" t="s">
        <v>526</v>
      </c>
      <c r="H135" s="29" t="s">
        <v>24</v>
      </c>
      <c r="I135" s="29"/>
      <c r="J135" s="550"/>
      <c r="K135" s="552">
        <f>+TransLab!$AO$138</f>
        <v>0</v>
      </c>
      <c r="L135" s="26"/>
      <c r="M135" s="26"/>
      <c r="O135" s="211"/>
      <c r="P135" s="211"/>
    </row>
    <row r="136" spans="1:16" ht="15" customHeight="1">
      <c r="A136" s="28">
        <f t="shared" ref="A136:A199" si="8">+EOMONTH($C$3,0)</f>
        <v>44439</v>
      </c>
      <c r="B136" s="549">
        <v>7571101</v>
      </c>
      <c r="C136" s="29" t="s">
        <v>562</v>
      </c>
      <c r="D136" s="550" t="s">
        <v>549</v>
      </c>
      <c r="E136" s="29" t="s">
        <v>896</v>
      </c>
      <c r="F136" s="551" t="str">
        <f t="shared" si="7"/>
        <v>2108_Transfer Labor_Auto Assy</v>
      </c>
      <c r="G136" s="29" t="s">
        <v>636</v>
      </c>
      <c r="H136" s="29" t="s">
        <v>1518</v>
      </c>
      <c r="I136" s="29"/>
      <c r="J136" s="550"/>
      <c r="K136" s="552">
        <f>+TransLab!$AQ$138</f>
        <v>0</v>
      </c>
      <c r="L136" s="552"/>
      <c r="M136" s="26"/>
      <c r="O136" s="211"/>
      <c r="P136" s="211"/>
    </row>
    <row r="137" spans="1:16" ht="15" customHeight="1">
      <c r="A137" s="28">
        <f t="shared" si="8"/>
        <v>44439</v>
      </c>
      <c r="B137" s="549">
        <v>7571101</v>
      </c>
      <c r="C137" s="29" t="s">
        <v>562</v>
      </c>
      <c r="D137" s="550" t="s">
        <v>547</v>
      </c>
      <c r="E137" s="29" t="s">
        <v>1506</v>
      </c>
      <c r="F137" s="551" t="str">
        <f t="shared" si="7"/>
        <v>2108_Transfer Labor_Auto Assy</v>
      </c>
      <c r="G137" s="29" t="s">
        <v>636</v>
      </c>
      <c r="H137" s="29" t="s">
        <v>1518</v>
      </c>
      <c r="I137" s="29"/>
      <c r="J137" s="550"/>
      <c r="K137" s="552">
        <f>+TransLab!$AS$138</f>
        <v>0</v>
      </c>
      <c r="L137" s="26"/>
      <c r="M137" s="26"/>
      <c r="O137" s="211"/>
      <c r="P137" s="211"/>
    </row>
    <row r="138" spans="1:16" ht="15" customHeight="1">
      <c r="A138" s="28">
        <f t="shared" si="8"/>
        <v>44439</v>
      </c>
      <c r="B138" s="549">
        <v>7571101</v>
      </c>
      <c r="C138" s="29" t="s">
        <v>562</v>
      </c>
      <c r="D138" s="550" t="s">
        <v>556</v>
      </c>
      <c r="E138" s="29" t="s">
        <v>1514</v>
      </c>
      <c r="F138" s="551" t="str">
        <f t="shared" si="7"/>
        <v>2108_Transfer Labor_Auto Assy</v>
      </c>
      <c r="G138" s="29" t="s">
        <v>636</v>
      </c>
      <c r="H138" s="29" t="s">
        <v>1518</v>
      </c>
      <c r="I138" s="29"/>
      <c r="J138" s="550"/>
      <c r="K138" s="552">
        <f>+TransLab!$AU$138+TransLab!$BE$138+TransLab!$BG$138+TransLab!$BI$138</f>
        <v>0</v>
      </c>
      <c r="L138" s="552"/>
      <c r="M138" s="26"/>
      <c r="O138" s="211"/>
      <c r="P138" s="211"/>
    </row>
    <row r="139" spans="1:16" ht="15" customHeight="1">
      <c r="A139" s="28">
        <f t="shared" si="8"/>
        <v>44439</v>
      </c>
      <c r="B139" s="549">
        <v>7571101</v>
      </c>
      <c r="C139" s="29" t="s">
        <v>562</v>
      </c>
      <c r="D139" s="550" t="s">
        <v>544</v>
      </c>
      <c r="E139" s="29" t="s">
        <v>1504</v>
      </c>
      <c r="F139" s="551" t="str">
        <f t="shared" si="7"/>
        <v>2108_Transfer Labor_Auto Assy</v>
      </c>
      <c r="G139" s="29" t="s">
        <v>636</v>
      </c>
      <c r="H139" s="29" t="s">
        <v>1518</v>
      </c>
      <c r="I139" s="29"/>
      <c r="J139" s="550"/>
      <c r="K139" s="552">
        <f>+TransLab!$AW$138</f>
        <v>0</v>
      </c>
      <c r="L139" s="552"/>
      <c r="M139" s="26"/>
      <c r="O139" s="211"/>
      <c r="P139" s="211"/>
    </row>
    <row r="140" spans="1:16" ht="15" customHeight="1">
      <c r="A140" s="28">
        <f t="shared" si="8"/>
        <v>44439</v>
      </c>
      <c r="B140" s="549">
        <v>7571101</v>
      </c>
      <c r="C140" s="29" t="s">
        <v>562</v>
      </c>
      <c r="D140" s="550" t="s">
        <v>543</v>
      </c>
      <c r="E140" s="29" t="s">
        <v>1503</v>
      </c>
      <c r="F140" s="551" t="str">
        <f t="shared" si="7"/>
        <v>2108_Transfer Labor_Auto Assy</v>
      </c>
      <c r="G140" s="29" t="s">
        <v>636</v>
      </c>
      <c r="H140" s="29" t="s">
        <v>1518</v>
      </c>
      <c r="I140" s="29"/>
      <c r="J140" s="550"/>
      <c r="K140" s="552">
        <f>+TransLab!$AY$138+TransLab!$BA$138</f>
        <v>0</v>
      </c>
      <c r="L140" s="552"/>
      <c r="M140" s="26"/>
      <c r="O140" s="211"/>
      <c r="P140" s="211"/>
    </row>
    <row r="141" spans="1:16" ht="15" customHeight="1">
      <c r="A141" s="28">
        <f t="shared" si="8"/>
        <v>44439</v>
      </c>
      <c r="B141" s="549">
        <v>7571101</v>
      </c>
      <c r="C141" s="29" t="s">
        <v>562</v>
      </c>
      <c r="D141" s="550" t="s">
        <v>934</v>
      </c>
      <c r="E141" s="29" t="s">
        <v>1502</v>
      </c>
      <c r="F141" s="551" t="str">
        <f t="shared" si="7"/>
        <v>2108_Transfer Labor_Auto Assy</v>
      </c>
      <c r="G141" s="29" t="s">
        <v>636</v>
      </c>
      <c r="H141" s="29" t="s">
        <v>1518</v>
      </c>
      <c r="I141" s="29"/>
      <c r="J141" s="550"/>
      <c r="K141" s="552">
        <f>+TransLab!$BC$138</f>
        <v>0</v>
      </c>
      <c r="L141" s="26"/>
      <c r="M141" s="26"/>
      <c r="O141" s="211"/>
      <c r="P141" s="211"/>
    </row>
    <row r="142" spans="1:16" ht="15" customHeight="1">
      <c r="A142" s="28">
        <f t="shared" si="8"/>
        <v>44439</v>
      </c>
      <c r="B142" s="549">
        <v>7571101</v>
      </c>
      <c r="C142" s="29" t="s">
        <v>562</v>
      </c>
      <c r="D142" s="550" t="s">
        <v>541</v>
      </c>
      <c r="E142" s="29" t="s">
        <v>1499</v>
      </c>
      <c r="F142" s="551" t="str">
        <f t="shared" si="7"/>
        <v>2108_Transfer Labor_Auto Assy</v>
      </c>
      <c r="G142" s="29" t="s">
        <v>636</v>
      </c>
      <c r="H142" s="29" t="s">
        <v>1518</v>
      </c>
      <c r="I142" s="29"/>
      <c r="J142" s="550"/>
      <c r="K142" s="552">
        <f>+TransLab!$BI$138</f>
        <v>0</v>
      </c>
      <c r="L142" s="26"/>
      <c r="M142" s="26"/>
      <c r="O142" s="211"/>
      <c r="P142" s="211"/>
    </row>
    <row r="143" spans="1:16" ht="15" customHeight="1">
      <c r="A143" s="28">
        <f t="shared" si="8"/>
        <v>44439</v>
      </c>
      <c r="B143" s="549">
        <v>7571101</v>
      </c>
      <c r="C143" s="29" t="s">
        <v>562</v>
      </c>
      <c r="D143" s="550" t="s">
        <v>534</v>
      </c>
      <c r="E143" s="29" t="s">
        <v>1492</v>
      </c>
      <c r="F143" s="551" t="str">
        <f t="shared" si="7"/>
        <v>2108_Transfer Labor_Auto Assy</v>
      </c>
      <c r="G143" s="29" t="s">
        <v>525</v>
      </c>
      <c r="H143" s="29" t="s">
        <v>23</v>
      </c>
      <c r="I143" s="29"/>
      <c r="J143" s="550"/>
      <c r="K143" s="552"/>
      <c r="L143" s="26">
        <f>SUM(K122:K143)</f>
        <v>0</v>
      </c>
      <c r="M143" s="26"/>
      <c r="O143" s="211"/>
      <c r="P143" s="211"/>
    </row>
    <row r="144" spans="1:16" ht="15" customHeight="1">
      <c r="A144" s="28"/>
      <c r="B144" s="554"/>
      <c r="C144" s="29"/>
      <c r="D144" s="550"/>
      <c r="E144" s="29"/>
      <c r="F144" s="551"/>
      <c r="G144" s="29"/>
      <c r="H144" s="29"/>
      <c r="I144" s="29"/>
      <c r="J144" s="550"/>
      <c r="K144" s="552"/>
      <c r="L144" s="26"/>
      <c r="M144" s="26"/>
      <c r="O144" s="211"/>
      <c r="P144" s="211"/>
    </row>
    <row r="145" spans="1:16" ht="15" customHeight="1">
      <c r="A145" s="28">
        <f t="shared" si="8"/>
        <v>44439</v>
      </c>
      <c r="B145" s="549">
        <v>7571101</v>
      </c>
      <c r="C145" s="29" t="s">
        <v>562</v>
      </c>
      <c r="D145" s="550" t="s">
        <v>527</v>
      </c>
      <c r="E145" s="29" t="s">
        <v>1486</v>
      </c>
      <c r="F145" s="551" t="str">
        <f>$C$4&amp;"_Transfer Labor_Assembling"</f>
        <v>2108_Transfer Labor_Assembling</v>
      </c>
      <c r="G145" s="29" t="s">
        <v>525</v>
      </c>
      <c r="H145" s="29" t="s">
        <v>23</v>
      </c>
      <c r="I145" s="29"/>
      <c r="J145" s="550"/>
      <c r="K145" s="552">
        <f>+TransLab!$E$232++TransLab!$E$524</f>
        <v>0</v>
      </c>
      <c r="L145" s="26"/>
      <c r="M145" s="26"/>
      <c r="O145" s="211"/>
      <c r="P145" s="211"/>
    </row>
    <row r="146" spans="1:16" ht="15" customHeight="1">
      <c r="A146" s="28">
        <f t="shared" si="8"/>
        <v>44439</v>
      </c>
      <c r="B146" s="549">
        <v>7571101</v>
      </c>
      <c r="C146" s="29" t="s">
        <v>562</v>
      </c>
      <c r="D146" s="550" t="s">
        <v>528</v>
      </c>
      <c r="E146" s="29" t="s">
        <v>1487</v>
      </c>
      <c r="F146" s="551" t="str">
        <f t="shared" ref="F146:F166" si="9">$C$4&amp;"_Transfer Labor_Assembling"</f>
        <v>2108_Transfer Labor_Assembling</v>
      </c>
      <c r="G146" s="29" t="s">
        <v>525</v>
      </c>
      <c r="H146" s="29" t="s">
        <v>23</v>
      </c>
      <c r="I146" s="29"/>
      <c r="J146" s="550"/>
      <c r="K146" s="552">
        <f>+TransLab!$G$232+TransLab!$G$524</f>
        <v>0</v>
      </c>
      <c r="L146" s="26"/>
      <c r="M146" s="26"/>
      <c r="O146" s="211"/>
      <c r="P146" s="211"/>
    </row>
    <row r="147" spans="1:16" ht="15" customHeight="1">
      <c r="A147" s="28">
        <f t="shared" si="8"/>
        <v>44439</v>
      </c>
      <c r="B147" s="549">
        <v>7571101</v>
      </c>
      <c r="C147" s="29" t="s">
        <v>562</v>
      </c>
      <c r="D147" s="550" t="s">
        <v>529</v>
      </c>
      <c r="E147" s="29" t="s">
        <v>1488</v>
      </c>
      <c r="F147" s="551" t="str">
        <f t="shared" si="9"/>
        <v>2108_Transfer Labor_Assembling</v>
      </c>
      <c r="G147" s="29" t="s">
        <v>525</v>
      </c>
      <c r="H147" s="29" t="s">
        <v>23</v>
      </c>
      <c r="I147" s="29"/>
      <c r="J147" s="550"/>
      <c r="K147" s="552">
        <f>+TransLab!$I$232+TransLab!$I$524</f>
        <v>0</v>
      </c>
      <c r="L147" s="552"/>
      <c r="M147" s="26"/>
      <c r="O147" s="211"/>
      <c r="P147" s="211"/>
    </row>
    <row r="148" spans="1:16" ht="15" customHeight="1">
      <c r="A148" s="28">
        <f t="shared" si="8"/>
        <v>44439</v>
      </c>
      <c r="B148" s="549">
        <v>7571101</v>
      </c>
      <c r="C148" s="29" t="s">
        <v>562</v>
      </c>
      <c r="D148" s="550" t="s">
        <v>531</v>
      </c>
      <c r="E148" s="29" t="s">
        <v>1522</v>
      </c>
      <c r="F148" s="551" t="str">
        <f t="shared" si="9"/>
        <v>2108_Transfer Labor_Assembling</v>
      </c>
      <c r="G148" s="29" t="s">
        <v>525</v>
      </c>
      <c r="H148" s="29" t="s">
        <v>23</v>
      </c>
      <c r="I148" s="29"/>
      <c r="J148" s="550"/>
      <c r="K148" s="552">
        <f>+TransLab!$K$232+TransLab!$K$524</f>
        <v>0</v>
      </c>
      <c r="L148" s="26"/>
      <c r="M148" s="26"/>
      <c r="O148" s="211"/>
      <c r="P148" s="211"/>
    </row>
    <row r="149" spans="1:16" ht="15" customHeight="1">
      <c r="A149" s="28">
        <f t="shared" si="8"/>
        <v>44439</v>
      </c>
      <c r="B149" s="549">
        <v>7571101</v>
      </c>
      <c r="C149" s="29" t="s">
        <v>562</v>
      </c>
      <c r="D149" s="550" t="s">
        <v>530</v>
      </c>
      <c r="E149" s="29" t="s">
        <v>1489</v>
      </c>
      <c r="F149" s="551" t="str">
        <f t="shared" si="9"/>
        <v>2108_Transfer Labor_Assembling</v>
      </c>
      <c r="G149" s="29" t="s">
        <v>525</v>
      </c>
      <c r="H149" s="29" t="s">
        <v>23</v>
      </c>
      <c r="I149" s="29"/>
      <c r="J149" s="550"/>
      <c r="K149" s="552">
        <f>+TransLab!$M$232+TransLab!$M$524</f>
        <v>0</v>
      </c>
      <c r="L149" s="26"/>
      <c r="M149" s="26"/>
      <c r="O149" s="211"/>
      <c r="P149" s="211"/>
    </row>
    <row r="150" spans="1:16" ht="15" customHeight="1">
      <c r="A150" s="28">
        <f t="shared" si="8"/>
        <v>44439</v>
      </c>
      <c r="B150" s="549">
        <v>7571101</v>
      </c>
      <c r="C150" s="29" t="s">
        <v>562</v>
      </c>
      <c r="D150" s="553" t="s">
        <v>532</v>
      </c>
      <c r="E150" s="29" t="s">
        <v>1490</v>
      </c>
      <c r="F150" s="551" t="str">
        <f t="shared" si="9"/>
        <v>2108_Transfer Labor_Assembling</v>
      </c>
      <c r="G150" s="29" t="s">
        <v>525</v>
      </c>
      <c r="H150" s="29" t="s">
        <v>23</v>
      </c>
      <c r="I150" s="29"/>
      <c r="J150" s="550"/>
      <c r="K150" s="552">
        <f>+TransLab!$O$232+TransLab!$O$524</f>
        <v>0</v>
      </c>
      <c r="L150" s="26"/>
      <c r="M150" s="26"/>
      <c r="O150" s="211"/>
      <c r="P150" s="211"/>
    </row>
    <row r="151" spans="1:16" ht="15" customHeight="1">
      <c r="A151" s="28">
        <f t="shared" si="8"/>
        <v>44439</v>
      </c>
      <c r="B151" s="549">
        <v>7571101</v>
      </c>
      <c r="C151" s="29" t="s">
        <v>562</v>
      </c>
      <c r="D151" s="550" t="s">
        <v>534</v>
      </c>
      <c r="E151" s="29" t="s">
        <v>1492</v>
      </c>
      <c r="F151" s="551" t="str">
        <f t="shared" si="9"/>
        <v>2108_Transfer Labor_Assembling</v>
      </c>
      <c r="G151" s="29" t="s">
        <v>525</v>
      </c>
      <c r="H151" s="29" t="s">
        <v>23</v>
      </c>
      <c r="I151" s="29"/>
      <c r="J151" s="550"/>
      <c r="K151" s="552">
        <f>+TransLab!$Q$232+TransLab!$Q$524</f>
        <v>0</v>
      </c>
      <c r="L151" s="552"/>
      <c r="M151" s="26"/>
      <c r="O151" s="211"/>
      <c r="P151" s="211"/>
    </row>
    <row r="152" spans="1:16" ht="15" customHeight="1">
      <c r="A152" s="28">
        <f t="shared" si="8"/>
        <v>44439</v>
      </c>
      <c r="B152" s="549">
        <v>7571101</v>
      </c>
      <c r="C152" s="29" t="s">
        <v>562</v>
      </c>
      <c r="D152" s="550" t="s">
        <v>533</v>
      </c>
      <c r="E152" s="29" t="s">
        <v>1491</v>
      </c>
      <c r="F152" s="551" t="str">
        <f t="shared" si="9"/>
        <v>2108_Transfer Labor_Assembling</v>
      </c>
      <c r="G152" s="29" t="s">
        <v>525</v>
      </c>
      <c r="H152" s="29" t="s">
        <v>23</v>
      </c>
      <c r="I152" s="29"/>
      <c r="J152" s="550"/>
      <c r="K152" s="552">
        <f>+TransLab!$S$232+TransLab!$S$524</f>
        <v>0</v>
      </c>
      <c r="L152" s="26"/>
      <c r="M152" s="26"/>
      <c r="O152" s="211"/>
      <c r="P152" s="211"/>
    </row>
    <row r="153" spans="1:16" ht="15" customHeight="1">
      <c r="A153" s="28">
        <f t="shared" si="8"/>
        <v>44439</v>
      </c>
      <c r="B153" s="549">
        <v>7571101</v>
      </c>
      <c r="C153" s="29" t="s">
        <v>562</v>
      </c>
      <c r="D153" s="550" t="s">
        <v>535</v>
      </c>
      <c r="E153" s="29" t="s">
        <v>1493</v>
      </c>
      <c r="F153" s="551" t="str">
        <f t="shared" si="9"/>
        <v>2108_Transfer Labor_Assembling</v>
      </c>
      <c r="G153" s="29" t="s">
        <v>525</v>
      </c>
      <c r="H153" s="29" t="s">
        <v>23</v>
      </c>
      <c r="I153" s="29"/>
      <c r="J153" s="550"/>
      <c r="K153" s="552">
        <f>+TransLab!$U$232+TransLab!$U$524</f>
        <v>2022000</v>
      </c>
      <c r="L153" s="26"/>
      <c r="M153" s="26"/>
      <c r="O153" s="211"/>
      <c r="P153" s="211"/>
    </row>
    <row r="154" spans="1:16" ht="15" customHeight="1">
      <c r="A154" s="28">
        <f t="shared" si="8"/>
        <v>44439</v>
      </c>
      <c r="B154" s="549">
        <v>7571101</v>
      </c>
      <c r="C154" s="29" t="s">
        <v>562</v>
      </c>
      <c r="D154" s="550" t="s">
        <v>536</v>
      </c>
      <c r="E154" s="29" t="s">
        <v>1494</v>
      </c>
      <c r="F154" s="551" t="str">
        <f t="shared" si="9"/>
        <v>2108_Transfer Labor_Assembling</v>
      </c>
      <c r="G154" s="29" t="s">
        <v>525</v>
      </c>
      <c r="H154" s="29" t="s">
        <v>23</v>
      </c>
      <c r="I154" s="29"/>
      <c r="J154" s="550"/>
      <c r="K154" s="552">
        <f>+TransLab!$Y$232+TransLab!$AA$232+TransLab!$AC$232+TransLab!$AI$232+TransLab!$W$232+TransLab!$AG$232+TransLab!$Y$524+TransLab!$AA$524+TransLab!$AC$524+TransLab!$AI$524+TransLab!$W$524+TransLab!$AG$524</f>
        <v>6035800</v>
      </c>
      <c r="L154" s="552"/>
      <c r="M154" s="26"/>
      <c r="O154" s="211"/>
      <c r="P154" s="211"/>
    </row>
    <row r="155" spans="1:16" ht="15" customHeight="1">
      <c r="A155" s="28">
        <f t="shared" si="8"/>
        <v>44439</v>
      </c>
      <c r="B155" s="549">
        <v>7571101</v>
      </c>
      <c r="C155" s="29" t="s">
        <v>562</v>
      </c>
      <c r="D155" s="550" t="s">
        <v>537</v>
      </c>
      <c r="E155" s="29" t="s">
        <v>1495</v>
      </c>
      <c r="F155" s="551" t="str">
        <f t="shared" si="9"/>
        <v>2108_Transfer Labor_Assembling</v>
      </c>
      <c r="G155" s="29" t="s">
        <v>525</v>
      </c>
      <c r="H155" s="29" t="s">
        <v>23</v>
      </c>
      <c r="I155" s="29"/>
      <c r="J155" s="550"/>
      <c r="K155" s="552">
        <f>+TransLab!$AE$232+TransLab!$AE$524</f>
        <v>0</v>
      </c>
      <c r="L155" s="26"/>
      <c r="M155" s="26"/>
      <c r="O155" s="211"/>
      <c r="P155" s="211"/>
    </row>
    <row r="156" spans="1:16" ht="15" customHeight="1">
      <c r="A156" s="28">
        <f t="shared" si="8"/>
        <v>44439</v>
      </c>
      <c r="B156" s="549">
        <v>7571101</v>
      </c>
      <c r="C156" s="29" t="s">
        <v>562</v>
      </c>
      <c r="D156" s="550" t="s">
        <v>539</v>
      </c>
      <c r="E156" s="29" t="s">
        <v>1497</v>
      </c>
      <c r="F156" s="551" t="str">
        <f t="shared" si="9"/>
        <v>2108_Transfer Labor_Assembling</v>
      </c>
      <c r="G156" s="29" t="s">
        <v>526</v>
      </c>
      <c r="H156" s="29" t="s">
        <v>24</v>
      </c>
      <c r="I156" s="29"/>
      <c r="J156" s="550"/>
      <c r="K156" s="552">
        <f>+TransLab!$AK$232+TransLab!$AK$524</f>
        <v>0</v>
      </c>
      <c r="L156" s="26"/>
      <c r="M156" s="26"/>
      <c r="O156" s="211"/>
      <c r="P156" s="211"/>
    </row>
    <row r="157" spans="1:16" ht="15" customHeight="1">
      <c r="A157" s="28">
        <f t="shared" si="8"/>
        <v>44439</v>
      </c>
      <c r="B157" s="549">
        <v>7571101</v>
      </c>
      <c r="C157" s="29" t="s">
        <v>562</v>
      </c>
      <c r="D157" s="550" t="s">
        <v>540</v>
      </c>
      <c r="E157" s="29" t="s">
        <v>1498</v>
      </c>
      <c r="F157" s="551" t="str">
        <f t="shared" si="9"/>
        <v>2108_Transfer Labor_Assembling</v>
      </c>
      <c r="G157" s="29" t="s">
        <v>526</v>
      </c>
      <c r="H157" s="29" t="s">
        <v>24</v>
      </c>
      <c r="I157" s="29"/>
      <c r="J157" s="550"/>
      <c r="K157" s="552">
        <f>+TransLab!$AM$232+TransLab!$AM$524</f>
        <v>0</v>
      </c>
      <c r="L157" s="26"/>
      <c r="M157" s="26"/>
      <c r="O157" s="211"/>
      <c r="P157" s="211"/>
    </row>
    <row r="158" spans="1:16" ht="15" customHeight="1">
      <c r="A158" s="28">
        <f t="shared" si="8"/>
        <v>44439</v>
      </c>
      <c r="B158" s="549">
        <v>7571101</v>
      </c>
      <c r="C158" s="29" t="s">
        <v>562</v>
      </c>
      <c r="D158" s="550" t="s">
        <v>538</v>
      </c>
      <c r="E158" s="29" t="s">
        <v>1496</v>
      </c>
      <c r="F158" s="551" t="str">
        <f t="shared" si="9"/>
        <v>2108_Transfer Labor_Assembling</v>
      </c>
      <c r="G158" s="29" t="s">
        <v>526</v>
      </c>
      <c r="H158" s="29" t="s">
        <v>24</v>
      </c>
      <c r="I158" s="29"/>
      <c r="J158" s="550"/>
      <c r="K158" s="552">
        <f>+TransLab!$AO$232+TransLab!$AO$524</f>
        <v>0</v>
      </c>
      <c r="L158" s="26"/>
      <c r="M158" s="26"/>
      <c r="O158" s="211"/>
      <c r="P158" s="211"/>
    </row>
    <row r="159" spans="1:16" ht="15" customHeight="1">
      <c r="A159" s="28">
        <f t="shared" si="8"/>
        <v>44439</v>
      </c>
      <c r="B159" s="549">
        <v>7571101</v>
      </c>
      <c r="C159" s="29" t="s">
        <v>562</v>
      </c>
      <c r="D159" s="550" t="s">
        <v>549</v>
      </c>
      <c r="E159" s="29" t="s">
        <v>896</v>
      </c>
      <c r="F159" s="551" t="str">
        <f t="shared" si="9"/>
        <v>2108_Transfer Labor_Assembling</v>
      </c>
      <c r="G159" s="29" t="s">
        <v>636</v>
      </c>
      <c r="H159" s="29" t="s">
        <v>1518</v>
      </c>
      <c r="I159" s="29"/>
      <c r="J159" s="550"/>
      <c r="K159" s="552">
        <f>+TransLab!$AQ$232+TransLab!$AQ$524</f>
        <v>0</v>
      </c>
      <c r="L159" s="552"/>
      <c r="M159" s="26"/>
      <c r="O159" s="211"/>
      <c r="P159" s="211"/>
    </row>
    <row r="160" spans="1:16" ht="15" customHeight="1">
      <c r="A160" s="28">
        <f t="shared" si="8"/>
        <v>44439</v>
      </c>
      <c r="B160" s="549">
        <v>7571101</v>
      </c>
      <c r="C160" s="29" t="s">
        <v>562</v>
      </c>
      <c r="D160" s="550" t="s">
        <v>547</v>
      </c>
      <c r="E160" s="29" t="s">
        <v>1506</v>
      </c>
      <c r="F160" s="551" t="str">
        <f t="shared" si="9"/>
        <v>2108_Transfer Labor_Assembling</v>
      </c>
      <c r="G160" s="29" t="s">
        <v>636</v>
      </c>
      <c r="H160" s="29" t="s">
        <v>1518</v>
      </c>
      <c r="I160" s="29"/>
      <c r="J160" s="550"/>
      <c r="K160" s="552">
        <f>+TransLab!$AS$232+TransLab!$AS$524</f>
        <v>0</v>
      </c>
      <c r="L160" s="26"/>
      <c r="M160" s="26"/>
      <c r="O160" s="211"/>
      <c r="P160" s="211"/>
    </row>
    <row r="161" spans="1:16" ht="15" customHeight="1">
      <c r="A161" s="28">
        <f t="shared" si="8"/>
        <v>44439</v>
      </c>
      <c r="B161" s="549">
        <v>7571101</v>
      </c>
      <c r="C161" s="29" t="s">
        <v>562</v>
      </c>
      <c r="D161" s="550" t="s">
        <v>556</v>
      </c>
      <c r="E161" s="29" t="s">
        <v>1514</v>
      </c>
      <c r="F161" s="551" t="str">
        <f t="shared" si="9"/>
        <v>2108_Transfer Labor_Assembling</v>
      </c>
      <c r="G161" s="29" t="s">
        <v>636</v>
      </c>
      <c r="H161" s="29" t="s">
        <v>1518</v>
      </c>
      <c r="I161" s="29"/>
      <c r="J161" s="550"/>
      <c r="K161" s="552">
        <f>+TransLab!$AU$232+TransLab!$BE$232+TransLab!$BG$232+TransLab!$BI$232+TransLab!$AU$524+TransLab!$BE$524+TransLab!$BG$524+TransLab!$BI$524</f>
        <v>0</v>
      </c>
      <c r="L161" s="552"/>
      <c r="M161" s="26"/>
      <c r="O161" s="211"/>
      <c r="P161" s="211"/>
    </row>
    <row r="162" spans="1:16" ht="15" customHeight="1">
      <c r="A162" s="28">
        <f t="shared" si="8"/>
        <v>44439</v>
      </c>
      <c r="B162" s="549">
        <v>7571101</v>
      </c>
      <c r="C162" s="29" t="s">
        <v>562</v>
      </c>
      <c r="D162" s="550" t="s">
        <v>544</v>
      </c>
      <c r="E162" s="29" t="s">
        <v>1504</v>
      </c>
      <c r="F162" s="551" t="str">
        <f t="shared" si="9"/>
        <v>2108_Transfer Labor_Assembling</v>
      </c>
      <c r="G162" s="29" t="s">
        <v>636</v>
      </c>
      <c r="H162" s="29" t="s">
        <v>1518</v>
      </c>
      <c r="I162" s="29"/>
      <c r="J162" s="550"/>
      <c r="K162" s="552">
        <f>+TransLab!$AW$232+TransLab!$AW$524</f>
        <v>0</v>
      </c>
      <c r="L162" s="552"/>
      <c r="M162" s="26"/>
      <c r="O162" s="211"/>
      <c r="P162" s="211"/>
    </row>
    <row r="163" spans="1:16" ht="15" customHeight="1">
      <c r="A163" s="28">
        <f t="shared" si="8"/>
        <v>44439</v>
      </c>
      <c r="B163" s="549">
        <v>7571101</v>
      </c>
      <c r="C163" s="29" t="s">
        <v>562</v>
      </c>
      <c r="D163" s="550" t="s">
        <v>543</v>
      </c>
      <c r="E163" s="29" t="s">
        <v>1503</v>
      </c>
      <c r="F163" s="551" t="str">
        <f t="shared" si="9"/>
        <v>2108_Transfer Labor_Assembling</v>
      </c>
      <c r="G163" s="29" t="s">
        <v>636</v>
      </c>
      <c r="H163" s="29" t="s">
        <v>1518</v>
      </c>
      <c r="I163" s="29"/>
      <c r="J163" s="550"/>
      <c r="K163" s="552">
        <f>+TransLab!$AY$232+TransLab!$BA$232+TransLab!$AY$524+TransLab!$BA$524</f>
        <v>0</v>
      </c>
      <c r="L163" s="552"/>
      <c r="M163" s="26"/>
      <c r="O163" s="211"/>
      <c r="P163" s="211"/>
    </row>
    <row r="164" spans="1:16" ht="15" customHeight="1">
      <c r="A164" s="28">
        <f t="shared" si="8"/>
        <v>44439</v>
      </c>
      <c r="B164" s="549">
        <v>7571101</v>
      </c>
      <c r="C164" s="29" t="s">
        <v>562</v>
      </c>
      <c r="D164" s="550" t="s">
        <v>934</v>
      </c>
      <c r="E164" s="29" t="s">
        <v>1502</v>
      </c>
      <c r="F164" s="551" t="str">
        <f t="shared" si="9"/>
        <v>2108_Transfer Labor_Assembling</v>
      </c>
      <c r="G164" s="29" t="s">
        <v>636</v>
      </c>
      <c r="H164" s="29" t="s">
        <v>1518</v>
      </c>
      <c r="I164" s="29"/>
      <c r="J164" s="550"/>
      <c r="K164" s="552">
        <f>+TransLab!$BC$232+TransLab!$BC$524</f>
        <v>0</v>
      </c>
      <c r="L164" s="26"/>
      <c r="M164" s="26"/>
      <c r="O164" s="211"/>
      <c r="P164" s="211"/>
    </row>
    <row r="165" spans="1:16" ht="15" customHeight="1">
      <c r="A165" s="28">
        <f t="shared" si="8"/>
        <v>44439</v>
      </c>
      <c r="B165" s="549">
        <v>7571101</v>
      </c>
      <c r="C165" s="29" t="s">
        <v>562</v>
      </c>
      <c r="D165" s="550" t="s">
        <v>541</v>
      </c>
      <c r="E165" s="29" t="s">
        <v>1499</v>
      </c>
      <c r="F165" s="551" t="str">
        <f t="shared" si="9"/>
        <v>2108_Transfer Labor_Assembling</v>
      </c>
      <c r="G165" s="29" t="s">
        <v>636</v>
      </c>
      <c r="H165" s="29" t="s">
        <v>1518</v>
      </c>
      <c r="I165" s="29"/>
      <c r="J165" s="550"/>
      <c r="K165" s="552">
        <f>+TransLab!$BI$232+TransLab!$BI$524</f>
        <v>0</v>
      </c>
      <c r="L165" s="26"/>
      <c r="M165" s="26"/>
      <c r="O165" s="211"/>
      <c r="P165" s="211"/>
    </row>
    <row r="166" spans="1:16" ht="15" customHeight="1">
      <c r="A166" s="28">
        <f t="shared" si="8"/>
        <v>44439</v>
      </c>
      <c r="B166" s="549">
        <v>7571101</v>
      </c>
      <c r="C166" s="29" t="s">
        <v>562</v>
      </c>
      <c r="D166" s="550" t="s">
        <v>533</v>
      </c>
      <c r="E166" s="29" t="s">
        <v>1491</v>
      </c>
      <c r="F166" s="551" t="str">
        <f t="shared" si="9"/>
        <v>2108_Transfer Labor_Assembling</v>
      </c>
      <c r="G166" s="29" t="s">
        <v>525</v>
      </c>
      <c r="H166" s="29" t="s">
        <v>23</v>
      </c>
      <c r="I166" s="29"/>
      <c r="J166" s="550"/>
      <c r="K166" s="552"/>
      <c r="L166" s="26">
        <f>SUM(K145:K166)</f>
        <v>8057800</v>
      </c>
      <c r="M166" s="26"/>
      <c r="O166" s="211"/>
      <c r="P166" s="211"/>
    </row>
    <row r="167" spans="1:16" ht="15" customHeight="1">
      <c r="A167" s="28"/>
      <c r="B167" s="554"/>
      <c r="C167" s="29"/>
      <c r="D167" s="550"/>
      <c r="E167" s="29"/>
      <c r="F167" s="551"/>
      <c r="G167" s="29"/>
      <c r="H167" s="29"/>
      <c r="I167" s="29"/>
      <c r="J167" s="550"/>
      <c r="K167" s="552"/>
      <c r="L167" s="26"/>
      <c r="M167" s="26"/>
      <c r="O167" s="211"/>
      <c r="P167" s="211"/>
    </row>
    <row r="168" spans="1:16" ht="15" customHeight="1">
      <c r="A168" s="28">
        <f t="shared" si="8"/>
        <v>44439</v>
      </c>
      <c r="B168" s="549">
        <v>7571101</v>
      </c>
      <c r="C168" s="29" t="s">
        <v>562</v>
      </c>
      <c r="D168" s="550" t="s">
        <v>527</v>
      </c>
      <c r="E168" s="29" t="s">
        <v>1486</v>
      </c>
      <c r="F168" s="551" t="str">
        <f>$C$4&amp;"_Transfer Labor_Bending"</f>
        <v>2108_Transfer Labor_Bending</v>
      </c>
      <c r="G168" s="29" t="s">
        <v>525</v>
      </c>
      <c r="H168" s="29" t="s">
        <v>23</v>
      </c>
      <c r="I168" s="29"/>
      <c r="J168" s="550"/>
      <c r="K168" s="552">
        <f>+TransLab!$E$250+TransLab!$E$525</f>
        <v>0</v>
      </c>
      <c r="L168" s="26"/>
      <c r="M168" s="26"/>
      <c r="O168" s="211"/>
      <c r="P168" s="211"/>
    </row>
    <row r="169" spans="1:16" ht="15" customHeight="1">
      <c r="A169" s="28">
        <f t="shared" si="8"/>
        <v>44439</v>
      </c>
      <c r="B169" s="549">
        <v>7571101</v>
      </c>
      <c r="C169" s="29" t="s">
        <v>562</v>
      </c>
      <c r="D169" s="550" t="s">
        <v>528</v>
      </c>
      <c r="E169" s="29" t="s">
        <v>1487</v>
      </c>
      <c r="F169" s="551" t="str">
        <f t="shared" ref="F169:F189" si="10">$C$4&amp;"_Transfer Labor_Bending"</f>
        <v>2108_Transfer Labor_Bending</v>
      </c>
      <c r="G169" s="29" t="s">
        <v>525</v>
      </c>
      <c r="H169" s="29" t="s">
        <v>23</v>
      </c>
      <c r="I169" s="29"/>
      <c r="J169" s="550"/>
      <c r="K169" s="552">
        <f>+TransLab!$G$250+TransLab!$G$525</f>
        <v>0</v>
      </c>
      <c r="L169" s="26"/>
      <c r="M169" s="26"/>
      <c r="O169" s="211"/>
      <c r="P169" s="211"/>
    </row>
    <row r="170" spans="1:16" ht="15" customHeight="1">
      <c r="A170" s="28">
        <f t="shared" si="8"/>
        <v>44439</v>
      </c>
      <c r="B170" s="549">
        <v>7571101</v>
      </c>
      <c r="C170" s="29" t="s">
        <v>562</v>
      </c>
      <c r="D170" s="550" t="s">
        <v>529</v>
      </c>
      <c r="E170" s="29" t="s">
        <v>1488</v>
      </c>
      <c r="F170" s="551" t="str">
        <f t="shared" si="10"/>
        <v>2108_Transfer Labor_Bending</v>
      </c>
      <c r="G170" s="29" t="s">
        <v>525</v>
      </c>
      <c r="H170" s="29" t="s">
        <v>23</v>
      </c>
      <c r="I170" s="29"/>
      <c r="J170" s="550"/>
      <c r="K170" s="552">
        <f>+TransLab!$I$250+TransLab!$I$525</f>
        <v>0</v>
      </c>
      <c r="L170" s="552"/>
      <c r="M170" s="26"/>
      <c r="O170" s="211"/>
      <c r="P170" s="211"/>
    </row>
    <row r="171" spans="1:16" ht="15" customHeight="1">
      <c r="A171" s="28">
        <f t="shared" si="8"/>
        <v>44439</v>
      </c>
      <c r="B171" s="549">
        <v>7571101</v>
      </c>
      <c r="C171" s="29" t="s">
        <v>562</v>
      </c>
      <c r="D171" s="550" t="s">
        <v>531</v>
      </c>
      <c r="E171" s="29" t="s">
        <v>1522</v>
      </c>
      <c r="F171" s="551" t="str">
        <f t="shared" si="10"/>
        <v>2108_Transfer Labor_Bending</v>
      </c>
      <c r="G171" s="29" t="s">
        <v>525</v>
      </c>
      <c r="H171" s="29" t="s">
        <v>23</v>
      </c>
      <c r="I171" s="29"/>
      <c r="J171" s="550"/>
      <c r="K171" s="552">
        <f>+TransLab!$K$250+TransLab!$K$525</f>
        <v>0</v>
      </c>
      <c r="L171" s="26"/>
      <c r="M171" s="26"/>
      <c r="O171" s="211"/>
      <c r="P171" s="211"/>
    </row>
    <row r="172" spans="1:16" ht="15" customHeight="1">
      <c r="A172" s="28">
        <f t="shared" si="8"/>
        <v>44439</v>
      </c>
      <c r="B172" s="549">
        <v>7571101</v>
      </c>
      <c r="C172" s="29" t="s">
        <v>562</v>
      </c>
      <c r="D172" s="550" t="s">
        <v>530</v>
      </c>
      <c r="E172" s="29" t="s">
        <v>1489</v>
      </c>
      <c r="F172" s="551" t="str">
        <f t="shared" si="10"/>
        <v>2108_Transfer Labor_Bending</v>
      </c>
      <c r="G172" s="29" t="s">
        <v>525</v>
      </c>
      <c r="H172" s="29" t="s">
        <v>23</v>
      </c>
      <c r="I172" s="29"/>
      <c r="J172" s="550"/>
      <c r="K172" s="552">
        <f>+TransLab!$M$250+TransLab!$M$525</f>
        <v>0</v>
      </c>
      <c r="L172" s="26"/>
      <c r="M172" s="26"/>
      <c r="O172" s="211"/>
      <c r="P172" s="211"/>
    </row>
    <row r="173" spans="1:16" ht="15" customHeight="1">
      <c r="A173" s="28">
        <f t="shared" si="8"/>
        <v>44439</v>
      </c>
      <c r="B173" s="549">
        <v>7571101</v>
      </c>
      <c r="C173" s="29" t="s">
        <v>562</v>
      </c>
      <c r="D173" s="553" t="s">
        <v>532</v>
      </c>
      <c r="E173" s="29" t="s">
        <v>1490</v>
      </c>
      <c r="F173" s="551" t="str">
        <f t="shared" si="10"/>
        <v>2108_Transfer Labor_Bending</v>
      </c>
      <c r="G173" s="29" t="s">
        <v>525</v>
      </c>
      <c r="H173" s="29" t="s">
        <v>23</v>
      </c>
      <c r="I173" s="29"/>
      <c r="J173" s="550"/>
      <c r="K173" s="552">
        <f>+TransLab!$O$250+TransLab!$O$525</f>
        <v>0</v>
      </c>
      <c r="L173" s="26"/>
      <c r="M173" s="26"/>
      <c r="O173" s="211"/>
      <c r="P173" s="211"/>
    </row>
    <row r="174" spans="1:16" ht="15" customHeight="1">
      <c r="A174" s="28">
        <f t="shared" si="8"/>
        <v>44439</v>
      </c>
      <c r="B174" s="549">
        <v>7571101</v>
      </c>
      <c r="C174" s="29" t="s">
        <v>562</v>
      </c>
      <c r="D174" s="550" t="s">
        <v>534</v>
      </c>
      <c r="E174" s="29" t="s">
        <v>1492</v>
      </c>
      <c r="F174" s="551" t="str">
        <f t="shared" si="10"/>
        <v>2108_Transfer Labor_Bending</v>
      </c>
      <c r="G174" s="29" t="s">
        <v>525</v>
      </c>
      <c r="H174" s="29" t="s">
        <v>23</v>
      </c>
      <c r="I174" s="29"/>
      <c r="J174" s="550"/>
      <c r="K174" s="552">
        <f>+TransLab!$Q$250+TransLab!$Q$525</f>
        <v>1516500</v>
      </c>
      <c r="L174" s="552"/>
      <c r="M174" s="26"/>
      <c r="O174" s="211"/>
      <c r="P174" s="211"/>
    </row>
    <row r="175" spans="1:16" ht="15" customHeight="1">
      <c r="A175" s="28">
        <f t="shared" si="8"/>
        <v>44439</v>
      </c>
      <c r="B175" s="549">
        <v>7571101</v>
      </c>
      <c r="C175" s="29" t="s">
        <v>562</v>
      </c>
      <c r="D175" s="550" t="s">
        <v>533</v>
      </c>
      <c r="E175" s="29" t="s">
        <v>1491</v>
      </c>
      <c r="F175" s="551" t="str">
        <f t="shared" si="10"/>
        <v>2108_Transfer Labor_Bending</v>
      </c>
      <c r="G175" s="29" t="s">
        <v>525</v>
      </c>
      <c r="H175" s="29" t="s">
        <v>23</v>
      </c>
      <c r="I175" s="29"/>
      <c r="J175" s="550"/>
      <c r="K175" s="552">
        <f>+TransLab!$S$250+TransLab!$S$525</f>
        <v>0</v>
      </c>
      <c r="L175" s="26"/>
      <c r="M175" s="26"/>
      <c r="O175" s="211"/>
      <c r="P175" s="211"/>
    </row>
    <row r="176" spans="1:16" ht="15" customHeight="1">
      <c r="A176" s="28">
        <f t="shared" si="8"/>
        <v>44439</v>
      </c>
      <c r="B176" s="549">
        <v>7571101</v>
      </c>
      <c r="C176" s="29" t="s">
        <v>562</v>
      </c>
      <c r="D176" s="550" t="s">
        <v>535</v>
      </c>
      <c r="E176" s="29" t="s">
        <v>1493</v>
      </c>
      <c r="F176" s="551" t="str">
        <f t="shared" si="10"/>
        <v>2108_Transfer Labor_Bending</v>
      </c>
      <c r="G176" s="29" t="s">
        <v>525</v>
      </c>
      <c r="H176" s="29" t="s">
        <v>23</v>
      </c>
      <c r="I176" s="29"/>
      <c r="J176" s="550"/>
      <c r="K176" s="552">
        <f>+TransLab!$U$250+TransLab!$U$525</f>
        <v>0</v>
      </c>
      <c r="L176" s="26"/>
      <c r="M176" s="26"/>
      <c r="O176" s="211"/>
      <c r="P176" s="211"/>
    </row>
    <row r="177" spans="1:16" ht="15" customHeight="1">
      <c r="A177" s="28">
        <f t="shared" si="8"/>
        <v>44439</v>
      </c>
      <c r="B177" s="549">
        <v>7571101</v>
      </c>
      <c r="C177" s="29" t="s">
        <v>562</v>
      </c>
      <c r="D177" s="550" t="s">
        <v>536</v>
      </c>
      <c r="E177" s="29" t="s">
        <v>1494</v>
      </c>
      <c r="F177" s="551" t="str">
        <f t="shared" si="10"/>
        <v>2108_Transfer Labor_Bending</v>
      </c>
      <c r="G177" s="29" t="s">
        <v>525</v>
      </c>
      <c r="H177" s="29" t="s">
        <v>23</v>
      </c>
      <c r="I177" s="29"/>
      <c r="J177" s="550"/>
      <c r="K177" s="552">
        <f>+TransLab!$Y$250+TransLab!$AA$250+TransLab!$AC$250+TransLab!$AI$250+TransLab!$W$250+TransLab!$AG$250+TransLab!$Y$525+TransLab!$AA$525+TransLab!$AC$525+TransLab!$AI$525+TransLab!$W$525+TransLab!$AG$525</f>
        <v>235900</v>
      </c>
      <c r="L177" s="552"/>
      <c r="M177" s="26"/>
      <c r="O177" s="211"/>
      <c r="P177" s="211"/>
    </row>
    <row r="178" spans="1:16" ht="15" customHeight="1">
      <c r="A178" s="28">
        <f t="shared" si="8"/>
        <v>44439</v>
      </c>
      <c r="B178" s="549">
        <v>7571101</v>
      </c>
      <c r="C178" s="29" t="s">
        <v>562</v>
      </c>
      <c r="D178" s="550" t="s">
        <v>537</v>
      </c>
      <c r="E178" s="29" t="s">
        <v>1495</v>
      </c>
      <c r="F178" s="551" t="str">
        <f t="shared" si="10"/>
        <v>2108_Transfer Labor_Bending</v>
      </c>
      <c r="G178" s="29" t="s">
        <v>525</v>
      </c>
      <c r="H178" s="29" t="s">
        <v>23</v>
      </c>
      <c r="I178" s="29"/>
      <c r="J178" s="550"/>
      <c r="K178" s="552">
        <f>+TransLab!$AE$250+TransLab!$AE$525</f>
        <v>0</v>
      </c>
      <c r="L178" s="26"/>
      <c r="M178" s="26"/>
      <c r="O178" s="211"/>
      <c r="P178" s="211"/>
    </row>
    <row r="179" spans="1:16" ht="15" customHeight="1">
      <c r="A179" s="28">
        <f t="shared" si="8"/>
        <v>44439</v>
      </c>
      <c r="B179" s="549">
        <v>7571101</v>
      </c>
      <c r="C179" s="29" t="s">
        <v>562</v>
      </c>
      <c r="D179" s="550" t="s">
        <v>539</v>
      </c>
      <c r="E179" s="29" t="s">
        <v>1497</v>
      </c>
      <c r="F179" s="551" t="str">
        <f t="shared" si="10"/>
        <v>2108_Transfer Labor_Bending</v>
      </c>
      <c r="G179" s="29" t="s">
        <v>526</v>
      </c>
      <c r="H179" s="29" t="s">
        <v>24</v>
      </c>
      <c r="I179" s="29"/>
      <c r="J179" s="550"/>
      <c r="K179" s="552">
        <f>+TransLab!$AK$250+TransLab!$AK$525</f>
        <v>0</v>
      </c>
      <c r="L179" s="26"/>
      <c r="M179" s="26"/>
      <c r="O179" s="211"/>
      <c r="P179" s="211"/>
    </row>
    <row r="180" spans="1:16" ht="15" customHeight="1">
      <c r="A180" s="28">
        <f t="shared" si="8"/>
        <v>44439</v>
      </c>
      <c r="B180" s="549">
        <v>7571101</v>
      </c>
      <c r="C180" s="29" t="s">
        <v>562</v>
      </c>
      <c r="D180" s="550" t="s">
        <v>540</v>
      </c>
      <c r="E180" s="29" t="s">
        <v>1498</v>
      </c>
      <c r="F180" s="551" t="str">
        <f t="shared" si="10"/>
        <v>2108_Transfer Labor_Bending</v>
      </c>
      <c r="G180" s="29" t="s">
        <v>526</v>
      </c>
      <c r="H180" s="29" t="s">
        <v>24</v>
      </c>
      <c r="I180" s="29"/>
      <c r="J180" s="550"/>
      <c r="K180" s="552">
        <f>+TransLab!$AM$250+TransLab!$AM$525</f>
        <v>0</v>
      </c>
      <c r="L180" s="26"/>
      <c r="M180" s="26"/>
      <c r="O180" s="211"/>
      <c r="P180" s="211"/>
    </row>
    <row r="181" spans="1:16" ht="15" customHeight="1">
      <c r="A181" s="28">
        <f t="shared" si="8"/>
        <v>44439</v>
      </c>
      <c r="B181" s="549">
        <v>7571101</v>
      </c>
      <c r="C181" s="29" t="s">
        <v>562</v>
      </c>
      <c r="D181" s="550" t="s">
        <v>538</v>
      </c>
      <c r="E181" s="29" t="s">
        <v>1496</v>
      </c>
      <c r="F181" s="551" t="str">
        <f t="shared" si="10"/>
        <v>2108_Transfer Labor_Bending</v>
      </c>
      <c r="G181" s="29" t="s">
        <v>526</v>
      </c>
      <c r="H181" s="29" t="s">
        <v>24</v>
      </c>
      <c r="I181" s="29"/>
      <c r="J181" s="550"/>
      <c r="K181" s="552">
        <f>+TransLab!$AO$250+TransLab!$AO$525</f>
        <v>0</v>
      </c>
      <c r="L181" s="26"/>
      <c r="M181" s="26"/>
      <c r="O181" s="211"/>
      <c r="P181" s="211"/>
    </row>
    <row r="182" spans="1:16" ht="15" customHeight="1">
      <c r="A182" s="28">
        <f t="shared" si="8"/>
        <v>44439</v>
      </c>
      <c r="B182" s="549">
        <v>7571101</v>
      </c>
      <c r="C182" s="29" t="s">
        <v>562</v>
      </c>
      <c r="D182" s="550" t="s">
        <v>549</v>
      </c>
      <c r="E182" s="29" t="s">
        <v>896</v>
      </c>
      <c r="F182" s="551" t="str">
        <f t="shared" si="10"/>
        <v>2108_Transfer Labor_Bending</v>
      </c>
      <c r="G182" s="29" t="s">
        <v>636</v>
      </c>
      <c r="H182" s="29" t="s">
        <v>1518</v>
      </c>
      <c r="I182" s="29"/>
      <c r="J182" s="550"/>
      <c r="K182" s="552">
        <f>+TransLab!$AQ$250+TransLab!$AQ$525</f>
        <v>0</v>
      </c>
      <c r="L182" s="552"/>
      <c r="M182" s="26"/>
      <c r="O182" s="211"/>
      <c r="P182" s="211"/>
    </row>
    <row r="183" spans="1:16" ht="15" customHeight="1">
      <c r="A183" s="28">
        <f t="shared" si="8"/>
        <v>44439</v>
      </c>
      <c r="B183" s="549">
        <v>7571101</v>
      </c>
      <c r="C183" s="29" t="s">
        <v>562</v>
      </c>
      <c r="D183" s="550" t="s">
        <v>547</v>
      </c>
      <c r="E183" s="29" t="s">
        <v>1506</v>
      </c>
      <c r="F183" s="551" t="str">
        <f t="shared" si="10"/>
        <v>2108_Transfer Labor_Bending</v>
      </c>
      <c r="G183" s="29" t="s">
        <v>636</v>
      </c>
      <c r="H183" s="29" t="s">
        <v>1518</v>
      </c>
      <c r="I183" s="29"/>
      <c r="J183" s="550"/>
      <c r="K183" s="552">
        <f>+TransLab!$AS$250+TransLab!$AS$525</f>
        <v>0</v>
      </c>
      <c r="L183" s="26"/>
      <c r="M183" s="26"/>
      <c r="O183" s="211"/>
      <c r="P183" s="211"/>
    </row>
    <row r="184" spans="1:16" ht="15" customHeight="1">
      <c r="A184" s="28">
        <f t="shared" si="8"/>
        <v>44439</v>
      </c>
      <c r="B184" s="549">
        <v>7571101</v>
      </c>
      <c r="C184" s="29" t="s">
        <v>562</v>
      </c>
      <c r="D184" s="550" t="s">
        <v>556</v>
      </c>
      <c r="E184" s="29" t="s">
        <v>1514</v>
      </c>
      <c r="F184" s="551" t="str">
        <f t="shared" si="10"/>
        <v>2108_Transfer Labor_Bending</v>
      </c>
      <c r="G184" s="29" t="s">
        <v>636</v>
      </c>
      <c r="H184" s="29" t="s">
        <v>1518</v>
      </c>
      <c r="I184" s="29"/>
      <c r="J184" s="550"/>
      <c r="K184" s="552">
        <f>+TransLab!$AU$250+TransLab!$BE$250+TransLab!$BG$250+TransLab!$BI$250+TransLab!$AU$525+TransLab!$BE$525+TransLab!$BG$525+TransLab!$BI$525</f>
        <v>0</v>
      </c>
      <c r="L184" s="552"/>
      <c r="M184" s="26"/>
      <c r="O184" s="211"/>
      <c r="P184" s="211"/>
    </row>
    <row r="185" spans="1:16" ht="15" customHeight="1">
      <c r="A185" s="28">
        <f t="shared" si="8"/>
        <v>44439</v>
      </c>
      <c r="B185" s="549">
        <v>7571101</v>
      </c>
      <c r="C185" s="29" t="s">
        <v>562</v>
      </c>
      <c r="D185" s="550" t="s">
        <v>544</v>
      </c>
      <c r="E185" s="29" t="s">
        <v>1504</v>
      </c>
      <c r="F185" s="551" t="str">
        <f t="shared" si="10"/>
        <v>2108_Transfer Labor_Bending</v>
      </c>
      <c r="G185" s="29" t="s">
        <v>636</v>
      </c>
      <c r="H185" s="29" t="s">
        <v>1518</v>
      </c>
      <c r="I185" s="29"/>
      <c r="J185" s="550"/>
      <c r="K185" s="552">
        <f>+TransLab!$AW$250+TransLab!$AW$525</f>
        <v>0</v>
      </c>
      <c r="L185" s="552"/>
      <c r="M185" s="26"/>
      <c r="O185" s="211"/>
      <c r="P185" s="211"/>
    </row>
    <row r="186" spans="1:16" ht="15" customHeight="1">
      <c r="A186" s="28">
        <f t="shared" si="8"/>
        <v>44439</v>
      </c>
      <c r="B186" s="549">
        <v>7571101</v>
      </c>
      <c r="C186" s="29" t="s">
        <v>562</v>
      </c>
      <c r="D186" s="550" t="s">
        <v>543</v>
      </c>
      <c r="E186" s="29" t="s">
        <v>1503</v>
      </c>
      <c r="F186" s="551" t="str">
        <f t="shared" si="10"/>
        <v>2108_Transfer Labor_Bending</v>
      </c>
      <c r="G186" s="29" t="s">
        <v>636</v>
      </c>
      <c r="H186" s="29" t="s">
        <v>1518</v>
      </c>
      <c r="I186" s="29"/>
      <c r="J186" s="550"/>
      <c r="K186" s="552">
        <f>+TransLab!$AY$250+TransLab!$BA$250+TransLab!$AY$525+TransLab!$BA$525</f>
        <v>1011000</v>
      </c>
      <c r="L186" s="552"/>
      <c r="M186" s="26"/>
      <c r="O186" s="211"/>
      <c r="P186" s="211"/>
    </row>
    <row r="187" spans="1:16" ht="15" customHeight="1">
      <c r="A187" s="28">
        <f t="shared" si="8"/>
        <v>44439</v>
      </c>
      <c r="B187" s="549">
        <v>7571101</v>
      </c>
      <c r="C187" s="29" t="s">
        <v>562</v>
      </c>
      <c r="D187" s="550" t="s">
        <v>934</v>
      </c>
      <c r="E187" s="29" t="s">
        <v>1502</v>
      </c>
      <c r="F187" s="551" t="str">
        <f t="shared" si="10"/>
        <v>2108_Transfer Labor_Bending</v>
      </c>
      <c r="G187" s="29" t="s">
        <v>636</v>
      </c>
      <c r="H187" s="29" t="s">
        <v>1518</v>
      </c>
      <c r="I187" s="29"/>
      <c r="J187" s="550"/>
      <c r="K187" s="552">
        <f>+TransLab!$BC$250+TransLab!$BC$525</f>
        <v>0</v>
      </c>
      <c r="L187" s="26"/>
      <c r="M187" s="26"/>
      <c r="O187" s="211"/>
      <c r="P187" s="211"/>
    </row>
    <row r="188" spans="1:16" ht="15" customHeight="1">
      <c r="A188" s="28">
        <f t="shared" si="8"/>
        <v>44439</v>
      </c>
      <c r="B188" s="549">
        <v>7571101</v>
      </c>
      <c r="C188" s="29" t="s">
        <v>562</v>
      </c>
      <c r="D188" s="550" t="s">
        <v>541</v>
      </c>
      <c r="E188" s="29" t="s">
        <v>1499</v>
      </c>
      <c r="F188" s="551" t="str">
        <f t="shared" si="10"/>
        <v>2108_Transfer Labor_Bending</v>
      </c>
      <c r="G188" s="29" t="s">
        <v>636</v>
      </c>
      <c r="H188" s="29" t="s">
        <v>1518</v>
      </c>
      <c r="I188" s="29"/>
      <c r="J188" s="550"/>
      <c r="K188" s="552">
        <f>+TransLab!$BI$250+TransLab!$BI$525</f>
        <v>0</v>
      </c>
      <c r="L188" s="26"/>
      <c r="M188" s="26"/>
      <c r="O188" s="211"/>
      <c r="P188" s="211"/>
    </row>
    <row r="189" spans="1:16" ht="15" customHeight="1">
      <c r="A189" s="28">
        <f t="shared" si="8"/>
        <v>44439</v>
      </c>
      <c r="B189" s="549">
        <v>7571101</v>
      </c>
      <c r="C189" s="29" t="s">
        <v>562</v>
      </c>
      <c r="D189" s="550" t="s">
        <v>535</v>
      </c>
      <c r="E189" s="29" t="s">
        <v>1493</v>
      </c>
      <c r="F189" s="551" t="str">
        <f t="shared" si="10"/>
        <v>2108_Transfer Labor_Bending</v>
      </c>
      <c r="G189" s="29" t="s">
        <v>525</v>
      </c>
      <c r="H189" s="29" t="s">
        <v>23</v>
      </c>
      <c r="I189" s="29"/>
      <c r="J189" s="550"/>
      <c r="K189" s="552"/>
      <c r="L189" s="26">
        <f>SUM(K168:K189)</f>
        <v>2763400</v>
      </c>
      <c r="M189" s="26"/>
      <c r="O189" s="211"/>
      <c r="P189" s="211"/>
    </row>
    <row r="190" spans="1:16" ht="15" customHeight="1">
      <c r="A190" s="28"/>
      <c r="B190" s="554"/>
      <c r="C190" s="29"/>
      <c r="D190" s="550"/>
      <c r="E190" s="29"/>
      <c r="F190" s="551"/>
      <c r="G190" s="29"/>
      <c r="H190" s="29"/>
      <c r="I190" s="29"/>
      <c r="J190" s="550"/>
      <c r="K190" s="552"/>
      <c r="L190" s="26"/>
      <c r="M190" s="26"/>
      <c r="O190" s="211"/>
      <c r="P190" s="211"/>
    </row>
    <row r="191" spans="1:16" ht="15" customHeight="1">
      <c r="A191" s="28">
        <f t="shared" si="8"/>
        <v>44439</v>
      </c>
      <c r="B191" s="549">
        <v>7571101</v>
      </c>
      <c r="C191" s="29" t="s">
        <v>562</v>
      </c>
      <c r="D191" s="550" t="s">
        <v>527</v>
      </c>
      <c r="E191" s="29" t="s">
        <v>1486</v>
      </c>
      <c r="F191" s="551" t="str">
        <f>$C$4&amp;"_Transfer Labor_Final Inspection"</f>
        <v>2108_Transfer Labor_Final Inspection</v>
      </c>
      <c r="G191" s="29" t="s">
        <v>525</v>
      </c>
      <c r="H191" s="29" t="s">
        <v>23</v>
      </c>
      <c r="I191" s="29"/>
      <c r="J191" s="550"/>
      <c r="K191" s="552">
        <f>+TransLab!$E$377+TransLab!$E$526</f>
        <v>309700</v>
      </c>
      <c r="L191" s="26"/>
      <c r="M191" s="26"/>
      <c r="O191" s="211"/>
      <c r="P191" s="211"/>
    </row>
    <row r="192" spans="1:16" ht="15" customHeight="1">
      <c r="A192" s="28">
        <f t="shared" si="8"/>
        <v>44439</v>
      </c>
      <c r="B192" s="549">
        <v>7571101</v>
      </c>
      <c r="C192" s="29" t="s">
        <v>562</v>
      </c>
      <c r="D192" s="550" t="s">
        <v>528</v>
      </c>
      <c r="E192" s="29" t="s">
        <v>1487</v>
      </c>
      <c r="F192" s="551" t="str">
        <f t="shared" ref="F192:F212" si="11">$C$4&amp;"_Transfer Labor_Final Inspection"</f>
        <v>2108_Transfer Labor_Final Inspection</v>
      </c>
      <c r="G192" s="29" t="s">
        <v>525</v>
      </c>
      <c r="H192" s="29" t="s">
        <v>23</v>
      </c>
      <c r="I192" s="29"/>
      <c r="J192" s="550"/>
      <c r="K192" s="552">
        <f>+TransLab!$G$377+TransLab!$G$526</f>
        <v>0</v>
      </c>
      <c r="L192" s="26"/>
      <c r="M192" s="26"/>
      <c r="O192" s="211"/>
      <c r="P192" s="211"/>
    </row>
    <row r="193" spans="1:16" ht="15" customHeight="1">
      <c r="A193" s="28">
        <f t="shared" si="8"/>
        <v>44439</v>
      </c>
      <c r="B193" s="549">
        <v>7571101</v>
      </c>
      <c r="C193" s="29" t="s">
        <v>562</v>
      </c>
      <c r="D193" s="550" t="s">
        <v>529</v>
      </c>
      <c r="E193" s="29" t="s">
        <v>1488</v>
      </c>
      <c r="F193" s="551" t="str">
        <f t="shared" si="11"/>
        <v>2108_Transfer Labor_Final Inspection</v>
      </c>
      <c r="G193" s="29" t="s">
        <v>525</v>
      </c>
      <c r="H193" s="29" t="s">
        <v>23</v>
      </c>
      <c r="I193" s="29"/>
      <c r="J193" s="550"/>
      <c r="K193" s="552">
        <f>+TransLab!$I$377+TransLab!$I$526</f>
        <v>0</v>
      </c>
      <c r="L193" s="552"/>
      <c r="M193" s="26"/>
      <c r="O193" s="211"/>
      <c r="P193" s="211"/>
    </row>
    <row r="194" spans="1:16" ht="15" customHeight="1">
      <c r="A194" s="28">
        <f t="shared" si="8"/>
        <v>44439</v>
      </c>
      <c r="B194" s="549">
        <v>7571101</v>
      </c>
      <c r="C194" s="29" t="s">
        <v>562</v>
      </c>
      <c r="D194" s="550" t="s">
        <v>531</v>
      </c>
      <c r="E194" s="29" t="s">
        <v>1522</v>
      </c>
      <c r="F194" s="551" t="str">
        <f t="shared" si="11"/>
        <v>2108_Transfer Labor_Final Inspection</v>
      </c>
      <c r="G194" s="29" t="s">
        <v>525</v>
      </c>
      <c r="H194" s="29" t="s">
        <v>23</v>
      </c>
      <c r="I194" s="29"/>
      <c r="J194" s="550"/>
      <c r="K194" s="552">
        <f>+TransLab!$K$377+TransLab!$K$526</f>
        <v>0</v>
      </c>
      <c r="L194" s="26"/>
      <c r="M194" s="26"/>
      <c r="O194" s="211"/>
      <c r="P194" s="211"/>
    </row>
    <row r="195" spans="1:16" ht="15" customHeight="1">
      <c r="A195" s="28">
        <f t="shared" si="8"/>
        <v>44439</v>
      </c>
      <c r="B195" s="549">
        <v>7571101</v>
      </c>
      <c r="C195" s="29" t="s">
        <v>562</v>
      </c>
      <c r="D195" s="550" t="s">
        <v>530</v>
      </c>
      <c r="E195" s="29" t="s">
        <v>1489</v>
      </c>
      <c r="F195" s="551" t="str">
        <f t="shared" si="11"/>
        <v>2108_Transfer Labor_Final Inspection</v>
      </c>
      <c r="G195" s="29" t="s">
        <v>525</v>
      </c>
      <c r="H195" s="29" t="s">
        <v>23</v>
      </c>
      <c r="I195" s="29"/>
      <c r="J195" s="550"/>
      <c r="K195" s="552">
        <f>+TransLab!$M$377+TransLab!$M$526</f>
        <v>0</v>
      </c>
      <c r="L195" s="26"/>
      <c r="M195" s="26"/>
      <c r="O195" s="211"/>
      <c r="P195" s="211"/>
    </row>
    <row r="196" spans="1:16" ht="15" customHeight="1">
      <c r="A196" s="28">
        <f t="shared" si="8"/>
        <v>44439</v>
      </c>
      <c r="B196" s="549">
        <v>7571101</v>
      </c>
      <c r="C196" s="29" t="s">
        <v>562</v>
      </c>
      <c r="D196" s="553" t="s">
        <v>532</v>
      </c>
      <c r="E196" s="29" t="s">
        <v>1490</v>
      </c>
      <c r="F196" s="551" t="str">
        <f t="shared" si="11"/>
        <v>2108_Transfer Labor_Final Inspection</v>
      </c>
      <c r="G196" s="29" t="s">
        <v>525</v>
      </c>
      <c r="H196" s="29" t="s">
        <v>23</v>
      </c>
      <c r="I196" s="29"/>
      <c r="J196" s="550"/>
      <c r="K196" s="552">
        <f>+TransLab!$O$377+TransLab!$O$526</f>
        <v>0</v>
      </c>
      <c r="L196" s="26"/>
      <c r="M196" s="26"/>
      <c r="O196" s="211"/>
      <c r="P196" s="211"/>
    </row>
    <row r="197" spans="1:16" ht="15" customHeight="1">
      <c r="A197" s="28">
        <f t="shared" si="8"/>
        <v>44439</v>
      </c>
      <c r="B197" s="549">
        <v>7571101</v>
      </c>
      <c r="C197" s="29" t="s">
        <v>562</v>
      </c>
      <c r="D197" s="550" t="s">
        <v>534</v>
      </c>
      <c r="E197" s="29" t="s">
        <v>1492</v>
      </c>
      <c r="F197" s="551" t="str">
        <f t="shared" si="11"/>
        <v>2108_Transfer Labor_Final Inspection</v>
      </c>
      <c r="G197" s="29" t="s">
        <v>525</v>
      </c>
      <c r="H197" s="29" t="s">
        <v>23</v>
      </c>
      <c r="I197" s="29"/>
      <c r="J197" s="550"/>
      <c r="K197" s="552">
        <f>+TransLab!$Q$377++TransLab!$Q$526</f>
        <v>244500</v>
      </c>
      <c r="L197" s="552"/>
      <c r="M197" s="26"/>
      <c r="O197" s="211"/>
      <c r="P197" s="211"/>
    </row>
    <row r="198" spans="1:16" ht="15" customHeight="1">
      <c r="A198" s="28">
        <f t="shared" si="8"/>
        <v>44439</v>
      </c>
      <c r="B198" s="549">
        <v>7571101</v>
      </c>
      <c r="C198" s="29" t="s">
        <v>562</v>
      </c>
      <c r="D198" s="550" t="s">
        <v>533</v>
      </c>
      <c r="E198" s="29" t="s">
        <v>1491</v>
      </c>
      <c r="F198" s="551" t="str">
        <f t="shared" si="11"/>
        <v>2108_Transfer Labor_Final Inspection</v>
      </c>
      <c r="G198" s="29" t="s">
        <v>525</v>
      </c>
      <c r="H198" s="29" t="s">
        <v>23</v>
      </c>
      <c r="I198" s="29"/>
      <c r="J198" s="550"/>
      <c r="K198" s="552">
        <f>+TransLab!$S$377+TransLab!$S$526</f>
        <v>0</v>
      </c>
      <c r="L198" s="26"/>
      <c r="M198" s="26"/>
      <c r="O198" s="211"/>
      <c r="P198" s="211"/>
    </row>
    <row r="199" spans="1:16" ht="15" customHeight="1">
      <c r="A199" s="28">
        <f t="shared" si="8"/>
        <v>44439</v>
      </c>
      <c r="B199" s="549">
        <v>7571101</v>
      </c>
      <c r="C199" s="29" t="s">
        <v>562</v>
      </c>
      <c r="D199" s="550" t="s">
        <v>535</v>
      </c>
      <c r="E199" s="29" t="s">
        <v>1493</v>
      </c>
      <c r="F199" s="551" t="str">
        <f t="shared" si="11"/>
        <v>2108_Transfer Labor_Final Inspection</v>
      </c>
      <c r="G199" s="29" t="s">
        <v>525</v>
      </c>
      <c r="H199" s="29" t="s">
        <v>23</v>
      </c>
      <c r="I199" s="29"/>
      <c r="J199" s="550"/>
      <c r="K199" s="552">
        <f>+TransLab!$U$377+TransLab!$U$526</f>
        <v>1239000</v>
      </c>
      <c r="L199" s="26"/>
      <c r="M199" s="26"/>
      <c r="O199" s="211"/>
      <c r="P199" s="211"/>
    </row>
    <row r="200" spans="1:16" ht="15" customHeight="1">
      <c r="A200" s="28">
        <f t="shared" ref="A200:A263" si="12">+EOMONTH($C$3,0)</f>
        <v>44439</v>
      </c>
      <c r="B200" s="549">
        <v>7571101</v>
      </c>
      <c r="C200" s="29" t="s">
        <v>562</v>
      </c>
      <c r="D200" s="550" t="s">
        <v>536</v>
      </c>
      <c r="E200" s="29" t="s">
        <v>1494</v>
      </c>
      <c r="F200" s="551" t="str">
        <f t="shared" si="11"/>
        <v>2108_Transfer Labor_Final Inspection</v>
      </c>
      <c r="G200" s="29" t="s">
        <v>525</v>
      </c>
      <c r="H200" s="29" t="s">
        <v>23</v>
      </c>
      <c r="I200" s="29"/>
      <c r="J200" s="550"/>
      <c r="K200" s="552">
        <f>+TransLab!$Y$377+TransLab!$AA$377+TransLab!$AC$377+TransLab!$AI$377+TransLab!$W$377+TransLab!$AG$377+TransLab!$Y$526+TransLab!$AA$526+TransLab!$AC$526+TransLab!$AI$526+TransLab!$W$526+TransLab!$AG$526</f>
        <v>0</v>
      </c>
      <c r="L200" s="552"/>
      <c r="M200" s="26"/>
      <c r="O200" s="211"/>
      <c r="P200" s="211"/>
    </row>
    <row r="201" spans="1:16" ht="15" customHeight="1">
      <c r="A201" s="28">
        <f t="shared" si="12"/>
        <v>44439</v>
      </c>
      <c r="B201" s="549">
        <v>7571101</v>
      </c>
      <c r="C201" s="29" t="s">
        <v>562</v>
      </c>
      <c r="D201" s="550" t="s">
        <v>537</v>
      </c>
      <c r="E201" s="29" t="s">
        <v>1495</v>
      </c>
      <c r="F201" s="551" t="str">
        <f t="shared" si="11"/>
        <v>2108_Transfer Labor_Final Inspection</v>
      </c>
      <c r="G201" s="29" t="s">
        <v>525</v>
      </c>
      <c r="H201" s="29" t="s">
        <v>23</v>
      </c>
      <c r="I201" s="29"/>
      <c r="J201" s="550"/>
      <c r="K201" s="552">
        <f>+TransLab!$AE$377+TransLab!$AE$526</f>
        <v>12795500</v>
      </c>
      <c r="L201" s="26"/>
      <c r="M201" s="26"/>
      <c r="O201" s="211"/>
      <c r="P201" s="211"/>
    </row>
    <row r="202" spans="1:16" ht="15" customHeight="1">
      <c r="A202" s="28">
        <f t="shared" si="12"/>
        <v>44439</v>
      </c>
      <c r="B202" s="549">
        <v>7571101</v>
      </c>
      <c r="C202" s="29" t="s">
        <v>562</v>
      </c>
      <c r="D202" s="550" t="s">
        <v>539</v>
      </c>
      <c r="E202" s="29" t="s">
        <v>1497</v>
      </c>
      <c r="F202" s="551" t="str">
        <f t="shared" si="11"/>
        <v>2108_Transfer Labor_Final Inspection</v>
      </c>
      <c r="G202" s="29" t="s">
        <v>526</v>
      </c>
      <c r="H202" s="29" t="s">
        <v>24</v>
      </c>
      <c r="I202" s="29"/>
      <c r="J202" s="550"/>
      <c r="K202" s="552">
        <f>+TransLab!$AK$377++TransLab!$AK$526</f>
        <v>0</v>
      </c>
      <c r="L202" s="26"/>
      <c r="M202" s="26"/>
      <c r="O202" s="211"/>
      <c r="P202" s="211"/>
    </row>
    <row r="203" spans="1:16" ht="15" customHeight="1">
      <c r="A203" s="28">
        <f t="shared" si="12"/>
        <v>44439</v>
      </c>
      <c r="B203" s="549">
        <v>7571101</v>
      </c>
      <c r="C203" s="29" t="s">
        <v>562</v>
      </c>
      <c r="D203" s="550" t="s">
        <v>540</v>
      </c>
      <c r="E203" s="29" t="s">
        <v>1498</v>
      </c>
      <c r="F203" s="551" t="str">
        <f t="shared" si="11"/>
        <v>2108_Transfer Labor_Final Inspection</v>
      </c>
      <c r="G203" s="29" t="s">
        <v>526</v>
      </c>
      <c r="H203" s="29" t="s">
        <v>24</v>
      </c>
      <c r="I203" s="29"/>
      <c r="J203" s="550"/>
      <c r="K203" s="552">
        <f>+TransLab!$AM$377+TransLab!$AM$526</f>
        <v>0</v>
      </c>
      <c r="L203" s="26"/>
      <c r="M203" s="26"/>
      <c r="O203" s="211"/>
      <c r="P203" s="211"/>
    </row>
    <row r="204" spans="1:16" ht="15" customHeight="1">
      <c r="A204" s="28">
        <f t="shared" si="12"/>
        <v>44439</v>
      </c>
      <c r="B204" s="549">
        <v>7571101</v>
      </c>
      <c r="C204" s="29" t="s">
        <v>562</v>
      </c>
      <c r="D204" s="550" t="s">
        <v>538</v>
      </c>
      <c r="E204" s="29" t="s">
        <v>1496</v>
      </c>
      <c r="F204" s="551" t="str">
        <f t="shared" si="11"/>
        <v>2108_Transfer Labor_Final Inspection</v>
      </c>
      <c r="G204" s="29" t="s">
        <v>526</v>
      </c>
      <c r="H204" s="29" t="s">
        <v>24</v>
      </c>
      <c r="I204" s="29"/>
      <c r="J204" s="550"/>
      <c r="K204" s="552">
        <f>+TransLab!$AO$377+TransLab!$AO$526</f>
        <v>0</v>
      </c>
      <c r="L204" s="26"/>
      <c r="M204" s="26"/>
      <c r="O204" s="211"/>
      <c r="P204" s="211"/>
    </row>
    <row r="205" spans="1:16" ht="15" customHeight="1">
      <c r="A205" s="28">
        <f t="shared" si="12"/>
        <v>44439</v>
      </c>
      <c r="B205" s="549">
        <v>7571101</v>
      </c>
      <c r="C205" s="29" t="s">
        <v>562</v>
      </c>
      <c r="D205" s="550" t="s">
        <v>549</v>
      </c>
      <c r="E205" s="29" t="s">
        <v>896</v>
      </c>
      <c r="F205" s="551" t="str">
        <f t="shared" si="11"/>
        <v>2108_Transfer Labor_Final Inspection</v>
      </c>
      <c r="G205" s="29" t="s">
        <v>636</v>
      </c>
      <c r="H205" s="29" t="s">
        <v>1518</v>
      </c>
      <c r="I205" s="29"/>
      <c r="J205" s="550"/>
      <c r="K205" s="552">
        <f>+TransLab!$AQ$377+TransLab!$AQ$526</f>
        <v>0</v>
      </c>
      <c r="L205" s="552"/>
      <c r="M205" s="26"/>
      <c r="O205" s="211"/>
      <c r="P205" s="211"/>
    </row>
    <row r="206" spans="1:16" ht="15" customHeight="1">
      <c r="A206" s="28">
        <f t="shared" si="12"/>
        <v>44439</v>
      </c>
      <c r="B206" s="549">
        <v>7571101</v>
      </c>
      <c r="C206" s="29" t="s">
        <v>562</v>
      </c>
      <c r="D206" s="550" t="s">
        <v>547</v>
      </c>
      <c r="E206" s="29" t="s">
        <v>1506</v>
      </c>
      <c r="F206" s="551" t="str">
        <f t="shared" si="11"/>
        <v>2108_Transfer Labor_Final Inspection</v>
      </c>
      <c r="G206" s="29" t="s">
        <v>636</v>
      </c>
      <c r="H206" s="29" t="s">
        <v>1518</v>
      </c>
      <c r="I206" s="29"/>
      <c r="J206" s="550"/>
      <c r="K206" s="552">
        <f>+TransLab!$AS$377+TransLab!$AS$526</f>
        <v>0</v>
      </c>
      <c r="L206" s="26"/>
      <c r="M206" s="26"/>
      <c r="O206" s="211"/>
      <c r="P206" s="211"/>
    </row>
    <row r="207" spans="1:16" ht="15" customHeight="1">
      <c r="A207" s="28">
        <f t="shared" si="12"/>
        <v>44439</v>
      </c>
      <c r="B207" s="549">
        <v>7571101</v>
      </c>
      <c r="C207" s="29" t="s">
        <v>562</v>
      </c>
      <c r="D207" s="550" t="s">
        <v>556</v>
      </c>
      <c r="E207" s="29" t="s">
        <v>1514</v>
      </c>
      <c r="F207" s="551" t="str">
        <f t="shared" si="11"/>
        <v>2108_Transfer Labor_Final Inspection</v>
      </c>
      <c r="G207" s="29" t="s">
        <v>636</v>
      </c>
      <c r="H207" s="29" t="s">
        <v>1518</v>
      </c>
      <c r="I207" s="29"/>
      <c r="J207" s="550"/>
      <c r="K207" s="552">
        <f>+TransLab!$AU$377+TransLab!$BE$377+TransLab!$BG$377+TransLab!$BI$377+TransLab!$AU$526+TransLab!$BE$526+TransLab!$BG$526+TransLab!$BI$526</f>
        <v>0</v>
      </c>
      <c r="L207" s="552"/>
      <c r="M207" s="26"/>
      <c r="O207" s="211"/>
      <c r="P207" s="211"/>
    </row>
    <row r="208" spans="1:16" ht="15" customHeight="1">
      <c r="A208" s="28">
        <f t="shared" si="12"/>
        <v>44439</v>
      </c>
      <c r="B208" s="549">
        <v>7571101</v>
      </c>
      <c r="C208" s="29" t="s">
        <v>562</v>
      </c>
      <c r="D208" s="550" t="s">
        <v>544</v>
      </c>
      <c r="E208" s="29" t="s">
        <v>1504</v>
      </c>
      <c r="F208" s="551" t="str">
        <f t="shared" si="11"/>
        <v>2108_Transfer Labor_Final Inspection</v>
      </c>
      <c r="G208" s="29" t="s">
        <v>636</v>
      </c>
      <c r="H208" s="29" t="s">
        <v>1518</v>
      </c>
      <c r="I208" s="29"/>
      <c r="J208" s="550"/>
      <c r="K208" s="552">
        <f>+TransLab!$AW$377+TransLab!$AW$526</f>
        <v>0</v>
      </c>
      <c r="L208" s="552"/>
      <c r="M208" s="26"/>
      <c r="O208" s="211"/>
      <c r="P208" s="211"/>
    </row>
    <row r="209" spans="1:16" ht="15" customHeight="1">
      <c r="A209" s="28">
        <f t="shared" si="12"/>
        <v>44439</v>
      </c>
      <c r="B209" s="549">
        <v>7571101</v>
      </c>
      <c r="C209" s="29" t="s">
        <v>562</v>
      </c>
      <c r="D209" s="550" t="s">
        <v>543</v>
      </c>
      <c r="E209" s="29" t="s">
        <v>1503</v>
      </c>
      <c r="F209" s="551" t="str">
        <f t="shared" si="11"/>
        <v>2108_Transfer Labor_Final Inspection</v>
      </c>
      <c r="G209" s="29" t="s">
        <v>636</v>
      </c>
      <c r="H209" s="29" t="s">
        <v>1518</v>
      </c>
      <c r="I209" s="29"/>
      <c r="J209" s="550"/>
      <c r="K209" s="552">
        <f>+TransLab!$AY$377+TransLab!$BA$377+TransLab!$AY$526+TransLab!$BA$526</f>
        <v>0</v>
      </c>
      <c r="L209" s="552"/>
      <c r="M209" s="26"/>
      <c r="O209" s="211"/>
      <c r="P209" s="211"/>
    </row>
    <row r="210" spans="1:16" ht="15" customHeight="1">
      <c r="A210" s="28">
        <f t="shared" si="12"/>
        <v>44439</v>
      </c>
      <c r="B210" s="549">
        <v>7571101</v>
      </c>
      <c r="C210" s="29" t="s">
        <v>562</v>
      </c>
      <c r="D210" s="550" t="s">
        <v>934</v>
      </c>
      <c r="E210" s="29" t="s">
        <v>1502</v>
      </c>
      <c r="F210" s="551" t="str">
        <f t="shared" si="11"/>
        <v>2108_Transfer Labor_Final Inspection</v>
      </c>
      <c r="G210" s="29" t="s">
        <v>636</v>
      </c>
      <c r="H210" s="29" t="s">
        <v>1518</v>
      </c>
      <c r="I210" s="29"/>
      <c r="J210" s="550"/>
      <c r="K210" s="552">
        <f>+TransLab!$BC$377+TransLab!$BC$526</f>
        <v>0</v>
      </c>
      <c r="L210" s="26"/>
      <c r="M210" s="26"/>
      <c r="O210" s="211"/>
      <c r="P210" s="211"/>
    </row>
    <row r="211" spans="1:16" ht="15" customHeight="1">
      <c r="A211" s="28">
        <f t="shared" si="12"/>
        <v>44439</v>
      </c>
      <c r="B211" s="549">
        <v>7571101</v>
      </c>
      <c r="C211" s="29" t="s">
        <v>562</v>
      </c>
      <c r="D211" s="550" t="s">
        <v>541</v>
      </c>
      <c r="E211" s="29" t="s">
        <v>1499</v>
      </c>
      <c r="F211" s="551" t="str">
        <f t="shared" si="11"/>
        <v>2108_Transfer Labor_Final Inspection</v>
      </c>
      <c r="G211" s="29" t="s">
        <v>636</v>
      </c>
      <c r="H211" s="29" t="s">
        <v>1518</v>
      </c>
      <c r="I211" s="29"/>
      <c r="J211" s="550"/>
      <c r="K211" s="552">
        <f>+TransLab!$BI$377+TransLab!$BI$526</f>
        <v>0</v>
      </c>
      <c r="L211" s="26"/>
      <c r="M211" s="26"/>
      <c r="O211" s="211"/>
      <c r="P211" s="211"/>
    </row>
    <row r="212" spans="1:16" ht="15" customHeight="1">
      <c r="A212" s="28">
        <f t="shared" si="12"/>
        <v>44439</v>
      </c>
      <c r="B212" s="549">
        <v>7571101</v>
      </c>
      <c r="C212" s="29" t="s">
        <v>562</v>
      </c>
      <c r="D212" s="550" t="s">
        <v>536</v>
      </c>
      <c r="E212" s="29" t="s">
        <v>1494</v>
      </c>
      <c r="F212" s="551" t="str">
        <f t="shared" si="11"/>
        <v>2108_Transfer Labor_Final Inspection</v>
      </c>
      <c r="G212" s="29" t="s">
        <v>525</v>
      </c>
      <c r="H212" s="29" t="s">
        <v>23</v>
      </c>
      <c r="I212" s="29"/>
      <c r="J212" s="550"/>
      <c r="K212" s="552"/>
      <c r="L212" s="26">
        <f>SUM(K191:K212)</f>
        <v>14588700</v>
      </c>
      <c r="M212" s="26"/>
      <c r="O212" s="211"/>
      <c r="P212" s="211"/>
    </row>
    <row r="213" spans="1:16" ht="15" customHeight="1">
      <c r="A213" s="28"/>
      <c r="B213" s="554"/>
      <c r="C213" s="29"/>
      <c r="D213" s="550"/>
      <c r="E213" s="29"/>
      <c r="F213" s="551"/>
      <c r="G213" s="29"/>
      <c r="H213" s="29"/>
      <c r="I213" s="29"/>
      <c r="J213" s="550"/>
      <c r="K213" s="552"/>
      <c r="L213" s="26"/>
      <c r="M213" s="26"/>
      <c r="O213" s="211"/>
      <c r="P213" s="211"/>
    </row>
    <row r="214" spans="1:16" ht="15" customHeight="1">
      <c r="A214" s="28">
        <f t="shared" si="12"/>
        <v>44439</v>
      </c>
      <c r="B214" s="549">
        <v>7571101</v>
      </c>
      <c r="C214" s="29" t="s">
        <v>562</v>
      </c>
      <c r="D214" s="550" t="s">
        <v>527</v>
      </c>
      <c r="E214" s="29" t="s">
        <v>1486</v>
      </c>
      <c r="F214" s="551" t="str">
        <f>$C$4&amp;"_Transfer Labor_OEM Inspection"</f>
        <v>2108_Transfer Labor_OEM Inspection</v>
      </c>
      <c r="G214" s="29" t="s">
        <v>525</v>
      </c>
      <c r="H214" s="29" t="s">
        <v>23</v>
      </c>
      <c r="I214" s="29"/>
      <c r="J214" s="550"/>
      <c r="K214" s="552">
        <f>+TransLab!$E$405+TransLab!$E$527</f>
        <v>0</v>
      </c>
      <c r="L214" s="26"/>
      <c r="M214" s="26"/>
      <c r="O214" s="211"/>
      <c r="P214" s="211"/>
    </row>
    <row r="215" spans="1:16" ht="15" customHeight="1">
      <c r="A215" s="28">
        <f t="shared" si="12"/>
        <v>44439</v>
      </c>
      <c r="B215" s="549">
        <v>7571101</v>
      </c>
      <c r="C215" s="29" t="s">
        <v>562</v>
      </c>
      <c r="D215" s="550" t="s">
        <v>528</v>
      </c>
      <c r="E215" s="29" t="s">
        <v>1487</v>
      </c>
      <c r="F215" s="551" t="str">
        <f t="shared" ref="F215:F235" si="13">$C$4&amp;"_Transfer Labor_OEM Inspection"</f>
        <v>2108_Transfer Labor_OEM Inspection</v>
      </c>
      <c r="G215" s="29" t="s">
        <v>525</v>
      </c>
      <c r="H215" s="29" t="s">
        <v>23</v>
      </c>
      <c r="I215" s="29"/>
      <c r="J215" s="550"/>
      <c r="K215" s="552">
        <f>+TransLab!$G$405+TransLab!$G$527</f>
        <v>0</v>
      </c>
      <c r="L215" s="26"/>
      <c r="M215" s="26"/>
      <c r="O215" s="211"/>
      <c r="P215" s="211"/>
    </row>
    <row r="216" spans="1:16" ht="15" customHeight="1">
      <c r="A216" s="28">
        <f t="shared" si="12"/>
        <v>44439</v>
      </c>
      <c r="B216" s="549">
        <v>7571101</v>
      </c>
      <c r="C216" s="29" t="s">
        <v>562</v>
      </c>
      <c r="D216" s="550" t="s">
        <v>529</v>
      </c>
      <c r="E216" s="29" t="s">
        <v>1488</v>
      </c>
      <c r="F216" s="551" t="str">
        <f t="shared" si="13"/>
        <v>2108_Transfer Labor_OEM Inspection</v>
      </c>
      <c r="G216" s="29" t="s">
        <v>525</v>
      </c>
      <c r="H216" s="29" t="s">
        <v>23</v>
      </c>
      <c r="I216" s="29"/>
      <c r="J216" s="550"/>
      <c r="K216" s="552">
        <f>+TransLab!$I$405+TransLab!$I$527</f>
        <v>1238800</v>
      </c>
      <c r="L216" s="552"/>
      <c r="M216" s="26"/>
      <c r="O216" s="211"/>
      <c r="P216" s="211"/>
    </row>
    <row r="217" spans="1:16" ht="15" customHeight="1">
      <c r="A217" s="28">
        <f t="shared" si="12"/>
        <v>44439</v>
      </c>
      <c r="B217" s="549">
        <v>7571101</v>
      </c>
      <c r="C217" s="29" t="s">
        <v>562</v>
      </c>
      <c r="D217" s="550" t="s">
        <v>531</v>
      </c>
      <c r="E217" s="29" t="s">
        <v>1522</v>
      </c>
      <c r="F217" s="551" t="str">
        <f t="shared" si="13"/>
        <v>2108_Transfer Labor_OEM Inspection</v>
      </c>
      <c r="G217" s="29" t="s">
        <v>525</v>
      </c>
      <c r="H217" s="29" t="s">
        <v>23</v>
      </c>
      <c r="I217" s="29"/>
      <c r="J217" s="550"/>
      <c r="K217" s="552">
        <f>+TransLab!$K$405+TransLab!$K$527</f>
        <v>0</v>
      </c>
      <c r="L217" s="26"/>
      <c r="M217" s="26"/>
      <c r="O217" s="211"/>
      <c r="P217" s="211"/>
    </row>
    <row r="218" spans="1:16" ht="15" customHeight="1">
      <c r="A218" s="28">
        <f t="shared" si="12"/>
        <v>44439</v>
      </c>
      <c r="B218" s="549">
        <v>7571101</v>
      </c>
      <c r="C218" s="29" t="s">
        <v>562</v>
      </c>
      <c r="D218" s="550" t="s">
        <v>530</v>
      </c>
      <c r="E218" s="29" t="s">
        <v>1489</v>
      </c>
      <c r="F218" s="551" t="str">
        <f t="shared" si="13"/>
        <v>2108_Transfer Labor_OEM Inspection</v>
      </c>
      <c r="G218" s="29" t="s">
        <v>525</v>
      </c>
      <c r="H218" s="29" t="s">
        <v>23</v>
      </c>
      <c r="I218" s="29"/>
      <c r="J218" s="550"/>
      <c r="K218" s="552">
        <f>+TransLab!$M$405+TransLab!$M$527</f>
        <v>0</v>
      </c>
      <c r="L218" s="26"/>
      <c r="M218" s="26"/>
      <c r="O218" s="211"/>
      <c r="P218" s="211"/>
    </row>
    <row r="219" spans="1:16" ht="15" customHeight="1">
      <c r="A219" s="28">
        <f t="shared" si="12"/>
        <v>44439</v>
      </c>
      <c r="B219" s="549">
        <v>7571101</v>
      </c>
      <c r="C219" s="29" t="s">
        <v>562</v>
      </c>
      <c r="D219" s="553" t="s">
        <v>532</v>
      </c>
      <c r="E219" s="29" t="s">
        <v>1490</v>
      </c>
      <c r="F219" s="551" t="str">
        <f t="shared" si="13"/>
        <v>2108_Transfer Labor_OEM Inspection</v>
      </c>
      <c r="G219" s="29" t="s">
        <v>525</v>
      </c>
      <c r="H219" s="29" t="s">
        <v>23</v>
      </c>
      <c r="I219" s="29"/>
      <c r="J219" s="550"/>
      <c r="K219" s="552">
        <f>+TransLab!$O$405+TransLab!$O$527</f>
        <v>0</v>
      </c>
      <c r="L219" s="26"/>
      <c r="M219" s="26"/>
      <c r="O219" s="211"/>
      <c r="P219" s="211"/>
    </row>
    <row r="220" spans="1:16" ht="15" customHeight="1">
      <c r="A220" s="28">
        <f t="shared" si="12"/>
        <v>44439</v>
      </c>
      <c r="B220" s="549">
        <v>7571101</v>
      </c>
      <c r="C220" s="29" t="s">
        <v>562</v>
      </c>
      <c r="D220" s="550" t="s">
        <v>534</v>
      </c>
      <c r="E220" s="29" t="s">
        <v>1492</v>
      </c>
      <c r="F220" s="551" t="str">
        <f t="shared" si="13"/>
        <v>2108_Transfer Labor_OEM Inspection</v>
      </c>
      <c r="G220" s="29" t="s">
        <v>525</v>
      </c>
      <c r="H220" s="29" t="s">
        <v>23</v>
      </c>
      <c r="I220" s="29"/>
      <c r="J220" s="550"/>
      <c r="K220" s="552">
        <f>+TransLab!$Q$405+TransLab!$Q$527</f>
        <v>978000</v>
      </c>
      <c r="L220" s="552"/>
      <c r="M220" s="26"/>
      <c r="O220" s="211"/>
      <c r="P220" s="211"/>
    </row>
    <row r="221" spans="1:16" ht="15" customHeight="1">
      <c r="A221" s="28">
        <f t="shared" si="12"/>
        <v>44439</v>
      </c>
      <c r="B221" s="549">
        <v>7571101</v>
      </c>
      <c r="C221" s="29" t="s">
        <v>562</v>
      </c>
      <c r="D221" s="550" t="s">
        <v>533</v>
      </c>
      <c r="E221" s="29" t="s">
        <v>1491</v>
      </c>
      <c r="F221" s="551" t="str">
        <f t="shared" si="13"/>
        <v>2108_Transfer Labor_OEM Inspection</v>
      </c>
      <c r="G221" s="29" t="s">
        <v>525</v>
      </c>
      <c r="H221" s="29" t="s">
        <v>23</v>
      </c>
      <c r="I221" s="29"/>
      <c r="J221" s="550"/>
      <c r="K221" s="552">
        <f>+TransLab!$S$405+TransLab!$S$527</f>
        <v>0</v>
      </c>
      <c r="L221" s="26"/>
      <c r="M221" s="26"/>
      <c r="O221" s="211"/>
      <c r="P221" s="211"/>
    </row>
    <row r="222" spans="1:16" ht="15" customHeight="1">
      <c r="A222" s="28">
        <f t="shared" si="12"/>
        <v>44439</v>
      </c>
      <c r="B222" s="549">
        <v>7571101</v>
      </c>
      <c r="C222" s="29" t="s">
        <v>562</v>
      </c>
      <c r="D222" s="550" t="s">
        <v>535</v>
      </c>
      <c r="E222" s="29" t="s">
        <v>1493</v>
      </c>
      <c r="F222" s="551" t="str">
        <f t="shared" si="13"/>
        <v>2108_Transfer Labor_OEM Inspection</v>
      </c>
      <c r="G222" s="29" t="s">
        <v>525</v>
      </c>
      <c r="H222" s="29" t="s">
        <v>23</v>
      </c>
      <c r="I222" s="29"/>
      <c r="J222" s="550"/>
      <c r="K222" s="552">
        <f>+TransLab!$U$405+TransLab!$U$527</f>
        <v>1753100</v>
      </c>
      <c r="L222" s="26"/>
      <c r="M222" s="26"/>
      <c r="O222" s="211"/>
      <c r="P222" s="211"/>
    </row>
    <row r="223" spans="1:16" ht="15" customHeight="1">
      <c r="A223" s="28">
        <f t="shared" si="12"/>
        <v>44439</v>
      </c>
      <c r="B223" s="549">
        <v>7571101</v>
      </c>
      <c r="C223" s="29" t="s">
        <v>562</v>
      </c>
      <c r="D223" s="550" t="s">
        <v>536</v>
      </c>
      <c r="E223" s="29" t="s">
        <v>1494</v>
      </c>
      <c r="F223" s="551" t="str">
        <f t="shared" si="13"/>
        <v>2108_Transfer Labor_OEM Inspection</v>
      </c>
      <c r="G223" s="29" t="s">
        <v>525</v>
      </c>
      <c r="H223" s="29" t="s">
        <v>23</v>
      </c>
      <c r="I223" s="29"/>
      <c r="J223" s="550"/>
      <c r="K223" s="552">
        <f>+TransLab!$Y$405+TransLab!$AA$405+TransLab!$AC$405+TransLab!$AI$405+TransLab!$W$405+TransLab!$AG$405+TransLab!$Y$527+TransLab!$AA$527+TransLab!$AC$527+TransLab!$AI$527+TransLab!$W$527+TransLab!$AG$527</f>
        <v>30477000</v>
      </c>
      <c r="L223" s="552"/>
      <c r="M223" s="26"/>
      <c r="O223" s="211"/>
      <c r="P223" s="211"/>
    </row>
    <row r="224" spans="1:16" ht="15" customHeight="1">
      <c r="A224" s="28">
        <f t="shared" si="12"/>
        <v>44439</v>
      </c>
      <c r="B224" s="549">
        <v>7571101</v>
      </c>
      <c r="C224" s="29" t="s">
        <v>562</v>
      </c>
      <c r="D224" s="550" t="s">
        <v>537</v>
      </c>
      <c r="E224" s="29" t="s">
        <v>1495</v>
      </c>
      <c r="F224" s="551" t="str">
        <f t="shared" si="13"/>
        <v>2108_Transfer Labor_OEM Inspection</v>
      </c>
      <c r="G224" s="29" t="s">
        <v>525</v>
      </c>
      <c r="H224" s="29" t="s">
        <v>23</v>
      </c>
      <c r="I224" s="29"/>
      <c r="J224" s="550"/>
      <c r="K224" s="552">
        <f>+TransLab!$AE$405+TransLab!$AE$527</f>
        <v>0</v>
      </c>
      <c r="L224" s="26"/>
      <c r="M224" s="26"/>
      <c r="O224" s="211"/>
      <c r="P224" s="211"/>
    </row>
    <row r="225" spans="1:16" ht="15" customHeight="1">
      <c r="A225" s="28">
        <f t="shared" si="12"/>
        <v>44439</v>
      </c>
      <c r="B225" s="549">
        <v>7571101</v>
      </c>
      <c r="C225" s="29" t="s">
        <v>562</v>
      </c>
      <c r="D225" s="550" t="s">
        <v>539</v>
      </c>
      <c r="E225" s="29" t="s">
        <v>1497</v>
      </c>
      <c r="F225" s="551" t="str">
        <f t="shared" si="13"/>
        <v>2108_Transfer Labor_OEM Inspection</v>
      </c>
      <c r="G225" s="29" t="s">
        <v>526</v>
      </c>
      <c r="H225" s="29" t="s">
        <v>24</v>
      </c>
      <c r="I225" s="29"/>
      <c r="J225" s="550"/>
      <c r="K225" s="552">
        <f>+TransLab!$AK$405+TransLab!$AK$527</f>
        <v>0</v>
      </c>
      <c r="L225" s="26"/>
      <c r="M225" s="26"/>
      <c r="O225" s="211"/>
      <c r="P225" s="211"/>
    </row>
    <row r="226" spans="1:16" ht="15" customHeight="1">
      <c r="A226" s="28">
        <f t="shared" si="12"/>
        <v>44439</v>
      </c>
      <c r="B226" s="549">
        <v>7571101</v>
      </c>
      <c r="C226" s="29" t="s">
        <v>562</v>
      </c>
      <c r="D226" s="550" t="s">
        <v>540</v>
      </c>
      <c r="E226" s="29" t="s">
        <v>1498</v>
      </c>
      <c r="F226" s="551" t="str">
        <f t="shared" si="13"/>
        <v>2108_Transfer Labor_OEM Inspection</v>
      </c>
      <c r="G226" s="29" t="s">
        <v>526</v>
      </c>
      <c r="H226" s="29" t="s">
        <v>24</v>
      </c>
      <c r="I226" s="29"/>
      <c r="J226" s="550"/>
      <c r="K226" s="552">
        <f>+TransLab!$AM$405+TransLab!$AM$527</f>
        <v>0</v>
      </c>
      <c r="L226" s="26"/>
      <c r="M226" s="26"/>
      <c r="O226" s="211"/>
      <c r="P226" s="211"/>
    </row>
    <row r="227" spans="1:16" ht="15" customHeight="1">
      <c r="A227" s="28">
        <f t="shared" si="12"/>
        <v>44439</v>
      </c>
      <c r="B227" s="549">
        <v>7571101</v>
      </c>
      <c r="C227" s="29" t="s">
        <v>562</v>
      </c>
      <c r="D227" s="550" t="s">
        <v>538</v>
      </c>
      <c r="E227" s="29" t="s">
        <v>1496</v>
      </c>
      <c r="F227" s="551" t="str">
        <f t="shared" si="13"/>
        <v>2108_Transfer Labor_OEM Inspection</v>
      </c>
      <c r="G227" s="29" t="s">
        <v>526</v>
      </c>
      <c r="H227" s="29" t="s">
        <v>24</v>
      </c>
      <c r="I227" s="29"/>
      <c r="J227" s="550"/>
      <c r="K227" s="552">
        <f>+TransLab!$AO$405+TransLab!$AO$527</f>
        <v>0</v>
      </c>
      <c r="L227" s="26"/>
      <c r="M227" s="26"/>
      <c r="O227" s="211"/>
      <c r="P227" s="211"/>
    </row>
    <row r="228" spans="1:16" ht="15" customHeight="1">
      <c r="A228" s="28">
        <f t="shared" si="12"/>
        <v>44439</v>
      </c>
      <c r="B228" s="549">
        <v>7571101</v>
      </c>
      <c r="C228" s="29" t="s">
        <v>562</v>
      </c>
      <c r="D228" s="550" t="s">
        <v>549</v>
      </c>
      <c r="E228" s="29" t="s">
        <v>896</v>
      </c>
      <c r="F228" s="551" t="str">
        <f t="shared" si="13"/>
        <v>2108_Transfer Labor_OEM Inspection</v>
      </c>
      <c r="G228" s="29" t="s">
        <v>636</v>
      </c>
      <c r="H228" s="29" t="s">
        <v>1518</v>
      </c>
      <c r="I228" s="29"/>
      <c r="J228" s="550"/>
      <c r="K228" s="552">
        <f>+TransLab!$AQ$405+TransLab!$AQ$527</f>
        <v>0</v>
      </c>
      <c r="L228" s="552"/>
      <c r="M228" s="26"/>
      <c r="O228" s="211"/>
      <c r="P228" s="211"/>
    </row>
    <row r="229" spans="1:16" ht="15" customHeight="1">
      <c r="A229" s="28">
        <f t="shared" si="12"/>
        <v>44439</v>
      </c>
      <c r="B229" s="549">
        <v>7571101</v>
      </c>
      <c r="C229" s="29" t="s">
        <v>562</v>
      </c>
      <c r="D229" s="550" t="s">
        <v>547</v>
      </c>
      <c r="E229" s="29" t="s">
        <v>1506</v>
      </c>
      <c r="F229" s="551" t="str">
        <f t="shared" si="13"/>
        <v>2108_Transfer Labor_OEM Inspection</v>
      </c>
      <c r="G229" s="29" t="s">
        <v>636</v>
      </c>
      <c r="H229" s="29" t="s">
        <v>1518</v>
      </c>
      <c r="I229" s="29"/>
      <c r="J229" s="550"/>
      <c r="K229" s="552">
        <f>+TransLab!$AS$405+TransLab!$AS$527</f>
        <v>0</v>
      </c>
      <c r="L229" s="26"/>
      <c r="M229" s="26"/>
      <c r="O229" s="211"/>
      <c r="P229" s="211"/>
    </row>
    <row r="230" spans="1:16" ht="15" customHeight="1">
      <c r="A230" s="28">
        <f t="shared" si="12"/>
        <v>44439</v>
      </c>
      <c r="B230" s="549">
        <v>7571101</v>
      </c>
      <c r="C230" s="29" t="s">
        <v>562</v>
      </c>
      <c r="D230" s="550" t="s">
        <v>556</v>
      </c>
      <c r="E230" s="29" t="s">
        <v>1514</v>
      </c>
      <c r="F230" s="551" t="str">
        <f t="shared" si="13"/>
        <v>2108_Transfer Labor_OEM Inspection</v>
      </c>
      <c r="G230" s="29" t="s">
        <v>636</v>
      </c>
      <c r="H230" s="29" t="s">
        <v>1518</v>
      </c>
      <c r="I230" s="29"/>
      <c r="J230" s="550"/>
      <c r="K230" s="552">
        <f>+TransLab!$AU$405+TransLab!$BE$405+TransLab!$BG$405+TransLab!$BI$405+TransLab!$AU$527+TransLab!$BE$527+TransLab!$BG$527+TransLab!$BI$527</f>
        <v>0</v>
      </c>
      <c r="L230" s="552"/>
      <c r="M230" s="26"/>
      <c r="O230" s="211"/>
      <c r="P230" s="211"/>
    </row>
    <row r="231" spans="1:16" ht="15" customHeight="1">
      <c r="A231" s="28">
        <f t="shared" si="12"/>
        <v>44439</v>
      </c>
      <c r="B231" s="549">
        <v>7571101</v>
      </c>
      <c r="C231" s="29" t="s">
        <v>562</v>
      </c>
      <c r="D231" s="550" t="s">
        <v>544</v>
      </c>
      <c r="E231" s="29" t="s">
        <v>1504</v>
      </c>
      <c r="F231" s="551" t="str">
        <f t="shared" si="13"/>
        <v>2108_Transfer Labor_OEM Inspection</v>
      </c>
      <c r="G231" s="29" t="s">
        <v>636</v>
      </c>
      <c r="H231" s="29" t="s">
        <v>1518</v>
      </c>
      <c r="I231" s="29"/>
      <c r="J231" s="550"/>
      <c r="K231" s="552">
        <f>+TransLab!$AW$405+TransLab!$AW$527</f>
        <v>0</v>
      </c>
      <c r="L231" s="552"/>
      <c r="M231" s="26"/>
      <c r="O231" s="211"/>
      <c r="P231" s="211"/>
    </row>
    <row r="232" spans="1:16" ht="15" customHeight="1">
      <c r="A232" s="28">
        <f t="shared" si="12"/>
        <v>44439</v>
      </c>
      <c r="B232" s="549">
        <v>7571101</v>
      </c>
      <c r="C232" s="29" t="s">
        <v>562</v>
      </c>
      <c r="D232" s="550" t="s">
        <v>543</v>
      </c>
      <c r="E232" s="29" t="s">
        <v>1503</v>
      </c>
      <c r="F232" s="551" t="str">
        <f t="shared" si="13"/>
        <v>2108_Transfer Labor_OEM Inspection</v>
      </c>
      <c r="G232" s="29" t="s">
        <v>636</v>
      </c>
      <c r="H232" s="29" t="s">
        <v>1518</v>
      </c>
      <c r="I232" s="29"/>
      <c r="J232" s="550"/>
      <c r="K232" s="552">
        <f>+TransLab!$AY$405+TransLab!$BA$405+TransLab!$AY$527+TransLab!$BA$527</f>
        <v>0</v>
      </c>
      <c r="L232" s="552"/>
      <c r="M232" s="26"/>
      <c r="O232" s="211"/>
      <c r="P232" s="211"/>
    </row>
    <row r="233" spans="1:16" ht="15" customHeight="1">
      <c r="A233" s="28">
        <f t="shared" si="12"/>
        <v>44439</v>
      </c>
      <c r="B233" s="549">
        <v>7571101</v>
      </c>
      <c r="C233" s="29" t="s">
        <v>562</v>
      </c>
      <c r="D233" s="550" t="s">
        <v>934</v>
      </c>
      <c r="E233" s="29" t="s">
        <v>1502</v>
      </c>
      <c r="F233" s="551" t="str">
        <f t="shared" si="13"/>
        <v>2108_Transfer Labor_OEM Inspection</v>
      </c>
      <c r="G233" s="29" t="s">
        <v>636</v>
      </c>
      <c r="H233" s="29" t="s">
        <v>1518</v>
      </c>
      <c r="I233" s="29"/>
      <c r="J233" s="550"/>
      <c r="K233" s="552">
        <f>+TransLab!$BC$405+TransLab!$BC$527</f>
        <v>0</v>
      </c>
      <c r="L233" s="26"/>
      <c r="M233" s="26"/>
      <c r="O233" s="211"/>
      <c r="P233" s="211"/>
    </row>
    <row r="234" spans="1:16" ht="15" customHeight="1">
      <c r="A234" s="28">
        <f t="shared" si="12"/>
        <v>44439</v>
      </c>
      <c r="B234" s="549">
        <v>7571101</v>
      </c>
      <c r="C234" s="29" t="s">
        <v>562</v>
      </c>
      <c r="D234" s="550" t="s">
        <v>541</v>
      </c>
      <c r="E234" s="29" t="s">
        <v>1499</v>
      </c>
      <c r="F234" s="551" t="str">
        <f t="shared" si="13"/>
        <v>2108_Transfer Labor_OEM Inspection</v>
      </c>
      <c r="G234" s="29" t="s">
        <v>636</v>
      </c>
      <c r="H234" s="29" t="s">
        <v>1518</v>
      </c>
      <c r="I234" s="29"/>
      <c r="J234" s="550"/>
      <c r="K234" s="552">
        <f>+TransLab!$BI$405+TransLab!$BI$527</f>
        <v>0</v>
      </c>
      <c r="L234" s="26"/>
      <c r="M234" s="26"/>
      <c r="O234" s="211"/>
      <c r="P234" s="211"/>
    </row>
    <row r="235" spans="1:16" ht="15" customHeight="1">
      <c r="A235" s="28">
        <f t="shared" si="12"/>
        <v>44439</v>
      </c>
      <c r="B235" s="549">
        <v>7571101</v>
      </c>
      <c r="C235" s="29" t="s">
        <v>562</v>
      </c>
      <c r="D235" s="550" t="s">
        <v>537</v>
      </c>
      <c r="E235" s="29" t="s">
        <v>1495</v>
      </c>
      <c r="F235" s="551" t="str">
        <f t="shared" si="13"/>
        <v>2108_Transfer Labor_OEM Inspection</v>
      </c>
      <c r="G235" s="29" t="s">
        <v>525</v>
      </c>
      <c r="H235" s="29" t="s">
        <v>23</v>
      </c>
      <c r="I235" s="29"/>
      <c r="J235" s="550"/>
      <c r="K235" s="552"/>
      <c r="L235" s="26">
        <f>SUM(K214:K235)</f>
        <v>34446900</v>
      </c>
      <c r="M235" s="26"/>
      <c r="O235" s="211"/>
      <c r="P235" s="211"/>
    </row>
    <row r="236" spans="1:16" ht="15" customHeight="1">
      <c r="A236" s="28"/>
      <c r="B236" s="554"/>
      <c r="C236" s="29"/>
      <c r="D236" s="550"/>
      <c r="E236" s="29"/>
      <c r="F236" s="551"/>
      <c r="G236" s="29"/>
      <c r="H236" s="29"/>
      <c r="I236" s="29"/>
      <c r="J236" s="550"/>
      <c r="K236" s="552"/>
      <c r="L236" s="26"/>
      <c r="M236" s="26"/>
      <c r="O236" s="211"/>
      <c r="P236" s="211"/>
    </row>
    <row r="237" spans="1:16" ht="15" customHeight="1">
      <c r="A237" s="28">
        <f t="shared" si="12"/>
        <v>44439</v>
      </c>
      <c r="B237" s="549">
        <v>7571101</v>
      </c>
      <c r="C237" s="29" t="s">
        <v>562</v>
      </c>
      <c r="D237" s="550" t="s">
        <v>527</v>
      </c>
      <c r="E237" s="29" t="s">
        <v>1486</v>
      </c>
      <c r="F237" s="551" t="str">
        <f>$C$4&amp;"_Transfer Labor_Plug Cap Assy"</f>
        <v>2108_Transfer Labor_Plug Cap Assy</v>
      </c>
      <c r="G237" s="29" t="s">
        <v>525</v>
      </c>
      <c r="H237" s="29" t="s">
        <v>23</v>
      </c>
      <c r="I237" s="29"/>
      <c r="J237" s="550"/>
      <c r="K237" s="552">
        <f>+TransLab!$E$492</f>
        <v>0</v>
      </c>
      <c r="L237" s="26"/>
      <c r="M237" s="26"/>
      <c r="O237" s="211"/>
      <c r="P237" s="211"/>
    </row>
    <row r="238" spans="1:16" ht="15" customHeight="1">
      <c r="A238" s="28">
        <f t="shared" si="12"/>
        <v>44439</v>
      </c>
      <c r="B238" s="549">
        <v>7571101</v>
      </c>
      <c r="C238" s="29" t="s">
        <v>562</v>
      </c>
      <c r="D238" s="550" t="s">
        <v>528</v>
      </c>
      <c r="E238" s="29" t="s">
        <v>1487</v>
      </c>
      <c r="F238" s="551" t="str">
        <f t="shared" ref="F238:F258" si="14">$C$4&amp;"_Transfer Labor_Plug Cap Assy"</f>
        <v>2108_Transfer Labor_Plug Cap Assy</v>
      </c>
      <c r="G238" s="29" t="s">
        <v>525</v>
      </c>
      <c r="H238" s="29" t="s">
        <v>23</v>
      </c>
      <c r="I238" s="29"/>
      <c r="J238" s="550"/>
      <c r="K238" s="552">
        <f>+TransLab!$G$492</f>
        <v>0</v>
      </c>
      <c r="L238" s="26"/>
      <c r="M238" s="26"/>
      <c r="O238" s="211"/>
      <c r="P238" s="211"/>
    </row>
    <row r="239" spans="1:16" ht="15" customHeight="1">
      <c r="A239" s="28">
        <f t="shared" si="12"/>
        <v>44439</v>
      </c>
      <c r="B239" s="549">
        <v>7571101</v>
      </c>
      <c r="C239" s="29" t="s">
        <v>562</v>
      </c>
      <c r="D239" s="550" t="s">
        <v>529</v>
      </c>
      <c r="E239" s="29" t="s">
        <v>1488</v>
      </c>
      <c r="F239" s="551" t="str">
        <f t="shared" si="14"/>
        <v>2108_Transfer Labor_Plug Cap Assy</v>
      </c>
      <c r="G239" s="29" t="s">
        <v>525</v>
      </c>
      <c r="H239" s="29" t="s">
        <v>23</v>
      </c>
      <c r="I239" s="29"/>
      <c r="J239" s="550"/>
      <c r="K239" s="552">
        <f>+TransLab!$I$492</f>
        <v>0</v>
      </c>
      <c r="L239" s="552"/>
      <c r="M239" s="26"/>
      <c r="O239" s="211"/>
      <c r="P239" s="211"/>
    </row>
    <row r="240" spans="1:16" ht="15" customHeight="1">
      <c r="A240" s="28">
        <f t="shared" si="12"/>
        <v>44439</v>
      </c>
      <c r="B240" s="549">
        <v>7571101</v>
      </c>
      <c r="C240" s="29" t="s">
        <v>562</v>
      </c>
      <c r="D240" s="550" t="s">
        <v>531</v>
      </c>
      <c r="E240" s="29" t="s">
        <v>1522</v>
      </c>
      <c r="F240" s="551" t="str">
        <f t="shared" si="14"/>
        <v>2108_Transfer Labor_Plug Cap Assy</v>
      </c>
      <c r="G240" s="29" t="s">
        <v>525</v>
      </c>
      <c r="H240" s="29" t="s">
        <v>23</v>
      </c>
      <c r="I240" s="29"/>
      <c r="J240" s="550"/>
      <c r="K240" s="552">
        <f>+TransLab!$K$492</f>
        <v>0</v>
      </c>
      <c r="L240" s="26"/>
      <c r="M240" s="26"/>
      <c r="O240" s="211"/>
      <c r="P240" s="211"/>
    </row>
    <row r="241" spans="1:16" ht="15" customHeight="1">
      <c r="A241" s="28">
        <f t="shared" si="12"/>
        <v>44439</v>
      </c>
      <c r="B241" s="549">
        <v>7571101</v>
      </c>
      <c r="C241" s="29" t="s">
        <v>562</v>
      </c>
      <c r="D241" s="550" t="s">
        <v>530</v>
      </c>
      <c r="E241" s="29" t="s">
        <v>1489</v>
      </c>
      <c r="F241" s="551" t="str">
        <f t="shared" si="14"/>
        <v>2108_Transfer Labor_Plug Cap Assy</v>
      </c>
      <c r="G241" s="29" t="s">
        <v>525</v>
      </c>
      <c r="H241" s="29" t="s">
        <v>23</v>
      </c>
      <c r="I241" s="29"/>
      <c r="J241" s="550"/>
      <c r="K241" s="552">
        <f>+TransLab!$M$492</f>
        <v>0</v>
      </c>
      <c r="L241" s="26"/>
      <c r="M241" s="26"/>
      <c r="O241" s="211"/>
      <c r="P241" s="211"/>
    </row>
    <row r="242" spans="1:16" ht="15" customHeight="1">
      <c r="A242" s="28">
        <f t="shared" si="12"/>
        <v>44439</v>
      </c>
      <c r="B242" s="549">
        <v>7571101</v>
      </c>
      <c r="C242" s="29" t="s">
        <v>562</v>
      </c>
      <c r="D242" s="553" t="s">
        <v>532</v>
      </c>
      <c r="E242" s="29" t="s">
        <v>1490</v>
      </c>
      <c r="F242" s="551" t="str">
        <f t="shared" si="14"/>
        <v>2108_Transfer Labor_Plug Cap Assy</v>
      </c>
      <c r="G242" s="29" t="s">
        <v>525</v>
      </c>
      <c r="H242" s="29" t="s">
        <v>23</v>
      </c>
      <c r="I242" s="29"/>
      <c r="J242" s="550"/>
      <c r="K242" s="552">
        <f>+TransLab!$O$492</f>
        <v>0</v>
      </c>
      <c r="L242" s="26"/>
      <c r="M242" s="26"/>
      <c r="O242" s="211"/>
      <c r="P242" s="211"/>
    </row>
    <row r="243" spans="1:16" ht="15" customHeight="1">
      <c r="A243" s="28">
        <f t="shared" si="12"/>
        <v>44439</v>
      </c>
      <c r="B243" s="549">
        <v>7571101</v>
      </c>
      <c r="C243" s="29" t="s">
        <v>562</v>
      </c>
      <c r="D243" s="550" t="s">
        <v>534</v>
      </c>
      <c r="E243" s="29" t="s">
        <v>1492</v>
      </c>
      <c r="F243" s="551" t="str">
        <f t="shared" si="14"/>
        <v>2108_Transfer Labor_Plug Cap Assy</v>
      </c>
      <c r="G243" s="29" t="s">
        <v>525</v>
      </c>
      <c r="H243" s="29" t="s">
        <v>23</v>
      </c>
      <c r="I243" s="29"/>
      <c r="J243" s="550"/>
      <c r="K243" s="552">
        <f>+TransLab!$Q$492</f>
        <v>0</v>
      </c>
      <c r="L243" s="552"/>
      <c r="M243" s="26"/>
      <c r="O243" s="211"/>
      <c r="P243" s="211"/>
    </row>
    <row r="244" spans="1:16" ht="15" customHeight="1">
      <c r="A244" s="28">
        <f t="shared" si="12"/>
        <v>44439</v>
      </c>
      <c r="B244" s="549">
        <v>7571101</v>
      </c>
      <c r="C244" s="29" t="s">
        <v>562</v>
      </c>
      <c r="D244" s="550" t="s">
        <v>533</v>
      </c>
      <c r="E244" s="29" t="s">
        <v>1491</v>
      </c>
      <c r="F244" s="551" t="str">
        <f t="shared" si="14"/>
        <v>2108_Transfer Labor_Plug Cap Assy</v>
      </c>
      <c r="G244" s="29" t="s">
        <v>525</v>
      </c>
      <c r="H244" s="29" t="s">
        <v>23</v>
      </c>
      <c r="I244" s="29"/>
      <c r="J244" s="550"/>
      <c r="K244" s="552">
        <f>+TransLab!$S$492</f>
        <v>0</v>
      </c>
      <c r="L244" s="26"/>
      <c r="M244" s="26"/>
      <c r="O244" s="211"/>
      <c r="P244" s="211"/>
    </row>
    <row r="245" spans="1:16" ht="15" customHeight="1">
      <c r="A245" s="28">
        <f t="shared" si="12"/>
        <v>44439</v>
      </c>
      <c r="B245" s="549">
        <v>7571101</v>
      </c>
      <c r="C245" s="29" t="s">
        <v>562</v>
      </c>
      <c r="D245" s="550" t="s">
        <v>535</v>
      </c>
      <c r="E245" s="29" t="s">
        <v>1493</v>
      </c>
      <c r="F245" s="551" t="str">
        <f t="shared" si="14"/>
        <v>2108_Transfer Labor_Plug Cap Assy</v>
      </c>
      <c r="G245" s="29" t="s">
        <v>525</v>
      </c>
      <c r="H245" s="29" t="s">
        <v>23</v>
      </c>
      <c r="I245" s="29"/>
      <c r="J245" s="550"/>
      <c r="K245" s="552">
        <f>+TransLab!$U$492</f>
        <v>0</v>
      </c>
      <c r="L245" s="26"/>
      <c r="M245" s="26"/>
      <c r="O245" s="211"/>
      <c r="P245" s="211"/>
    </row>
    <row r="246" spans="1:16" ht="15" customHeight="1">
      <c r="A246" s="28">
        <f t="shared" si="12"/>
        <v>44439</v>
      </c>
      <c r="B246" s="549">
        <v>7571101</v>
      </c>
      <c r="C246" s="29" t="s">
        <v>562</v>
      </c>
      <c r="D246" s="550" t="s">
        <v>536</v>
      </c>
      <c r="E246" s="29" t="s">
        <v>1494</v>
      </c>
      <c r="F246" s="551" t="str">
        <f t="shared" si="14"/>
        <v>2108_Transfer Labor_Plug Cap Assy</v>
      </c>
      <c r="G246" s="29" t="s">
        <v>525</v>
      </c>
      <c r="H246" s="29" t="s">
        <v>23</v>
      </c>
      <c r="I246" s="29"/>
      <c r="J246" s="550"/>
      <c r="K246" s="552">
        <f>+TransLab!$Y$492+TransLab!$AA$492+TransLab!$AC$492+TransLab!$AI$492+TransLab!$W$492+TransLab!$AG$492</f>
        <v>0</v>
      </c>
      <c r="L246" s="552"/>
      <c r="M246" s="26"/>
      <c r="O246" s="211"/>
      <c r="P246" s="211"/>
    </row>
    <row r="247" spans="1:16" ht="15" customHeight="1">
      <c r="A247" s="28">
        <f t="shared" si="12"/>
        <v>44439</v>
      </c>
      <c r="B247" s="549">
        <v>7571101</v>
      </c>
      <c r="C247" s="29" t="s">
        <v>562</v>
      </c>
      <c r="D247" s="550" t="s">
        <v>537</v>
      </c>
      <c r="E247" s="29" t="s">
        <v>1495</v>
      </c>
      <c r="F247" s="551" t="str">
        <f t="shared" si="14"/>
        <v>2108_Transfer Labor_Plug Cap Assy</v>
      </c>
      <c r="G247" s="29" t="s">
        <v>525</v>
      </c>
      <c r="H247" s="29" t="s">
        <v>23</v>
      </c>
      <c r="I247" s="29"/>
      <c r="J247" s="550"/>
      <c r="K247" s="552">
        <f>+TransLab!$AE$492</f>
        <v>0</v>
      </c>
      <c r="L247" s="26"/>
      <c r="M247" s="26"/>
      <c r="O247" s="211"/>
      <c r="P247" s="211"/>
    </row>
    <row r="248" spans="1:16" ht="15" customHeight="1">
      <c r="A248" s="28">
        <f t="shared" si="12"/>
        <v>44439</v>
      </c>
      <c r="B248" s="549">
        <v>7571101</v>
      </c>
      <c r="C248" s="29" t="s">
        <v>562</v>
      </c>
      <c r="D248" s="550" t="s">
        <v>539</v>
      </c>
      <c r="E248" s="29" t="s">
        <v>1497</v>
      </c>
      <c r="F248" s="551" t="str">
        <f t="shared" si="14"/>
        <v>2108_Transfer Labor_Plug Cap Assy</v>
      </c>
      <c r="G248" s="29" t="s">
        <v>526</v>
      </c>
      <c r="H248" s="29" t="s">
        <v>24</v>
      </c>
      <c r="I248" s="29"/>
      <c r="J248" s="550"/>
      <c r="K248" s="552">
        <f>+TransLab!$AK$492</f>
        <v>27109300</v>
      </c>
      <c r="L248" s="26"/>
      <c r="M248" s="26"/>
      <c r="O248" s="211"/>
      <c r="P248" s="211"/>
    </row>
    <row r="249" spans="1:16" ht="15" customHeight="1">
      <c r="A249" s="28">
        <f t="shared" si="12"/>
        <v>44439</v>
      </c>
      <c r="B249" s="549">
        <v>7571101</v>
      </c>
      <c r="C249" s="29" t="s">
        <v>562</v>
      </c>
      <c r="D249" s="550" t="s">
        <v>540</v>
      </c>
      <c r="E249" s="29" t="s">
        <v>1498</v>
      </c>
      <c r="F249" s="551" t="str">
        <f t="shared" si="14"/>
        <v>2108_Transfer Labor_Plug Cap Assy</v>
      </c>
      <c r="G249" s="29" t="s">
        <v>526</v>
      </c>
      <c r="H249" s="29" t="s">
        <v>24</v>
      </c>
      <c r="I249" s="29"/>
      <c r="J249" s="550"/>
      <c r="K249" s="552">
        <f>+TransLab!$AM$492</f>
        <v>14849300</v>
      </c>
      <c r="L249" s="26"/>
      <c r="M249" s="26"/>
      <c r="O249" s="211"/>
      <c r="P249" s="211"/>
    </row>
    <row r="250" spans="1:16" ht="15" customHeight="1">
      <c r="A250" s="28">
        <f t="shared" si="12"/>
        <v>44439</v>
      </c>
      <c r="B250" s="549">
        <v>7571101</v>
      </c>
      <c r="C250" s="29" t="s">
        <v>562</v>
      </c>
      <c r="D250" s="550" t="s">
        <v>538</v>
      </c>
      <c r="E250" s="29" t="s">
        <v>1496</v>
      </c>
      <c r="F250" s="551" t="str">
        <f t="shared" si="14"/>
        <v>2108_Transfer Labor_Plug Cap Assy</v>
      </c>
      <c r="G250" s="29" t="s">
        <v>526</v>
      </c>
      <c r="H250" s="29" t="s">
        <v>24</v>
      </c>
      <c r="I250" s="29"/>
      <c r="J250" s="550"/>
      <c r="K250" s="552">
        <f>+TransLab!$AO$492</f>
        <v>6764500</v>
      </c>
      <c r="L250" s="26"/>
      <c r="M250" s="26"/>
      <c r="O250" s="211"/>
      <c r="P250" s="211"/>
    </row>
    <row r="251" spans="1:16" ht="15" customHeight="1">
      <c r="A251" s="28">
        <f t="shared" si="12"/>
        <v>44439</v>
      </c>
      <c r="B251" s="549">
        <v>7571101</v>
      </c>
      <c r="C251" s="29" t="s">
        <v>562</v>
      </c>
      <c r="D251" s="550" t="s">
        <v>549</v>
      </c>
      <c r="E251" s="29" t="s">
        <v>896</v>
      </c>
      <c r="F251" s="551" t="str">
        <f t="shared" si="14"/>
        <v>2108_Transfer Labor_Plug Cap Assy</v>
      </c>
      <c r="G251" s="29" t="s">
        <v>636</v>
      </c>
      <c r="H251" s="29" t="s">
        <v>1518</v>
      </c>
      <c r="I251" s="29"/>
      <c r="J251" s="550"/>
      <c r="K251" s="552">
        <f>+TransLab!$AQ$492</f>
        <v>0</v>
      </c>
      <c r="L251" s="552"/>
      <c r="M251" s="26"/>
      <c r="O251" s="211"/>
      <c r="P251" s="211"/>
    </row>
    <row r="252" spans="1:16" ht="15" customHeight="1">
      <c r="A252" s="28">
        <f t="shared" si="12"/>
        <v>44439</v>
      </c>
      <c r="B252" s="549">
        <v>7571101</v>
      </c>
      <c r="C252" s="29" t="s">
        <v>562</v>
      </c>
      <c r="D252" s="550" t="s">
        <v>547</v>
      </c>
      <c r="E252" s="29" t="s">
        <v>1506</v>
      </c>
      <c r="F252" s="551" t="str">
        <f t="shared" si="14"/>
        <v>2108_Transfer Labor_Plug Cap Assy</v>
      </c>
      <c r="G252" s="29" t="s">
        <v>636</v>
      </c>
      <c r="H252" s="29" t="s">
        <v>1518</v>
      </c>
      <c r="I252" s="29"/>
      <c r="J252" s="550"/>
      <c r="K252" s="552">
        <f>+TransLab!$AS$492</f>
        <v>0</v>
      </c>
      <c r="L252" s="26"/>
      <c r="M252" s="26"/>
      <c r="O252" s="211"/>
      <c r="P252" s="211"/>
    </row>
    <row r="253" spans="1:16" ht="15" customHeight="1">
      <c r="A253" s="28">
        <f t="shared" si="12"/>
        <v>44439</v>
      </c>
      <c r="B253" s="549">
        <v>7571101</v>
      </c>
      <c r="C253" s="29" t="s">
        <v>562</v>
      </c>
      <c r="D253" s="550" t="s">
        <v>556</v>
      </c>
      <c r="E253" s="29" t="s">
        <v>1514</v>
      </c>
      <c r="F253" s="551" t="str">
        <f t="shared" si="14"/>
        <v>2108_Transfer Labor_Plug Cap Assy</v>
      </c>
      <c r="G253" s="29" t="s">
        <v>636</v>
      </c>
      <c r="H253" s="29" t="s">
        <v>1518</v>
      </c>
      <c r="I253" s="29"/>
      <c r="J253" s="550"/>
      <c r="K253" s="552">
        <f>+TransLab!$AU$492+TransLab!$BE$492+TransLab!$BG$492+TransLab!$BI$492</f>
        <v>0</v>
      </c>
      <c r="L253" s="552"/>
      <c r="M253" s="26"/>
      <c r="O253" s="211"/>
      <c r="P253" s="211"/>
    </row>
    <row r="254" spans="1:16" ht="15" customHeight="1">
      <c r="A254" s="28">
        <f t="shared" si="12"/>
        <v>44439</v>
      </c>
      <c r="B254" s="549">
        <v>7571101</v>
      </c>
      <c r="C254" s="29" t="s">
        <v>562</v>
      </c>
      <c r="D254" s="550" t="s">
        <v>544</v>
      </c>
      <c r="E254" s="29" t="s">
        <v>1504</v>
      </c>
      <c r="F254" s="551" t="str">
        <f t="shared" si="14"/>
        <v>2108_Transfer Labor_Plug Cap Assy</v>
      </c>
      <c r="G254" s="29" t="s">
        <v>636</v>
      </c>
      <c r="H254" s="29" t="s">
        <v>1518</v>
      </c>
      <c r="I254" s="29"/>
      <c r="J254" s="550"/>
      <c r="K254" s="552">
        <f>+TransLab!$AW$492</f>
        <v>0</v>
      </c>
      <c r="L254" s="552"/>
      <c r="M254" s="26"/>
      <c r="O254" s="211"/>
      <c r="P254" s="211"/>
    </row>
    <row r="255" spans="1:16" ht="15" customHeight="1">
      <c r="A255" s="28">
        <f t="shared" si="12"/>
        <v>44439</v>
      </c>
      <c r="B255" s="549">
        <v>7571101</v>
      </c>
      <c r="C255" s="29" t="s">
        <v>562</v>
      </c>
      <c r="D255" s="550" t="s">
        <v>543</v>
      </c>
      <c r="E255" s="29" t="s">
        <v>1503</v>
      </c>
      <c r="F255" s="551" t="str">
        <f t="shared" si="14"/>
        <v>2108_Transfer Labor_Plug Cap Assy</v>
      </c>
      <c r="G255" s="29" t="s">
        <v>636</v>
      </c>
      <c r="H255" s="29" t="s">
        <v>1518</v>
      </c>
      <c r="I255" s="29"/>
      <c r="J255" s="550"/>
      <c r="K255" s="552">
        <f>+TransLab!$AY$492+TransLab!$BA$492</f>
        <v>0</v>
      </c>
      <c r="L255" s="552"/>
      <c r="M255" s="26"/>
      <c r="O255" s="211"/>
      <c r="P255" s="211"/>
    </row>
    <row r="256" spans="1:16" ht="15" customHeight="1">
      <c r="A256" s="28">
        <f t="shared" si="12"/>
        <v>44439</v>
      </c>
      <c r="B256" s="549">
        <v>7571101</v>
      </c>
      <c r="C256" s="29" t="s">
        <v>562</v>
      </c>
      <c r="D256" s="550" t="s">
        <v>934</v>
      </c>
      <c r="E256" s="29" t="s">
        <v>1502</v>
      </c>
      <c r="F256" s="551" t="str">
        <f t="shared" si="14"/>
        <v>2108_Transfer Labor_Plug Cap Assy</v>
      </c>
      <c r="G256" s="29" t="s">
        <v>636</v>
      </c>
      <c r="H256" s="29" t="s">
        <v>1518</v>
      </c>
      <c r="I256" s="29"/>
      <c r="J256" s="550"/>
      <c r="K256" s="552">
        <f>+TransLab!$BC$492</f>
        <v>0</v>
      </c>
      <c r="L256" s="26"/>
      <c r="M256" s="26"/>
      <c r="O256" s="211"/>
      <c r="P256" s="211"/>
    </row>
    <row r="257" spans="1:16" ht="15" customHeight="1">
      <c r="A257" s="28">
        <f t="shared" si="12"/>
        <v>44439</v>
      </c>
      <c r="B257" s="549">
        <v>7571101</v>
      </c>
      <c r="C257" s="29" t="s">
        <v>562</v>
      </c>
      <c r="D257" s="550" t="s">
        <v>541</v>
      </c>
      <c r="E257" s="29" t="s">
        <v>1499</v>
      </c>
      <c r="F257" s="551" t="str">
        <f t="shared" si="14"/>
        <v>2108_Transfer Labor_Plug Cap Assy</v>
      </c>
      <c r="G257" s="29" t="s">
        <v>636</v>
      </c>
      <c r="H257" s="29" t="s">
        <v>1518</v>
      </c>
      <c r="I257" s="29"/>
      <c r="J257" s="550"/>
      <c r="K257" s="552">
        <f>+TransLab!$BI$492</f>
        <v>0</v>
      </c>
      <c r="L257" s="26"/>
      <c r="M257" s="26"/>
      <c r="O257" s="211"/>
      <c r="P257" s="211"/>
    </row>
    <row r="258" spans="1:16" ht="15" customHeight="1">
      <c r="A258" s="28">
        <f t="shared" si="12"/>
        <v>44439</v>
      </c>
      <c r="B258" s="549">
        <v>7571101</v>
      </c>
      <c r="C258" s="29" t="s">
        <v>562</v>
      </c>
      <c r="D258" s="550" t="s">
        <v>539</v>
      </c>
      <c r="E258" s="29" t="s">
        <v>1497</v>
      </c>
      <c r="F258" s="551" t="str">
        <f t="shared" si="14"/>
        <v>2108_Transfer Labor_Plug Cap Assy</v>
      </c>
      <c r="G258" s="29" t="s">
        <v>526</v>
      </c>
      <c r="H258" s="29" t="s">
        <v>24</v>
      </c>
      <c r="I258" s="29"/>
      <c r="J258" s="550"/>
      <c r="K258" s="552"/>
      <c r="L258" s="26">
        <f>SUM(K237:K258)</f>
        <v>48723100</v>
      </c>
      <c r="M258" s="26"/>
      <c r="O258" s="211"/>
      <c r="P258" s="211"/>
    </row>
    <row r="259" spans="1:16" ht="15" customHeight="1">
      <c r="A259" s="28"/>
      <c r="B259" s="554"/>
      <c r="C259" s="29"/>
      <c r="D259" s="550"/>
      <c r="E259" s="29"/>
      <c r="F259" s="551"/>
      <c r="G259" s="29"/>
      <c r="H259" s="29"/>
      <c r="I259" s="29"/>
      <c r="J259" s="550"/>
      <c r="K259" s="552"/>
      <c r="L259" s="26"/>
      <c r="M259" s="26"/>
      <c r="O259" s="211"/>
      <c r="P259" s="211"/>
    </row>
    <row r="260" spans="1:16" ht="15" customHeight="1">
      <c r="A260" s="28">
        <f t="shared" si="12"/>
        <v>44439</v>
      </c>
      <c r="B260" s="549">
        <v>7571101</v>
      </c>
      <c r="C260" s="29" t="s">
        <v>562</v>
      </c>
      <c r="D260" s="550" t="s">
        <v>527</v>
      </c>
      <c r="E260" s="29" t="s">
        <v>1486</v>
      </c>
      <c r="F260" s="551" t="str">
        <f>$C$4&amp;"_Transfer Labor_Injection Moulding"</f>
        <v>2108_Transfer Labor_Injection Moulding</v>
      </c>
      <c r="G260" s="29" t="s">
        <v>525</v>
      </c>
      <c r="H260" s="29" t="s">
        <v>23</v>
      </c>
      <c r="I260" s="29"/>
      <c r="J260" s="550"/>
      <c r="K260" s="552">
        <f>+TransLab!$E$512</f>
        <v>0</v>
      </c>
      <c r="L260" s="26"/>
      <c r="M260" s="26"/>
      <c r="O260" s="211"/>
      <c r="P260" s="211"/>
    </row>
    <row r="261" spans="1:16" ht="15" customHeight="1">
      <c r="A261" s="28">
        <f t="shared" si="12"/>
        <v>44439</v>
      </c>
      <c r="B261" s="549">
        <v>7571101</v>
      </c>
      <c r="C261" s="29" t="s">
        <v>562</v>
      </c>
      <c r="D261" s="550" t="s">
        <v>528</v>
      </c>
      <c r="E261" s="29" t="s">
        <v>1487</v>
      </c>
      <c r="F261" s="551" t="str">
        <f t="shared" ref="F261:F281" si="15">$C$4&amp;"_Transfer Labor_Injection Moulding"</f>
        <v>2108_Transfer Labor_Injection Moulding</v>
      </c>
      <c r="G261" s="29" t="s">
        <v>525</v>
      </c>
      <c r="H261" s="29" t="s">
        <v>23</v>
      </c>
      <c r="I261" s="29"/>
      <c r="J261" s="550"/>
      <c r="K261" s="552">
        <f>+TransLab!$G$512</f>
        <v>0</v>
      </c>
      <c r="L261" s="26"/>
      <c r="M261" s="26"/>
      <c r="O261" s="211"/>
      <c r="P261" s="211"/>
    </row>
    <row r="262" spans="1:16" ht="15" customHeight="1">
      <c r="A262" s="28">
        <f t="shared" si="12"/>
        <v>44439</v>
      </c>
      <c r="B262" s="549">
        <v>7571101</v>
      </c>
      <c r="C262" s="29" t="s">
        <v>562</v>
      </c>
      <c r="D262" s="550" t="s">
        <v>529</v>
      </c>
      <c r="E262" s="29" t="s">
        <v>1488</v>
      </c>
      <c r="F262" s="551" t="str">
        <f t="shared" si="15"/>
        <v>2108_Transfer Labor_Injection Moulding</v>
      </c>
      <c r="G262" s="29" t="s">
        <v>525</v>
      </c>
      <c r="H262" s="29" t="s">
        <v>23</v>
      </c>
      <c r="I262" s="29"/>
      <c r="J262" s="550"/>
      <c r="K262" s="552">
        <f>+TransLab!$I$512</f>
        <v>0</v>
      </c>
      <c r="L262" s="552"/>
      <c r="M262" s="26"/>
      <c r="O262" s="211"/>
      <c r="P262" s="211"/>
    </row>
    <row r="263" spans="1:16" ht="15" customHeight="1">
      <c r="A263" s="28">
        <f t="shared" si="12"/>
        <v>44439</v>
      </c>
      <c r="B263" s="549">
        <v>7571101</v>
      </c>
      <c r="C263" s="29" t="s">
        <v>562</v>
      </c>
      <c r="D263" s="550" t="s">
        <v>531</v>
      </c>
      <c r="E263" s="29" t="s">
        <v>1522</v>
      </c>
      <c r="F263" s="551" t="str">
        <f t="shared" si="15"/>
        <v>2108_Transfer Labor_Injection Moulding</v>
      </c>
      <c r="G263" s="29" t="s">
        <v>525</v>
      </c>
      <c r="H263" s="29" t="s">
        <v>23</v>
      </c>
      <c r="I263" s="29"/>
      <c r="J263" s="550"/>
      <c r="K263" s="552">
        <f>+TransLab!$K$512</f>
        <v>0</v>
      </c>
      <c r="L263" s="26"/>
      <c r="M263" s="26"/>
      <c r="O263" s="211"/>
      <c r="P263" s="211"/>
    </row>
    <row r="264" spans="1:16" ht="15" customHeight="1">
      <c r="A264" s="28">
        <f t="shared" ref="A264:A281" si="16">+EOMONTH($C$3,0)</f>
        <v>44439</v>
      </c>
      <c r="B264" s="549">
        <v>7571101</v>
      </c>
      <c r="C264" s="29" t="s">
        <v>562</v>
      </c>
      <c r="D264" s="550" t="s">
        <v>530</v>
      </c>
      <c r="E264" s="29" t="s">
        <v>1489</v>
      </c>
      <c r="F264" s="551" t="str">
        <f t="shared" si="15"/>
        <v>2108_Transfer Labor_Injection Moulding</v>
      </c>
      <c r="G264" s="29" t="s">
        <v>525</v>
      </c>
      <c r="H264" s="29" t="s">
        <v>23</v>
      </c>
      <c r="I264" s="29"/>
      <c r="J264" s="550"/>
      <c r="K264" s="552">
        <f>+TransLab!$M$512</f>
        <v>0</v>
      </c>
      <c r="L264" s="26"/>
      <c r="M264" s="26"/>
      <c r="O264" s="211"/>
      <c r="P264" s="211"/>
    </row>
    <row r="265" spans="1:16" ht="15" customHeight="1">
      <c r="A265" s="28">
        <f t="shared" si="16"/>
        <v>44439</v>
      </c>
      <c r="B265" s="549">
        <v>7571101</v>
      </c>
      <c r="C265" s="29" t="s">
        <v>562</v>
      </c>
      <c r="D265" s="553" t="s">
        <v>532</v>
      </c>
      <c r="E265" s="29" t="s">
        <v>1490</v>
      </c>
      <c r="F265" s="551" t="str">
        <f t="shared" si="15"/>
        <v>2108_Transfer Labor_Injection Moulding</v>
      </c>
      <c r="G265" s="29" t="s">
        <v>525</v>
      </c>
      <c r="H265" s="29" t="s">
        <v>23</v>
      </c>
      <c r="I265" s="29"/>
      <c r="J265" s="550"/>
      <c r="K265" s="552">
        <f>+TransLab!$O$512</f>
        <v>0</v>
      </c>
      <c r="L265" s="26"/>
      <c r="M265" s="26"/>
      <c r="O265" s="211"/>
      <c r="P265" s="211"/>
    </row>
    <row r="266" spans="1:16" ht="15" customHeight="1">
      <c r="A266" s="28">
        <f t="shared" si="16"/>
        <v>44439</v>
      </c>
      <c r="B266" s="549">
        <v>7571101</v>
      </c>
      <c r="C266" s="29" t="s">
        <v>562</v>
      </c>
      <c r="D266" s="550" t="s">
        <v>534</v>
      </c>
      <c r="E266" s="29" t="s">
        <v>1492</v>
      </c>
      <c r="F266" s="551" t="str">
        <f t="shared" si="15"/>
        <v>2108_Transfer Labor_Injection Moulding</v>
      </c>
      <c r="G266" s="29" t="s">
        <v>525</v>
      </c>
      <c r="H266" s="29" t="s">
        <v>23</v>
      </c>
      <c r="I266" s="29"/>
      <c r="J266" s="550"/>
      <c r="K266" s="552">
        <f>+TransLab!$Q$512</f>
        <v>0</v>
      </c>
      <c r="L266" s="552"/>
      <c r="M266" s="26"/>
      <c r="O266" s="211"/>
      <c r="P266" s="211"/>
    </row>
    <row r="267" spans="1:16" ht="15" customHeight="1">
      <c r="A267" s="28">
        <f t="shared" si="16"/>
        <v>44439</v>
      </c>
      <c r="B267" s="549">
        <v>7571101</v>
      </c>
      <c r="C267" s="29" t="s">
        <v>562</v>
      </c>
      <c r="D267" s="550" t="s">
        <v>533</v>
      </c>
      <c r="E267" s="29" t="s">
        <v>1491</v>
      </c>
      <c r="F267" s="551" t="str">
        <f t="shared" si="15"/>
        <v>2108_Transfer Labor_Injection Moulding</v>
      </c>
      <c r="G267" s="29" t="s">
        <v>525</v>
      </c>
      <c r="H267" s="29" t="s">
        <v>23</v>
      </c>
      <c r="I267" s="29"/>
      <c r="J267" s="550"/>
      <c r="K267" s="552">
        <f>+TransLab!$S$512</f>
        <v>0</v>
      </c>
      <c r="L267" s="26"/>
      <c r="M267" s="26"/>
      <c r="O267" s="211"/>
      <c r="P267" s="211"/>
    </row>
    <row r="268" spans="1:16" ht="15" customHeight="1">
      <c r="A268" s="28">
        <f t="shared" si="16"/>
        <v>44439</v>
      </c>
      <c r="B268" s="549">
        <v>7571101</v>
      </c>
      <c r="C268" s="29" t="s">
        <v>562</v>
      </c>
      <c r="D268" s="550" t="s">
        <v>535</v>
      </c>
      <c r="E268" s="29" t="s">
        <v>1493</v>
      </c>
      <c r="F268" s="551" t="str">
        <f t="shared" si="15"/>
        <v>2108_Transfer Labor_Injection Moulding</v>
      </c>
      <c r="G268" s="29" t="s">
        <v>525</v>
      </c>
      <c r="H268" s="29" t="s">
        <v>23</v>
      </c>
      <c r="I268" s="29"/>
      <c r="J268" s="550"/>
      <c r="K268" s="552">
        <f>+TransLab!$U$512</f>
        <v>0</v>
      </c>
      <c r="L268" s="26"/>
      <c r="M268" s="26"/>
      <c r="O268" s="211"/>
      <c r="P268" s="211"/>
    </row>
    <row r="269" spans="1:16" ht="15" customHeight="1">
      <c r="A269" s="28">
        <f t="shared" si="16"/>
        <v>44439</v>
      </c>
      <c r="B269" s="549">
        <v>7571101</v>
      </c>
      <c r="C269" s="29" t="s">
        <v>562</v>
      </c>
      <c r="D269" s="550" t="s">
        <v>536</v>
      </c>
      <c r="E269" s="29" t="s">
        <v>1494</v>
      </c>
      <c r="F269" s="551" t="str">
        <f t="shared" si="15"/>
        <v>2108_Transfer Labor_Injection Moulding</v>
      </c>
      <c r="G269" s="29" t="s">
        <v>525</v>
      </c>
      <c r="H269" s="29" t="s">
        <v>23</v>
      </c>
      <c r="I269" s="29"/>
      <c r="J269" s="550"/>
      <c r="K269" s="552">
        <f>+TransLab!$Y$512+TransLab!$AA$512+TransLab!$AC$512+TransLab!$AI$512+TransLab!$W$512+TransLab!$AG$512</f>
        <v>0</v>
      </c>
      <c r="L269" s="552"/>
      <c r="M269" s="26"/>
      <c r="O269" s="211"/>
      <c r="P269" s="211"/>
    </row>
    <row r="270" spans="1:16" ht="15" customHeight="1">
      <c r="A270" s="28">
        <f t="shared" si="16"/>
        <v>44439</v>
      </c>
      <c r="B270" s="549">
        <v>7571101</v>
      </c>
      <c r="C270" s="29" t="s">
        <v>562</v>
      </c>
      <c r="D270" s="550" t="s">
        <v>537</v>
      </c>
      <c r="E270" s="29" t="s">
        <v>1495</v>
      </c>
      <c r="F270" s="551" t="str">
        <f t="shared" si="15"/>
        <v>2108_Transfer Labor_Injection Moulding</v>
      </c>
      <c r="G270" s="29" t="s">
        <v>525</v>
      </c>
      <c r="H270" s="29" t="s">
        <v>23</v>
      </c>
      <c r="I270" s="29"/>
      <c r="J270" s="550"/>
      <c r="K270" s="552">
        <f>+TransLab!$AE$512</f>
        <v>0</v>
      </c>
      <c r="L270" s="26"/>
      <c r="M270" s="26"/>
      <c r="O270" s="211"/>
      <c r="P270" s="211"/>
    </row>
    <row r="271" spans="1:16" ht="15" customHeight="1">
      <c r="A271" s="28">
        <f t="shared" si="16"/>
        <v>44439</v>
      </c>
      <c r="B271" s="549">
        <v>7571101</v>
      </c>
      <c r="C271" s="29" t="s">
        <v>562</v>
      </c>
      <c r="D271" s="550" t="s">
        <v>539</v>
      </c>
      <c r="E271" s="29" t="s">
        <v>1497</v>
      </c>
      <c r="F271" s="551" t="str">
        <f t="shared" si="15"/>
        <v>2108_Transfer Labor_Injection Moulding</v>
      </c>
      <c r="G271" s="29" t="s">
        <v>526</v>
      </c>
      <c r="H271" s="29" t="s">
        <v>24</v>
      </c>
      <c r="I271" s="29"/>
      <c r="J271" s="550"/>
      <c r="K271" s="552">
        <f>+TransLab!$AK$512</f>
        <v>9574900</v>
      </c>
      <c r="L271" s="26"/>
      <c r="M271" s="26"/>
      <c r="O271" s="211"/>
      <c r="P271" s="211"/>
    </row>
    <row r="272" spans="1:16" ht="15" customHeight="1">
      <c r="A272" s="28">
        <f t="shared" si="16"/>
        <v>44439</v>
      </c>
      <c r="B272" s="549">
        <v>7571101</v>
      </c>
      <c r="C272" s="29" t="s">
        <v>562</v>
      </c>
      <c r="D272" s="550" t="s">
        <v>540</v>
      </c>
      <c r="E272" s="29" t="s">
        <v>1498</v>
      </c>
      <c r="F272" s="551" t="str">
        <f t="shared" si="15"/>
        <v>2108_Transfer Labor_Injection Moulding</v>
      </c>
      <c r="G272" s="29" t="s">
        <v>526</v>
      </c>
      <c r="H272" s="29" t="s">
        <v>24</v>
      </c>
      <c r="I272" s="29"/>
      <c r="J272" s="550"/>
      <c r="K272" s="552">
        <f>+TransLab!$AM$512</f>
        <v>14849900</v>
      </c>
      <c r="L272" s="26"/>
      <c r="M272" s="26"/>
      <c r="O272" s="211"/>
      <c r="P272" s="211"/>
    </row>
    <row r="273" spans="1:16" ht="15" customHeight="1">
      <c r="A273" s="28">
        <f t="shared" si="16"/>
        <v>44439</v>
      </c>
      <c r="B273" s="549">
        <v>7571101</v>
      </c>
      <c r="C273" s="29" t="s">
        <v>562</v>
      </c>
      <c r="D273" s="550" t="s">
        <v>538</v>
      </c>
      <c r="E273" s="29" t="s">
        <v>1496</v>
      </c>
      <c r="F273" s="551" t="str">
        <f t="shared" si="15"/>
        <v>2108_Transfer Labor_Injection Moulding</v>
      </c>
      <c r="G273" s="29" t="s">
        <v>526</v>
      </c>
      <c r="H273" s="29" t="s">
        <v>24</v>
      </c>
      <c r="I273" s="29"/>
      <c r="J273" s="550"/>
      <c r="K273" s="552">
        <f>+TransLab!$AO$512</f>
        <v>0</v>
      </c>
      <c r="L273" s="26"/>
      <c r="M273" s="26"/>
      <c r="O273" s="211"/>
      <c r="P273" s="211"/>
    </row>
    <row r="274" spans="1:16" ht="15" customHeight="1">
      <c r="A274" s="28">
        <f t="shared" si="16"/>
        <v>44439</v>
      </c>
      <c r="B274" s="549">
        <v>7571101</v>
      </c>
      <c r="C274" s="29" t="s">
        <v>562</v>
      </c>
      <c r="D274" s="550" t="s">
        <v>549</v>
      </c>
      <c r="E274" s="29" t="s">
        <v>896</v>
      </c>
      <c r="F274" s="551" t="str">
        <f t="shared" si="15"/>
        <v>2108_Transfer Labor_Injection Moulding</v>
      </c>
      <c r="G274" s="29" t="s">
        <v>636</v>
      </c>
      <c r="H274" s="29" t="s">
        <v>1518</v>
      </c>
      <c r="I274" s="29"/>
      <c r="J274" s="550"/>
      <c r="K274" s="552">
        <f>+TransLab!$AQ$512</f>
        <v>0</v>
      </c>
      <c r="L274" s="552"/>
      <c r="M274" s="26"/>
      <c r="O274" s="211"/>
      <c r="P274" s="211"/>
    </row>
    <row r="275" spans="1:16" ht="15" customHeight="1">
      <c r="A275" s="28">
        <f t="shared" si="16"/>
        <v>44439</v>
      </c>
      <c r="B275" s="549">
        <v>7571101</v>
      </c>
      <c r="C275" s="29" t="s">
        <v>562</v>
      </c>
      <c r="D275" s="550" t="s">
        <v>547</v>
      </c>
      <c r="E275" s="29" t="s">
        <v>1506</v>
      </c>
      <c r="F275" s="551" t="str">
        <f t="shared" si="15"/>
        <v>2108_Transfer Labor_Injection Moulding</v>
      </c>
      <c r="G275" s="29" t="s">
        <v>636</v>
      </c>
      <c r="H275" s="29" t="s">
        <v>1518</v>
      </c>
      <c r="I275" s="29"/>
      <c r="J275" s="550"/>
      <c r="K275" s="552">
        <f>+TransLab!$AS$512</f>
        <v>0</v>
      </c>
      <c r="L275" s="26"/>
      <c r="M275" s="26"/>
      <c r="O275" s="211"/>
      <c r="P275" s="211"/>
    </row>
    <row r="276" spans="1:16" ht="15" customHeight="1">
      <c r="A276" s="28">
        <f t="shared" si="16"/>
        <v>44439</v>
      </c>
      <c r="B276" s="549">
        <v>7571101</v>
      </c>
      <c r="C276" s="29" t="s">
        <v>562</v>
      </c>
      <c r="D276" s="550" t="s">
        <v>556</v>
      </c>
      <c r="E276" s="29" t="s">
        <v>1514</v>
      </c>
      <c r="F276" s="551" t="str">
        <f t="shared" si="15"/>
        <v>2108_Transfer Labor_Injection Moulding</v>
      </c>
      <c r="G276" s="29" t="s">
        <v>636</v>
      </c>
      <c r="H276" s="29" t="s">
        <v>1518</v>
      </c>
      <c r="I276" s="29"/>
      <c r="J276" s="550"/>
      <c r="K276" s="552">
        <f>+TransLab!$AU$512+TransLab!$BE$512+TransLab!$BG$512+TransLab!$BI$512</f>
        <v>0</v>
      </c>
      <c r="L276" s="552"/>
      <c r="M276" s="26"/>
      <c r="O276" s="211"/>
      <c r="P276" s="211"/>
    </row>
    <row r="277" spans="1:16" ht="15" customHeight="1">
      <c r="A277" s="28">
        <f t="shared" si="16"/>
        <v>44439</v>
      </c>
      <c r="B277" s="549">
        <v>7571101</v>
      </c>
      <c r="C277" s="29" t="s">
        <v>562</v>
      </c>
      <c r="D277" s="550" t="s">
        <v>544</v>
      </c>
      <c r="E277" s="29" t="s">
        <v>1504</v>
      </c>
      <c r="F277" s="551" t="str">
        <f t="shared" si="15"/>
        <v>2108_Transfer Labor_Injection Moulding</v>
      </c>
      <c r="G277" s="29" t="s">
        <v>636</v>
      </c>
      <c r="H277" s="29" t="s">
        <v>1518</v>
      </c>
      <c r="I277" s="29"/>
      <c r="J277" s="550"/>
      <c r="K277" s="552">
        <f>+TransLab!$AW$512</f>
        <v>0</v>
      </c>
      <c r="L277" s="552"/>
      <c r="M277" s="26"/>
      <c r="O277" s="211"/>
      <c r="P277" s="211"/>
    </row>
    <row r="278" spans="1:16" ht="15" customHeight="1">
      <c r="A278" s="28">
        <f t="shared" si="16"/>
        <v>44439</v>
      </c>
      <c r="B278" s="549">
        <v>7571101</v>
      </c>
      <c r="C278" s="29" t="s">
        <v>562</v>
      </c>
      <c r="D278" s="550" t="s">
        <v>543</v>
      </c>
      <c r="E278" s="29" t="s">
        <v>1503</v>
      </c>
      <c r="F278" s="551" t="str">
        <f t="shared" si="15"/>
        <v>2108_Transfer Labor_Injection Moulding</v>
      </c>
      <c r="G278" s="29" t="s">
        <v>636</v>
      </c>
      <c r="H278" s="29" t="s">
        <v>1518</v>
      </c>
      <c r="I278" s="29"/>
      <c r="J278" s="550"/>
      <c r="K278" s="552">
        <f>+TransLab!$AY$512+TransLab!$BA$512</f>
        <v>0</v>
      </c>
      <c r="L278" s="552"/>
      <c r="M278" s="26"/>
      <c r="O278" s="211"/>
      <c r="P278" s="211"/>
    </row>
    <row r="279" spans="1:16" ht="15" customHeight="1">
      <c r="A279" s="28">
        <f t="shared" si="16"/>
        <v>44439</v>
      </c>
      <c r="B279" s="549">
        <v>7571101</v>
      </c>
      <c r="C279" s="29" t="s">
        <v>562</v>
      </c>
      <c r="D279" s="550" t="s">
        <v>934</v>
      </c>
      <c r="E279" s="29" t="s">
        <v>1502</v>
      </c>
      <c r="F279" s="551" t="str">
        <f t="shared" si="15"/>
        <v>2108_Transfer Labor_Injection Moulding</v>
      </c>
      <c r="G279" s="29" t="s">
        <v>636</v>
      </c>
      <c r="H279" s="29" t="s">
        <v>1518</v>
      </c>
      <c r="I279" s="29"/>
      <c r="J279" s="550"/>
      <c r="K279" s="552">
        <f>+TransLab!$BC$512</f>
        <v>0</v>
      </c>
      <c r="L279" s="26"/>
      <c r="M279" s="26"/>
      <c r="O279" s="211"/>
      <c r="P279" s="211"/>
    </row>
    <row r="280" spans="1:16" ht="15" customHeight="1">
      <c r="A280" s="28">
        <f t="shared" si="16"/>
        <v>44439</v>
      </c>
      <c r="B280" s="549">
        <v>7571101</v>
      </c>
      <c r="C280" s="29" t="s">
        <v>562</v>
      </c>
      <c r="D280" s="550" t="s">
        <v>541</v>
      </c>
      <c r="E280" s="29" t="s">
        <v>1499</v>
      </c>
      <c r="F280" s="551" t="str">
        <f t="shared" si="15"/>
        <v>2108_Transfer Labor_Injection Moulding</v>
      </c>
      <c r="G280" s="29" t="s">
        <v>636</v>
      </c>
      <c r="H280" s="29" t="s">
        <v>1518</v>
      </c>
      <c r="I280" s="29"/>
      <c r="J280" s="550"/>
      <c r="K280" s="552">
        <f>+TransLab!$BI$512</f>
        <v>0</v>
      </c>
      <c r="L280" s="26"/>
      <c r="M280" s="26"/>
      <c r="O280" s="211"/>
      <c r="P280" s="211"/>
    </row>
    <row r="281" spans="1:16" ht="15" customHeight="1">
      <c r="A281" s="28">
        <f t="shared" si="16"/>
        <v>44439</v>
      </c>
      <c r="B281" s="549">
        <v>7571101</v>
      </c>
      <c r="C281" s="29" t="s">
        <v>562</v>
      </c>
      <c r="D281" s="550" t="s">
        <v>538</v>
      </c>
      <c r="E281" s="29" t="s">
        <v>1496</v>
      </c>
      <c r="F281" s="551" t="str">
        <f t="shared" si="15"/>
        <v>2108_Transfer Labor_Injection Moulding</v>
      </c>
      <c r="G281" s="29" t="s">
        <v>526</v>
      </c>
      <c r="H281" s="29" t="s">
        <v>24</v>
      </c>
      <c r="I281" s="29"/>
      <c r="J281" s="550"/>
      <c r="K281" s="552"/>
      <c r="L281" s="26">
        <f>SUM(K260:K281)</f>
        <v>24424800</v>
      </c>
      <c r="M281" s="26"/>
      <c r="O281" s="211"/>
      <c r="P281" s="211"/>
    </row>
    <row r="282" spans="1:16" ht="15" customHeight="1">
      <c r="A282" s="541"/>
      <c r="B282" s="542"/>
      <c r="C282" s="543"/>
      <c r="D282" s="544"/>
      <c r="E282" s="543"/>
      <c r="F282" s="545"/>
      <c r="G282" s="543"/>
      <c r="H282" s="546"/>
      <c r="I282" s="543"/>
      <c r="J282" s="547"/>
      <c r="K282" s="548"/>
      <c r="L282" s="548"/>
      <c r="N282" s="19"/>
      <c r="O282" s="211"/>
      <c r="P282" s="211"/>
    </row>
    <row r="283" spans="1:16" s="505" customFormat="1" ht="20.100000000000001" customHeight="1" thickBot="1">
      <c r="A283" s="45"/>
      <c r="B283" s="47"/>
      <c r="C283" s="44"/>
      <c r="D283" s="46"/>
      <c r="E283" s="44"/>
      <c r="F283" s="44"/>
      <c r="G283" s="44"/>
      <c r="H283" s="48"/>
      <c r="I283" s="44"/>
      <c r="J283" s="44"/>
      <c r="K283" s="226">
        <f>SUM(K6:K282)</f>
        <v>149731550</v>
      </c>
      <c r="L283" s="226">
        <f>SUM(L6:L282)</f>
        <v>149731550</v>
      </c>
      <c r="M283" s="29"/>
      <c r="N283" s="211"/>
      <c r="O283" s="504"/>
    </row>
    <row r="284" spans="1:16" ht="15.6" thickTop="1" thickBot="1">
      <c r="M284" s="29"/>
      <c r="N284" s="211"/>
      <c r="O284" s="211"/>
      <c r="P284" s="211"/>
    </row>
    <row r="285" spans="1:16" ht="15" thickBot="1">
      <c r="K285" s="501" t="s">
        <v>1485</v>
      </c>
      <c r="L285" s="498">
        <f>+TransLab!BJ528</f>
        <v>149731550</v>
      </c>
      <c r="N285" s="19"/>
      <c r="O285" s="211"/>
      <c r="P285" s="211"/>
    </row>
    <row r="286" spans="1:16">
      <c r="K286" s="502" t="s">
        <v>961</v>
      </c>
      <c r="L286" s="499">
        <f>+L283-L285</f>
        <v>0</v>
      </c>
      <c r="M286" s="148"/>
      <c r="N286" s="260"/>
    </row>
    <row r="287" spans="1:16" ht="15" thickBot="1">
      <c r="K287" s="503"/>
      <c r="L287" s="500" t="s">
        <v>1020</v>
      </c>
    </row>
  </sheetData>
  <printOptions horizontalCentered="1"/>
  <pageMargins left="0" right="0" top="0.75" bottom="0.25" header="0.5" footer="0.5"/>
  <pageSetup paperSize="9" scale="12" orientation="landscape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C53D-7CA6-4D6D-9288-2C9F49001898}">
  <sheetPr>
    <tabColor rgb="FF00B0F0"/>
  </sheetPr>
  <dimension ref="A1:BM534"/>
  <sheetViews>
    <sheetView showGridLines="0" zoomScale="55" zoomScaleNormal="55" workbookViewId="0">
      <pane xSplit="3" ySplit="5" topLeftCell="D494" activePane="bottomRight" state="frozen"/>
      <selection activeCell="L23" sqref="L23"/>
      <selection pane="topRight" activeCell="L23" sqref="L23"/>
      <selection pane="bottomLeft" activeCell="L23" sqref="L23"/>
      <selection pane="bottomRight" activeCell="B524" sqref="B524"/>
    </sheetView>
  </sheetViews>
  <sheetFormatPr defaultColWidth="8.90625" defaultRowHeight="15.9" customHeight="1"/>
  <cols>
    <col min="1" max="1" width="8.81640625" style="246" customWidth="1"/>
    <col min="2" max="2" width="23.453125" style="311" customWidth="1"/>
    <col min="3" max="3" width="8.6328125" style="59" customWidth="1"/>
    <col min="4" max="9" width="9" style="246" customWidth="1"/>
    <col min="10" max="11" width="9" style="508" customWidth="1"/>
    <col min="12" max="12" width="9" style="246" customWidth="1"/>
    <col min="13" max="13" width="13.90625" style="246" customWidth="1"/>
    <col min="14" max="14" width="9.54296875" style="246" customWidth="1"/>
    <col min="15" max="15" width="9.453125" style="246" customWidth="1"/>
    <col min="16" max="35" width="9" style="246" customWidth="1"/>
    <col min="36" max="36" width="8.36328125" style="246" customWidth="1"/>
    <col min="37" max="37" width="18.1796875" style="246" customWidth="1"/>
    <col min="38" max="38" width="8.90625" style="246" customWidth="1"/>
    <col min="39" max="39" width="8.81640625" style="246" customWidth="1"/>
    <col min="40" max="47" width="9" style="246" customWidth="1"/>
    <col min="48" max="48" width="10.6328125" style="246" customWidth="1"/>
    <col min="49" max="49" width="15.81640625" style="246" customWidth="1"/>
    <col min="50" max="61" width="9" style="246" customWidth="1"/>
    <col min="62" max="62" width="18.453125" style="245" customWidth="1"/>
    <col min="63" max="63" width="22.453125" style="245" customWidth="1"/>
    <col min="64" max="16384" width="8.90625" style="246"/>
  </cols>
  <sheetData>
    <row r="1" spans="1:64" s="238" customFormat="1" ht="22.5" customHeight="1">
      <c r="A1" s="237" t="s">
        <v>107</v>
      </c>
      <c r="B1" s="310"/>
      <c r="C1" s="237"/>
      <c r="D1" s="237"/>
      <c r="E1" s="237"/>
      <c r="F1" s="237"/>
      <c r="G1" s="237"/>
      <c r="H1" s="237"/>
      <c r="I1" s="237"/>
      <c r="J1" s="507"/>
      <c r="K1" s="50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K1" s="239"/>
      <c r="BL1" s="239"/>
    </row>
    <row r="2" spans="1:64" s="238" customFormat="1" ht="23.25" customHeight="1">
      <c r="A2" s="237"/>
      <c r="B2" s="310"/>
      <c r="C2" s="237"/>
      <c r="D2" s="237"/>
      <c r="E2" s="237"/>
      <c r="F2" s="237"/>
      <c r="G2" s="237"/>
      <c r="H2" s="237"/>
      <c r="I2" s="237"/>
      <c r="J2" s="507"/>
      <c r="K2" s="50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K2" s="239"/>
      <c r="BL2" s="239"/>
    </row>
    <row r="3" spans="1:64" ht="15.9" customHeight="1">
      <c r="C3" s="246"/>
      <c r="D3" s="261"/>
      <c r="BJ3" s="246"/>
      <c r="BL3" s="245"/>
    </row>
    <row r="4" spans="1:64" s="242" customFormat="1" ht="36" customHeight="1">
      <c r="A4" s="344"/>
      <c r="B4" s="636" t="s">
        <v>77</v>
      </c>
      <c r="C4" s="638" t="s">
        <v>101</v>
      </c>
      <c r="D4" s="632" t="s">
        <v>78</v>
      </c>
      <c r="E4" s="633"/>
      <c r="F4" s="632" t="s">
        <v>79</v>
      </c>
      <c r="G4" s="633"/>
      <c r="H4" s="632" t="s">
        <v>80</v>
      </c>
      <c r="I4" s="633"/>
      <c r="J4" s="640" t="s">
        <v>81</v>
      </c>
      <c r="K4" s="641"/>
      <c r="L4" s="632" t="s">
        <v>82</v>
      </c>
      <c r="M4" s="633"/>
      <c r="N4" s="632" t="s">
        <v>83</v>
      </c>
      <c r="O4" s="633"/>
      <c r="P4" s="632" t="s">
        <v>861</v>
      </c>
      <c r="Q4" s="633"/>
      <c r="R4" s="632" t="s">
        <v>86</v>
      </c>
      <c r="S4" s="633"/>
      <c r="T4" s="632" t="s">
        <v>53</v>
      </c>
      <c r="U4" s="633"/>
      <c r="V4" s="632" t="s">
        <v>343</v>
      </c>
      <c r="W4" s="633"/>
      <c r="X4" s="634" t="s">
        <v>344</v>
      </c>
      <c r="Y4" s="635"/>
      <c r="Z4" s="632" t="s">
        <v>369</v>
      </c>
      <c r="AA4" s="633"/>
      <c r="AB4" s="632" t="s">
        <v>345</v>
      </c>
      <c r="AC4" s="633"/>
      <c r="AD4" s="632" t="s">
        <v>87</v>
      </c>
      <c r="AE4" s="633"/>
      <c r="AF4" s="632" t="s">
        <v>637</v>
      </c>
      <c r="AG4" s="633"/>
      <c r="AH4" s="634" t="s">
        <v>567</v>
      </c>
      <c r="AI4" s="635"/>
      <c r="AJ4" s="632" t="s">
        <v>85</v>
      </c>
      <c r="AK4" s="633"/>
      <c r="AL4" s="632" t="s">
        <v>1073</v>
      </c>
      <c r="AM4" s="633"/>
      <c r="AN4" s="632" t="s">
        <v>84</v>
      </c>
      <c r="AO4" s="633"/>
      <c r="AP4" s="632" t="s">
        <v>1423</v>
      </c>
      <c r="AQ4" s="633"/>
      <c r="AR4" s="632" t="s">
        <v>151</v>
      </c>
      <c r="AS4" s="633"/>
      <c r="AT4" s="632" t="s">
        <v>862</v>
      </c>
      <c r="AU4" s="633"/>
      <c r="AV4" s="632" t="s">
        <v>1115</v>
      </c>
      <c r="AW4" s="633"/>
      <c r="AX4" s="632" t="s">
        <v>147</v>
      </c>
      <c r="AY4" s="633"/>
      <c r="AZ4" s="632" t="s">
        <v>148</v>
      </c>
      <c r="BA4" s="633"/>
      <c r="BB4" s="632" t="s">
        <v>58</v>
      </c>
      <c r="BC4" s="633"/>
      <c r="BD4" s="632" t="s">
        <v>1074</v>
      </c>
      <c r="BE4" s="633"/>
      <c r="BF4" s="632" t="s">
        <v>1075</v>
      </c>
      <c r="BG4" s="633"/>
      <c r="BH4" s="632" t="s">
        <v>1113</v>
      </c>
      <c r="BI4" s="633"/>
    </row>
    <row r="5" spans="1:64" s="242" customFormat="1" ht="15.9" customHeight="1">
      <c r="A5" s="345"/>
      <c r="B5" s="637"/>
      <c r="C5" s="639"/>
      <c r="D5" s="344" t="s">
        <v>102</v>
      </c>
      <c r="E5" s="344" t="s">
        <v>103</v>
      </c>
      <c r="F5" s="344" t="s">
        <v>102</v>
      </c>
      <c r="G5" s="344" t="s">
        <v>103</v>
      </c>
      <c r="H5" s="344" t="s">
        <v>102</v>
      </c>
      <c r="I5" s="344" t="s">
        <v>103</v>
      </c>
      <c r="J5" s="509" t="s">
        <v>102</v>
      </c>
      <c r="K5" s="509" t="s">
        <v>103</v>
      </c>
      <c r="L5" s="344" t="s">
        <v>102</v>
      </c>
      <c r="M5" s="344" t="s">
        <v>103</v>
      </c>
      <c r="N5" s="344" t="s">
        <v>102</v>
      </c>
      <c r="O5" s="344" t="s">
        <v>103</v>
      </c>
      <c r="P5" s="344" t="s">
        <v>102</v>
      </c>
      <c r="Q5" s="344" t="s">
        <v>103</v>
      </c>
      <c r="R5" s="344" t="s">
        <v>102</v>
      </c>
      <c r="S5" s="344" t="s">
        <v>103</v>
      </c>
      <c r="T5" s="344" t="s">
        <v>102</v>
      </c>
      <c r="U5" s="344" t="s">
        <v>103</v>
      </c>
      <c r="V5" s="344" t="s">
        <v>102</v>
      </c>
      <c r="W5" s="344" t="s">
        <v>103</v>
      </c>
      <c r="X5" s="344" t="s">
        <v>102</v>
      </c>
      <c r="Y5" s="344" t="s">
        <v>103</v>
      </c>
      <c r="Z5" s="344" t="s">
        <v>102</v>
      </c>
      <c r="AA5" s="344" t="s">
        <v>103</v>
      </c>
      <c r="AB5" s="344" t="s">
        <v>102</v>
      </c>
      <c r="AC5" s="344" t="s">
        <v>103</v>
      </c>
      <c r="AD5" s="344" t="s">
        <v>102</v>
      </c>
      <c r="AE5" s="344" t="s">
        <v>103</v>
      </c>
      <c r="AF5" s="344" t="s">
        <v>102</v>
      </c>
      <c r="AG5" s="344" t="s">
        <v>103</v>
      </c>
      <c r="AH5" s="344" t="s">
        <v>102</v>
      </c>
      <c r="AI5" s="344" t="s">
        <v>103</v>
      </c>
      <c r="AJ5" s="344" t="s">
        <v>102</v>
      </c>
      <c r="AK5" s="344" t="s">
        <v>103</v>
      </c>
      <c r="AL5" s="344" t="s">
        <v>102</v>
      </c>
      <c r="AM5" s="344" t="s">
        <v>103</v>
      </c>
      <c r="AN5" s="344" t="s">
        <v>102</v>
      </c>
      <c r="AO5" s="344" t="s">
        <v>103</v>
      </c>
      <c r="AP5" s="344" t="s">
        <v>102</v>
      </c>
      <c r="AQ5" s="344" t="s">
        <v>103</v>
      </c>
      <c r="AR5" s="344" t="s">
        <v>102</v>
      </c>
      <c r="AS5" s="344" t="s">
        <v>103</v>
      </c>
      <c r="AT5" s="344" t="s">
        <v>102</v>
      </c>
      <c r="AU5" s="344" t="s">
        <v>103</v>
      </c>
      <c r="AV5" s="344" t="s">
        <v>102</v>
      </c>
      <c r="AW5" s="344" t="s">
        <v>103</v>
      </c>
      <c r="AX5" s="344" t="s">
        <v>102</v>
      </c>
      <c r="AY5" s="344" t="s">
        <v>103</v>
      </c>
      <c r="AZ5" s="344" t="s">
        <v>102</v>
      </c>
      <c r="BA5" s="344" t="s">
        <v>103</v>
      </c>
      <c r="BB5" s="344" t="s">
        <v>102</v>
      </c>
      <c r="BC5" s="344" t="s">
        <v>103</v>
      </c>
      <c r="BD5" s="344" t="s">
        <v>102</v>
      </c>
      <c r="BE5" s="344" t="s">
        <v>103</v>
      </c>
      <c r="BF5" s="344" t="s">
        <v>102</v>
      </c>
      <c r="BG5" s="344" t="s">
        <v>103</v>
      </c>
      <c r="BH5" s="344" t="s">
        <v>102</v>
      </c>
      <c r="BI5" s="344" t="s">
        <v>103</v>
      </c>
    </row>
    <row r="6" spans="1:64" ht="15.9" customHeight="1">
      <c r="A6" s="243"/>
      <c r="B6" s="312" t="s">
        <v>55</v>
      </c>
      <c r="C6" s="62"/>
      <c r="D6" s="169"/>
      <c r="E6" s="347">
        <f t="shared" ref="E6:E73" si="0">C6*D6</f>
        <v>0</v>
      </c>
      <c r="F6" s="169"/>
      <c r="G6" s="347">
        <f t="shared" ref="G6:I73" si="1">C6*F6</f>
        <v>0</v>
      </c>
      <c r="H6" s="169"/>
      <c r="I6" s="347">
        <f t="shared" ref="I6" si="2">C6*H6</f>
        <v>0</v>
      </c>
      <c r="J6" s="510"/>
      <c r="K6" s="511">
        <f t="shared" ref="K6" si="3">C6*J6</f>
        <v>0</v>
      </c>
      <c r="L6" s="244"/>
      <c r="M6" s="347">
        <f t="shared" ref="M6" si="4">C6*L6</f>
        <v>0</v>
      </c>
      <c r="N6" s="169"/>
      <c r="O6" s="347">
        <f t="shared" ref="O6" si="5">C6*N6</f>
        <v>0</v>
      </c>
      <c r="P6" s="169"/>
      <c r="Q6" s="347">
        <f t="shared" ref="Q6" si="6">C6*P6</f>
        <v>0</v>
      </c>
      <c r="R6" s="244"/>
      <c r="S6" s="347"/>
      <c r="T6" s="244"/>
      <c r="U6" s="347"/>
      <c r="V6" s="169"/>
      <c r="W6" s="347">
        <f t="shared" ref="W6" si="7">C6*V6</f>
        <v>0</v>
      </c>
      <c r="X6" s="244"/>
      <c r="Y6" s="347">
        <f t="shared" ref="Y6" si="8">C6*X6</f>
        <v>0</v>
      </c>
      <c r="Z6" s="169"/>
      <c r="AA6" s="347">
        <f t="shared" ref="AA6" si="9">C6*Z6</f>
        <v>0</v>
      </c>
      <c r="AB6" s="244"/>
      <c r="AC6" s="347"/>
      <c r="AD6" s="244"/>
      <c r="AE6" s="347"/>
      <c r="AF6" s="244"/>
      <c r="AG6" s="347"/>
      <c r="AH6" s="244"/>
      <c r="AI6" s="347"/>
      <c r="AJ6" s="244"/>
      <c r="AK6" s="347"/>
      <c r="AL6" s="244"/>
      <c r="AM6" s="347"/>
      <c r="AN6" s="244"/>
      <c r="AO6" s="347"/>
      <c r="AP6" s="244"/>
      <c r="AQ6" s="347"/>
      <c r="AR6" s="244"/>
      <c r="AS6" s="347"/>
      <c r="AT6" s="244"/>
      <c r="AU6" s="347"/>
      <c r="AV6" s="244"/>
      <c r="AW6" s="347"/>
      <c r="AX6" s="244"/>
      <c r="AY6" s="347"/>
      <c r="AZ6" s="244"/>
      <c r="BA6" s="347"/>
      <c r="BB6" s="244"/>
      <c r="BC6" s="347"/>
      <c r="BD6" s="244"/>
      <c r="BE6" s="347"/>
      <c r="BF6" s="244"/>
      <c r="BG6" s="347"/>
      <c r="BH6" s="244"/>
      <c r="BI6" s="347"/>
    </row>
    <row r="7" spans="1:64" s="245" customFormat="1" ht="15.9" customHeight="1">
      <c r="A7" s="348" t="s">
        <v>277</v>
      </c>
      <c r="B7" s="349" t="s">
        <v>278</v>
      </c>
      <c r="C7" s="61">
        <v>67400</v>
      </c>
      <c r="D7" s="350"/>
      <c r="E7" s="351">
        <f>C7*D7</f>
        <v>0</v>
      </c>
      <c r="F7" s="350"/>
      <c r="G7" s="351">
        <f>C7*F7</f>
        <v>0</v>
      </c>
      <c r="H7" s="350"/>
      <c r="I7" s="351">
        <f>C7*H7</f>
        <v>0</v>
      </c>
      <c r="J7" s="512"/>
      <c r="K7" s="511">
        <f>J7*C7</f>
        <v>0</v>
      </c>
      <c r="L7" s="352"/>
      <c r="M7" s="351">
        <f>C7*L7</f>
        <v>0</v>
      </c>
      <c r="N7" s="350"/>
      <c r="O7" s="351">
        <f>C7*N7</f>
        <v>0</v>
      </c>
      <c r="P7" s="350"/>
      <c r="Q7" s="351">
        <f>C7*P7</f>
        <v>0</v>
      </c>
      <c r="R7" s="350"/>
      <c r="S7" s="351">
        <f>C7*R7</f>
        <v>0</v>
      </c>
      <c r="T7" s="350"/>
      <c r="U7" s="351">
        <f>C7*T7</f>
        <v>0</v>
      </c>
      <c r="V7" s="247"/>
      <c r="W7" s="351">
        <f>C7*V7</f>
        <v>0</v>
      </c>
      <c r="X7" s="350"/>
      <c r="Y7" s="351">
        <f>C7*X7</f>
        <v>0</v>
      </c>
      <c r="Z7" s="247"/>
      <c r="AA7" s="351">
        <f>C7*Z7</f>
        <v>0</v>
      </c>
      <c r="AB7" s="350"/>
      <c r="AC7" s="351">
        <f>C7*AB7</f>
        <v>0</v>
      </c>
      <c r="AD7" s="350"/>
      <c r="AE7" s="351">
        <f>C7*AD7</f>
        <v>0</v>
      </c>
      <c r="AF7" s="350"/>
      <c r="AG7" s="351">
        <f>C7*AF7</f>
        <v>0</v>
      </c>
      <c r="AH7" s="350"/>
      <c r="AI7" s="351">
        <f>C7*AH7</f>
        <v>0</v>
      </c>
      <c r="AJ7" s="350"/>
      <c r="AK7" s="351">
        <f>C7*AJ7</f>
        <v>0</v>
      </c>
      <c r="AL7" s="350"/>
      <c r="AM7" s="351">
        <f t="shared" ref="AM7:AM18" si="10">C7*AL7</f>
        <v>0</v>
      </c>
      <c r="AN7" s="350"/>
      <c r="AO7" s="351">
        <f>C7*AN7</f>
        <v>0</v>
      </c>
      <c r="AP7" s="350"/>
      <c r="AQ7" s="351">
        <f t="shared" ref="AQ7:AQ18" si="11">C7*AP7</f>
        <v>0</v>
      </c>
      <c r="AR7" s="350"/>
      <c r="AS7" s="351">
        <f>C7*AR7</f>
        <v>0</v>
      </c>
      <c r="AT7" s="350"/>
      <c r="AU7" s="351">
        <f t="shared" ref="AU7:AU18" si="12">C7*AT7</f>
        <v>0</v>
      </c>
      <c r="AV7" s="350"/>
      <c r="AW7" s="351">
        <f>C7*AV7</f>
        <v>0</v>
      </c>
      <c r="AX7" s="350"/>
      <c r="AY7" s="351">
        <f>C7*AX7</f>
        <v>0</v>
      </c>
      <c r="AZ7" s="350"/>
      <c r="BA7" s="351">
        <f>C7*AZ7</f>
        <v>0</v>
      </c>
      <c r="BB7" s="350"/>
      <c r="BC7" s="351">
        <f>C7*BB7</f>
        <v>0</v>
      </c>
      <c r="BD7" s="350"/>
      <c r="BE7" s="351">
        <f>C7*BD7</f>
        <v>0</v>
      </c>
      <c r="BF7" s="350"/>
      <c r="BG7" s="351">
        <f>C7*BF7</f>
        <v>0</v>
      </c>
      <c r="BH7" s="350"/>
      <c r="BI7" s="351">
        <f>C7*BH7</f>
        <v>0</v>
      </c>
    </row>
    <row r="8" spans="1:64" s="245" customFormat="1" ht="15.9" customHeight="1">
      <c r="A8" s="348" t="s">
        <v>865</v>
      </c>
      <c r="B8" s="349" t="s">
        <v>866</v>
      </c>
      <c r="C8" s="61">
        <v>67400</v>
      </c>
      <c r="D8" s="350"/>
      <c r="E8" s="351">
        <f t="shared" si="0"/>
        <v>0</v>
      </c>
      <c r="F8" s="350"/>
      <c r="G8" s="351">
        <f t="shared" si="1"/>
        <v>0</v>
      </c>
      <c r="H8" s="350"/>
      <c r="I8" s="351">
        <f t="shared" ref="I8:I73" si="13">C8*H8</f>
        <v>0</v>
      </c>
      <c r="J8" s="512"/>
      <c r="K8" s="511">
        <f t="shared" ref="K8:K73" si="14">J8*C8</f>
        <v>0</v>
      </c>
      <c r="L8" s="352"/>
      <c r="M8" s="351">
        <f t="shared" ref="M8:M73" si="15">C8*L8</f>
        <v>0</v>
      </c>
      <c r="N8" s="350"/>
      <c r="O8" s="351">
        <f t="shared" ref="O8:O73" si="16">C8*N8</f>
        <v>0</v>
      </c>
      <c r="P8" s="350"/>
      <c r="Q8" s="351">
        <f t="shared" ref="Q8:Q73" si="17">C8*P8</f>
        <v>0</v>
      </c>
      <c r="R8" s="350"/>
      <c r="S8" s="351">
        <f t="shared" ref="S8:S73" si="18">C8*R8</f>
        <v>0</v>
      </c>
      <c r="T8" s="350"/>
      <c r="U8" s="351">
        <f t="shared" ref="U8:U18" si="19">C8*T8</f>
        <v>0</v>
      </c>
      <c r="V8" s="247"/>
      <c r="W8" s="351">
        <f t="shared" ref="W8:W18" si="20">C8*V8</f>
        <v>0</v>
      </c>
      <c r="X8" s="350"/>
      <c r="Y8" s="351">
        <f t="shared" ref="Y8:Y73" si="21">C8*X8</f>
        <v>0</v>
      </c>
      <c r="Z8" s="247"/>
      <c r="AA8" s="351">
        <f t="shared" ref="AA8:AA73" si="22">C8*Z8</f>
        <v>0</v>
      </c>
      <c r="AB8" s="350"/>
      <c r="AC8" s="351">
        <f t="shared" ref="AC8:AC73" si="23">C8*AB8</f>
        <v>0</v>
      </c>
      <c r="AD8" s="350"/>
      <c r="AE8" s="351">
        <f t="shared" ref="AE8:AE73" si="24">C8*AD8</f>
        <v>0</v>
      </c>
      <c r="AF8" s="350"/>
      <c r="AG8" s="351">
        <f t="shared" ref="AG8:AG72" si="25">C8*AF8</f>
        <v>0</v>
      </c>
      <c r="AH8" s="350"/>
      <c r="AI8" s="351">
        <f t="shared" ref="AI8:AI72" si="26">C8*AH8</f>
        <v>0</v>
      </c>
      <c r="AJ8" s="350"/>
      <c r="AK8" s="351">
        <f t="shared" ref="AK8:AK72" si="27">C8*AJ8</f>
        <v>0</v>
      </c>
      <c r="AL8" s="350"/>
      <c r="AM8" s="351">
        <f t="shared" si="10"/>
        <v>0</v>
      </c>
      <c r="AN8" s="350"/>
      <c r="AO8" s="351">
        <f t="shared" ref="AO8:AO14" si="28">C8*AN8</f>
        <v>0</v>
      </c>
      <c r="AP8" s="350"/>
      <c r="AQ8" s="351">
        <f t="shared" si="11"/>
        <v>0</v>
      </c>
      <c r="AR8" s="350"/>
      <c r="AS8" s="351">
        <f t="shared" ref="AS8:AS72" si="29">C8*AR8</f>
        <v>0</v>
      </c>
      <c r="AT8" s="350"/>
      <c r="AU8" s="351">
        <f t="shared" si="12"/>
        <v>0</v>
      </c>
      <c r="AV8" s="350"/>
      <c r="AW8" s="351">
        <f t="shared" ref="AW8:AW72" si="30">C8*AV8</f>
        <v>0</v>
      </c>
      <c r="AX8" s="350"/>
      <c r="AY8" s="351">
        <f t="shared" ref="AY8:AY72" si="31">C8*AX8</f>
        <v>0</v>
      </c>
      <c r="AZ8" s="350"/>
      <c r="BA8" s="351">
        <f t="shared" ref="BA8:BA72" si="32">C8*AZ8</f>
        <v>0</v>
      </c>
      <c r="BB8" s="350"/>
      <c r="BC8" s="351">
        <f t="shared" ref="BC8:BC72" si="33">C8*BB8</f>
        <v>0</v>
      </c>
      <c r="BD8" s="350"/>
      <c r="BE8" s="351">
        <f t="shared" ref="BE8:BE18" si="34">C8*BD8</f>
        <v>0</v>
      </c>
      <c r="BF8" s="350"/>
      <c r="BG8" s="351">
        <f t="shared" ref="BG8:BG72" si="35">C8*BF8</f>
        <v>0</v>
      </c>
      <c r="BH8" s="350"/>
      <c r="BI8" s="351">
        <f t="shared" ref="BI8:BI18" si="36">C8*BH8</f>
        <v>0</v>
      </c>
    </row>
    <row r="9" spans="1:64" s="245" customFormat="1" ht="15.9" customHeight="1">
      <c r="A9" s="348" t="s">
        <v>382</v>
      </c>
      <c r="B9" s="349" t="s">
        <v>638</v>
      </c>
      <c r="C9" s="308">
        <v>67400</v>
      </c>
      <c r="D9" s="350"/>
      <c r="E9" s="351">
        <f t="shared" si="0"/>
        <v>0</v>
      </c>
      <c r="F9" s="350"/>
      <c r="G9" s="351">
        <f t="shared" si="1"/>
        <v>0</v>
      </c>
      <c r="H9" s="350"/>
      <c r="I9" s="351">
        <f t="shared" si="13"/>
        <v>0</v>
      </c>
      <c r="J9" s="512"/>
      <c r="K9" s="511">
        <f t="shared" si="14"/>
        <v>0</v>
      </c>
      <c r="L9" s="352"/>
      <c r="M9" s="351">
        <f t="shared" si="15"/>
        <v>0</v>
      </c>
      <c r="N9" s="350"/>
      <c r="O9" s="351">
        <f t="shared" si="16"/>
        <v>0</v>
      </c>
      <c r="P9" s="350"/>
      <c r="Q9" s="351">
        <f t="shared" si="17"/>
        <v>0</v>
      </c>
      <c r="R9" s="350"/>
      <c r="S9" s="351">
        <f t="shared" si="18"/>
        <v>0</v>
      </c>
      <c r="T9" s="350"/>
      <c r="U9" s="351">
        <f t="shared" si="19"/>
        <v>0</v>
      </c>
      <c r="V9" s="247"/>
      <c r="W9" s="351">
        <f t="shared" si="20"/>
        <v>0</v>
      </c>
      <c r="X9" s="350"/>
      <c r="Y9" s="351">
        <f t="shared" si="21"/>
        <v>0</v>
      </c>
      <c r="Z9" s="247"/>
      <c r="AA9" s="351">
        <f t="shared" si="22"/>
        <v>0</v>
      </c>
      <c r="AB9" s="350"/>
      <c r="AC9" s="351">
        <f t="shared" si="23"/>
        <v>0</v>
      </c>
      <c r="AD9" s="350"/>
      <c r="AE9" s="351">
        <f t="shared" si="24"/>
        <v>0</v>
      </c>
      <c r="AF9" s="350"/>
      <c r="AG9" s="351">
        <f t="shared" si="25"/>
        <v>0</v>
      </c>
      <c r="AH9" s="350"/>
      <c r="AI9" s="351">
        <f t="shared" si="26"/>
        <v>0</v>
      </c>
      <c r="AJ9" s="350"/>
      <c r="AK9" s="351">
        <f t="shared" si="27"/>
        <v>0</v>
      </c>
      <c r="AL9" s="350"/>
      <c r="AM9" s="351">
        <f t="shared" si="10"/>
        <v>0</v>
      </c>
      <c r="AN9" s="350"/>
      <c r="AO9" s="351">
        <f t="shared" si="28"/>
        <v>0</v>
      </c>
      <c r="AP9" s="350"/>
      <c r="AQ9" s="351">
        <f t="shared" si="11"/>
        <v>0</v>
      </c>
      <c r="AR9" s="350"/>
      <c r="AS9" s="351">
        <f t="shared" si="29"/>
        <v>0</v>
      </c>
      <c r="AT9" s="350"/>
      <c r="AU9" s="351">
        <f t="shared" si="12"/>
        <v>0</v>
      </c>
      <c r="AV9" s="350"/>
      <c r="AW9" s="351">
        <f t="shared" si="30"/>
        <v>0</v>
      </c>
      <c r="AX9" s="350"/>
      <c r="AY9" s="351">
        <f t="shared" si="31"/>
        <v>0</v>
      </c>
      <c r="AZ9" s="350"/>
      <c r="BA9" s="351">
        <f t="shared" si="32"/>
        <v>0</v>
      </c>
      <c r="BB9" s="350"/>
      <c r="BC9" s="351">
        <f t="shared" si="33"/>
        <v>0</v>
      </c>
      <c r="BD9" s="350"/>
      <c r="BE9" s="351">
        <f t="shared" si="34"/>
        <v>0</v>
      </c>
      <c r="BF9" s="350"/>
      <c r="BG9" s="351">
        <f t="shared" si="35"/>
        <v>0</v>
      </c>
      <c r="BH9" s="350"/>
      <c r="BI9" s="351">
        <f t="shared" si="36"/>
        <v>0</v>
      </c>
    </row>
    <row r="10" spans="1:64" s="245" customFormat="1" ht="15.9" customHeight="1">
      <c r="A10" s="348" t="s">
        <v>385</v>
      </c>
      <c r="B10" s="349" t="s">
        <v>386</v>
      </c>
      <c r="C10" s="308">
        <v>67400</v>
      </c>
      <c r="D10" s="350"/>
      <c r="E10" s="351">
        <f t="shared" si="0"/>
        <v>0</v>
      </c>
      <c r="F10" s="350"/>
      <c r="G10" s="351">
        <f t="shared" si="1"/>
        <v>0</v>
      </c>
      <c r="H10" s="350"/>
      <c r="I10" s="351">
        <f t="shared" si="13"/>
        <v>0</v>
      </c>
      <c r="J10" s="512"/>
      <c r="K10" s="511">
        <f t="shared" si="14"/>
        <v>0</v>
      </c>
      <c r="L10" s="352"/>
      <c r="M10" s="351">
        <f t="shared" si="15"/>
        <v>0</v>
      </c>
      <c r="N10" s="350"/>
      <c r="O10" s="351">
        <f t="shared" si="16"/>
        <v>0</v>
      </c>
      <c r="P10" s="350"/>
      <c r="Q10" s="351">
        <f t="shared" si="17"/>
        <v>0</v>
      </c>
      <c r="R10" s="350"/>
      <c r="S10" s="351">
        <f t="shared" si="18"/>
        <v>0</v>
      </c>
      <c r="T10" s="350"/>
      <c r="U10" s="351">
        <f t="shared" si="19"/>
        <v>0</v>
      </c>
      <c r="V10" s="247"/>
      <c r="W10" s="351">
        <f t="shared" si="20"/>
        <v>0</v>
      </c>
      <c r="X10" s="350"/>
      <c r="Y10" s="351">
        <f t="shared" si="21"/>
        <v>0</v>
      </c>
      <c r="Z10" s="247"/>
      <c r="AA10" s="351">
        <f t="shared" si="22"/>
        <v>0</v>
      </c>
      <c r="AB10" s="350"/>
      <c r="AC10" s="351">
        <f t="shared" si="23"/>
        <v>0</v>
      </c>
      <c r="AD10" s="350"/>
      <c r="AE10" s="351">
        <f t="shared" si="24"/>
        <v>0</v>
      </c>
      <c r="AF10" s="350"/>
      <c r="AG10" s="351">
        <f t="shared" si="25"/>
        <v>0</v>
      </c>
      <c r="AH10" s="350"/>
      <c r="AI10" s="351">
        <f t="shared" si="26"/>
        <v>0</v>
      </c>
      <c r="AJ10" s="350"/>
      <c r="AK10" s="351">
        <f t="shared" si="27"/>
        <v>0</v>
      </c>
      <c r="AL10" s="350"/>
      <c r="AM10" s="351">
        <f t="shared" si="10"/>
        <v>0</v>
      </c>
      <c r="AN10" s="350"/>
      <c r="AO10" s="351">
        <f t="shared" si="28"/>
        <v>0</v>
      </c>
      <c r="AP10" s="350"/>
      <c r="AQ10" s="351">
        <f t="shared" si="11"/>
        <v>0</v>
      </c>
      <c r="AR10" s="350"/>
      <c r="AS10" s="351">
        <f t="shared" si="29"/>
        <v>0</v>
      </c>
      <c r="AT10" s="350"/>
      <c r="AU10" s="351">
        <f t="shared" si="12"/>
        <v>0</v>
      </c>
      <c r="AV10" s="350"/>
      <c r="AW10" s="351">
        <f t="shared" si="30"/>
        <v>0</v>
      </c>
      <c r="AX10" s="350"/>
      <c r="AY10" s="351">
        <f t="shared" si="31"/>
        <v>0</v>
      </c>
      <c r="AZ10" s="350"/>
      <c r="BA10" s="351">
        <f t="shared" si="32"/>
        <v>0</v>
      </c>
      <c r="BB10" s="350"/>
      <c r="BC10" s="351">
        <f t="shared" si="33"/>
        <v>0</v>
      </c>
      <c r="BD10" s="350"/>
      <c r="BE10" s="351">
        <f t="shared" si="34"/>
        <v>0</v>
      </c>
      <c r="BF10" s="350"/>
      <c r="BG10" s="351">
        <f t="shared" si="35"/>
        <v>0</v>
      </c>
      <c r="BH10" s="350"/>
      <c r="BI10" s="351">
        <f t="shared" si="36"/>
        <v>0</v>
      </c>
    </row>
    <row r="11" spans="1:64" s="245" customFormat="1" ht="15.9" customHeight="1">
      <c r="A11" s="348" t="s">
        <v>279</v>
      </c>
      <c r="B11" s="349" t="s">
        <v>280</v>
      </c>
      <c r="C11" s="308">
        <v>79900</v>
      </c>
      <c r="D11" s="350"/>
      <c r="E11" s="351">
        <f t="shared" si="0"/>
        <v>0</v>
      </c>
      <c r="F11" s="350"/>
      <c r="G11" s="351">
        <f t="shared" si="1"/>
        <v>0</v>
      </c>
      <c r="H11" s="350"/>
      <c r="I11" s="351">
        <f t="shared" si="13"/>
        <v>0</v>
      </c>
      <c r="J11" s="512"/>
      <c r="K11" s="511">
        <f t="shared" si="14"/>
        <v>0</v>
      </c>
      <c r="L11" s="352"/>
      <c r="M11" s="351">
        <f t="shared" si="15"/>
        <v>0</v>
      </c>
      <c r="N11" s="350"/>
      <c r="O11" s="351">
        <f t="shared" si="16"/>
        <v>0</v>
      </c>
      <c r="P11" s="350"/>
      <c r="Q11" s="351">
        <f t="shared" si="17"/>
        <v>0</v>
      </c>
      <c r="R11" s="350"/>
      <c r="S11" s="351">
        <f t="shared" si="18"/>
        <v>0</v>
      </c>
      <c r="T11" s="350"/>
      <c r="U11" s="351">
        <f t="shared" si="19"/>
        <v>0</v>
      </c>
      <c r="V11" s="247"/>
      <c r="W11" s="351">
        <f t="shared" si="20"/>
        <v>0</v>
      </c>
      <c r="X11" s="350"/>
      <c r="Y11" s="351">
        <f t="shared" si="21"/>
        <v>0</v>
      </c>
      <c r="Z11" s="247"/>
      <c r="AA11" s="351">
        <f t="shared" si="22"/>
        <v>0</v>
      </c>
      <c r="AB11" s="350"/>
      <c r="AC11" s="351">
        <f t="shared" si="23"/>
        <v>0</v>
      </c>
      <c r="AD11" s="350"/>
      <c r="AE11" s="351">
        <f t="shared" si="24"/>
        <v>0</v>
      </c>
      <c r="AF11" s="350"/>
      <c r="AG11" s="351">
        <f t="shared" si="25"/>
        <v>0</v>
      </c>
      <c r="AH11" s="350"/>
      <c r="AI11" s="351">
        <f t="shared" si="26"/>
        <v>0</v>
      </c>
      <c r="AJ11" s="350"/>
      <c r="AK11" s="351">
        <f t="shared" si="27"/>
        <v>0</v>
      </c>
      <c r="AL11" s="350"/>
      <c r="AM11" s="351">
        <f t="shared" si="10"/>
        <v>0</v>
      </c>
      <c r="AN11" s="350"/>
      <c r="AO11" s="351">
        <f t="shared" si="28"/>
        <v>0</v>
      </c>
      <c r="AP11" s="350"/>
      <c r="AQ11" s="351">
        <f t="shared" si="11"/>
        <v>0</v>
      </c>
      <c r="AR11" s="350"/>
      <c r="AS11" s="351">
        <f t="shared" si="29"/>
        <v>0</v>
      </c>
      <c r="AT11" s="350"/>
      <c r="AU11" s="351">
        <f t="shared" si="12"/>
        <v>0</v>
      </c>
      <c r="AV11" s="350">
        <v>15.5</v>
      </c>
      <c r="AW11" s="351">
        <f t="shared" si="30"/>
        <v>1238450</v>
      </c>
      <c r="AX11" s="350"/>
      <c r="AY11" s="351">
        <f t="shared" si="31"/>
        <v>0</v>
      </c>
      <c r="AZ11" s="350"/>
      <c r="BA11" s="351">
        <f t="shared" si="32"/>
        <v>0</v>
      </c>
      <c r="BB11" s="350"/>
      <c r="BC11" s="351">
        <f t="shared" si="33"/>
        <v>0</v>
      </c>
      <c r="BD11" s="350"/>
      <c r="BE11" s="351">
        <f t="shared" si="34"/>
        <v>0</v>
      </c>
      <c r="BF11" s="350"/>
      <c r="BG11" s="351">
        <f t="shared" si="35"/>
        <v>0</v>
      </c>
      <c r="BH11" s="350"/>
      <c r="BI11" s="351">
        <f t="shared" si="36"/>
        <v>0</v>
      </c>
    </row>
    <row r="12" spans="1:64" s="245" customFormat="1" ht="15.9" customHeight="1">
      <c r="A12" s="348" t="s">
        <v>281</v>
      </c>
      <c r="B12" s="349" t="s">
        <v>282</v>
      </c>
      <c r="C12" s="308">
        <v>67400</v>
      </c>
      <c r="D12" s="350"/>
      <c r="E12" s="351">
        <f t="shared" si="0"/>
        <v>0</v>
      </c>
      <c r="F12" s="350"/>
      <c r="G12" s="351">
        <f t="shared" si="1"/>
        <v>0</v>
      </c>
      <c r="H12" s="350"/>
      <c r="I12" s="351">
        <f t="shared" si="13"/>
        <v>0</v>
      </c>
      <c r="J12" s="512"/>
      <c r="K12" s="511">
        <f t="shared" si="14"/>
        <v>0</v>
      </c>
      <c r="L12" s="352"/>
      <c r="M12" s="351">
        <f t="shared" si="15"/>
        <v>0</v>
      </c>
      <c r="N12" s="350"/>
      <c r="O12" s="351">
        <f t="shared" si="16"/>
        <v>0</v>
      </c>
      <c r="P12" s="350"/>
      <c r="Q12" s="351">
        <f t="shared" si="17"/>
        <v>0</v>
      </c>
      <c r="R12" s="350"/>
      <c r="S12" s="351">
        <f t="shared" si="18"/>
        <v>0</v>
      </c>
      <c r="T12" s="350"/>
      <c r="U12" s="351">
        <f t="shared" si="19"/>
        <v>0</v>
      </c>
      <c r="V12" s="247"/>
      <c r="W12" s="351">
        <f t="shared" si="20"/>
        <v>0</v>
      </c>
      <c r="X12" s="350"/>
      <c r="Y12" s="351">
        <f t="shared" si="21"/>
        <v>0</v>
      </c>
      <c r="Z12" s="247"/>
      <c r="AA12" s="351">
        <f t="shared" si="22"/>
        <v>0</v>
      </c>
      <c r="AB12" s="350"/>
      <c r="AC12" s="351">
        <f t="shared" si="23"/>
        <v>0</v>
      </c>
      <c r="AD12" s="350"/>
      <c r="AE12" s="351">
        <f t="shared" si="24"/>
        <v>0</v>
      </c>
      <c r="AF12" s="350"/>
      <c r="AG12" s="351">
        <f t="shared" si="25"/>
        <v>0</v>
      </c>
      <c r="AH12" s="350"/>
      <c r="AI12" s="351">
        <f t="shared" si="26"/>
        <v>0</v>
      </c>
      <c r="AJ12" s="350"/>
      <c r="AK12" s="351">
        <f t="shared" si="27"/>
        <v>0</v>
      </c>
      <c r="AL12" s="350"/>
      <c r="AM12" s="351">
        <f t="shared" si="10"/>
        <v>0</v>
      </c>
      <c r="AN12" s="350"/>
      <c r="AO12" s="351">
        <f t="shared" si="28"/>
        <v>0</v>
      </c>
      <c r="AP12" s="350"/>
      <c r="AQ12" s="351">
        <f t="shared" si="11"/>
        <v>0</v>
      </c>
      <c r="AR12" s="350"/>
      <c r="AS12" s="351">
        <f t="shared" si="29"/>
        <v>0</v>
      </c>
      <c r="AT12" s="350"/>
      <c r="AU12" s="351">
        <f t="shared" si="12"/>
        <v>0</v>
      </c>
      <c r="AV12" s="350"/>
      <c r="AW12" s="351">
        <f t="shared" si="30"/>
        <v>0</v>
      </c>
      <c r="AX12" s="350"/>
      <c r="AY12" s="351">
        <f t="shared" si="31"/>
        <v>0</v>
      </c>
      <c r="AZ12" s="350"/>
      <c r="BA12" s="351">
        <f t="shared" si="32"/>
        <v>0</v>
      </c>
      <c r="BB12" s="350"/>
      <c r="BC12" s="351">
        <f t="shared" si="33"/>
        <v>0</v>
      </c>
      <c r="BD12" s="350"/>
      <c r="BE12" s="351">
        <f t="shared" si="34"/>
        <v>0</v>
      </c>
      <c r="BF12" s="350"/>
      <c r="BG12" s="351">
        <f t="shared" si="35"/>
        <v>0</v>
      </c>
      <c r="BH12" s="350"/>
      <c r="BI12" s="351">
        <f t="shared" si="36"/>
        <v>0</v>
      </c>
    </row>
    <row r="13" spans="1:64" s="245" customFormat="1" ht="15.9" customHeight="1">
      <c r="A13" s="348" t="s">
        <v>379</v>
      </c>
      <c r="B13" s="349" t="s">
        <v>380</v>
      </c>
      <c r="C13" s="308">
        <v>67400</v>
      </c>
      <c r="D13" s="350"/>
      <c r="E13" s="351">
        <f t="shared" si="0"/>
        <v>0</v>
      </c>
      <c r="F13" s="350"/>
      <c r="G13" s="351">
        <f t="shared" si="1"/>
        <v>0</v>
      </c>
      <c r="H13" s="350"/>
      <c r="I13" s="351">
        <f t="shared" si="13"/>
        <v>0</v>
      </c>
      <c r="J13" s="512"/>
      <c r="K13" s="511">
        <f t="shared" si="14"/>
        <v>0</v>
      </c>
      <c r="L13" s="352"/>
      <c r="M13" s="351">
        <f t="shared" si="15"/>
        <v>0</v>
      </c>
      <c r="N13" s="350"/>
      <c r="O13" s="351">
        <f t="shared" si="16"/>
        <v>0</v>
      </c>
      <c r="P13" s="350"/>
      <c r="Q13" s="351">
        <f t="shared" si="17"/>
        <v>0</v>
      </c>
      <c r="R13" s="350"/>
      <c r="S13" s="351">
        <f t="shared" si="18"/>
        <v>0</v>
      </c>
      <c r="T13" s="350"/>
      <c r="U13" s="351">
        <f t="shared" si="19"/>
        <v>0</v>
      </c>
      <c r="V13" s="247"/>
      <c r="W13" s="351">
        <f t="shared" si="20"/>
        <v>0</v>
      </c>
      <c r="X13" s="350"/>
      <c r="Y13" s="351">
        <f t="shared" si="21"/>
        <v>0</v>
      </c>
      <c r="Z13" s="247"/>
      <c r="AA13" s="351">
        <f t="shared" si="22"/>
        <v>0</v>
      </c>
      <c r="AB13" s="350"/>
      <c r="AC13" s="351">
        <f t="shared" si="23"/>
        <v>0</v>
      </c>
      <c r="AD13" s="350"/>
      <c r="AE13" s="351">
        <f t="shared" si="24"/>
        <v>0</v>
      </c>
      <c r="AF13" s="350"/>
      <c r="AG13" s="351">
        <f t="shared" si="25"/>
        <v>0</v>
      </c>
      <c r="AH13" s="350"/>
      <c r="AI13" s="351">
        <f t="shared" si="26"/>
        <v>0</v>
      </c>
      <c r="AJ13" s="350"/>
      <c r="AK13" s="351">
        <f t="shared" si="27"/>
        <v>0</v>
      </c>
      <c r="AL13" s="350"/>
      <c r="AM13" s="351">
        <f t="shared" si="10"/>
        <v>0</v>
      </c>
      <c r="AN13" s="350"/>
      <c r="AO13" s="351">
        <f t="shared" si="28"/>
        <v>0</v>
      </c>
      <c r="AP13" s="350"/>
      <c r="AQ13" s="351">
        <f t="shared" si="11"/>
        <v>0</v>
      </c>
      <c r="AR13" s="350"/>
      <c r="AS13" s="351">
        <f t="shared" si="29"/>
        <v>0</v>
      </c>
      <c r="AT13" s="350"/>
      <c r="AU13" s="351">
        <f t="shared" si="12"/>
        <v>0</v>
      </c>
      <c r="AV13" s="350">
        <v>15.5</v>
      </c>
      <c r="AW13" s="351">
        <f t="shared" si="30"/>
        <v>1044700</v>
      </c>
      <c r="AX13" s="350"/>
      <c r="AY13" s="351">
        <f t="shared" si="31"/>
        <v>0</v>
      </c>
      <c r="AZ13" s="350"/>
      <c r="BA13" s="351">
        <f t="shared" si="32"/>
        <v>0</v>
      </c>
      <c r="BB13" s="350"/>
      <c r="BC13" s="351">
        <f t="shared" si="33"/>
        <v>0</v>
      </c>
      <c r="BD13" s="350"/>
      <c r="BE13" s="351">
        <f t="shared" si="34"/>
        <v>0</v>
      </c>
      <c r="BF13" s="350"/>
      <c r="BG13" s="351">
        <f t="shared" si="35"/>
        <v>0</v>
      </c>
      <c r="BH13" s="350"/>
      <c r="BI13" s="351">
        <f t="shared" si="36"/>
        <v>0</v>
      </c>
    </row>
    <row r="14" spans="1:64" s="245" customFormat="1" ht="15.9" customHeight="1">
      <c r="A14" s="348" t="s">
        <v>377</v>
      </c>
      <c r="B14" s="349" t="s">
        <v>378</v>
      </c>
      <c r="C14" s="61">
        <v>32600</v>
      </c>
      <c r="D14" s="350"/>
      <c r="E14" s="351">
        <f t="shared" si="0"/>
        <v>0</v>
      </c>
      <c r="F14" s="350"/>
      <c r="G14" s="351">
        <f t="shared" si="1"/>
        <v>0</v>
      </c>
      <c r="H14" s="350"/>
      <c r="I14" s="351">
        <f t="shared" si="13"/>
        <v>0</v>
      </c>
      <c r="J14" s="512"/>
      <c r="K14" s="511">
        <f t="shared" si="14"/>
        <v>0</v>
      </c>
      <c r="L14" s="352"/>
      <c r="M14" s="351">
        <f t="shared" si="15"/>
        <v>0</v>
      </c>
      <c r="N14" s="350"/>
      <c r="O14" s="351">
        <f t="shared" si="16"/>
        <v>0</v>
      </c>
      <c r="P14" s="350"/>
      <c r="Q14" s="351">
        <f t="shared" si="17"/>
        <v>0</v>
      </c>
      <c r="R14" s="350"/>
      <c r="S14" s="351">
        <f t="shared" si="18"/>
        <v>0</v>
      </c>
      <c r="T14" s="350"/>
      <c r="U14" s="351">
        <f t="shared" si="19"/>
        <v>0</v>
      </c>
      <c r="V14" s="247"/>
      <c r="W14" s="351">
        <f t="shared" si="20"/>
        <v>0</v>
      </c>
      <c r="X14" s="350"/>
      <c r="Y14" s="351">
        <f t="shared" si="21"/>
        <v>0</v>
      </c>
      <c r="Z14" s="247"/>
      <c r="AA14" s="351">
        <f t="shared" si="22"/>
        <v>0</v>
      </c>
      <c r="AB14" s="350"/>
      <c r="AC14" s="351">
        <f t="shared" si="23"/>
        <v>0</v>
      </c>
      <c r="AD14" s="350"/>
      <c r="AE14" s="351">
        <f t="shared" si="24"/>
        <v>0</v>
      </c>
      <c r="AF14" s="350"/>
      <c r="AG14" s="351">
        <f t="shared" si="25"/>
        <v>0</v>
      </c>
      <c r="AH14" s="350"/>
      <c r="AI14" s="351">
        <f t="shared" si="26"/>
        <v>0</v>
      </c>
      <c r="AJ14" s="350"/>
      <c r="AK14" s="351">
        <f t="shared" si="27"/>
        <v>0</v>
      </c>
      <c r="AL14" s="350"/>
      <c r="AM14" s="351">
        <f t="shared" si="10"/>
        <v>0</v>
      </c>
      <c r="AN14" s="350"/>
      <c r="AO14" s="351">
        <f t="shared" si="28"/>
        <v>0</v>
      </c>
      <c r="AP14" s="350"/>
      <c r="AQ14" s="351">
        <f t="shared" si="11"/>
        <v>0</v>
      </c>
      <c r="AR14" s="350"/>
      <c r="AS14" s="351">
        <f t="shared" si="29"/>
        <v>0</v>
      </c>
      <c r="AT14" s="350"/>
      <c r="AU14" s="351">
        <f t="shared" si="12"/>
        <v>0</v>
      </c>
      <c r="AV14" s="350"/>
      <c r="AW14" s="351">
        <f t="shared" si="30"/>
        <v>0</v>
      </c>
      <c r="AX14" s="350"/>
      <c r="AY14" s="351">
        <f t="shared" si="31"/>
        <v>0</v>
      </c>
      <c r="AZ14" s="350"/>
      <c r="BA14" s="351">
        <f t="shared" si="32"/>
        <v>0</v>
      </c>
      <c r="BB14" s="350"/>
      <c r="BC14" s="351">
        <f t="shared" si="33"/>
        <v>0</v>
      </c>
      <c r="BD14" s="350"/>
      <c r="BE14" s="351">
        <f t="shared" si="34"/>
        <v>0</v>
      </c>
      <c r="BF14" s="350"/>
      <c r="BG14" s="351">
        <f t="shared" si="35"/>
        <v>0</v>
      </c>
      <c r="BH14" s="350"/>
      <c r="BI14" s="351">
        <f t="shared" si="36"/>
        <v>0</v>
      </c>
    </row>
    <row r="15" spans="1:64" s="245" customFormat="1" ht="15.9" customHeight="1">
      <c r="A15" s="348" t="s">
        <v>283</v>
      </c>
      <c r="B15" s="349" t="s">
        <v>640</v>
      </c>
      <c r="C15" s="61">
        <v>32600</v>
      </c>
      <c r="D15" s="350"/>
      <c r="E15" s="351">
        <f t="shared" si="0"/>
        <v>0</v>
      </c>
      <c r="F15" s="350"/>
      <c r="G15" s="351">
        <f t="shared" si="1"/>
        <v>0</v>
      </c>
      <c r="H15" s="350"/>
      <c r="I15" s="351">
        <f t="shared" si="13"/>
        <v>0</v>
      </c>
      <c r="J15" s="512"/>
      <c r="K15" s="511">
        <f t="shared" si="14"/>
        <v>0</v>
      </c>
      <c r="L15" s="352"/>
      <c r="M15" s="351">
        <f t="shared" si="15"/>
        <v>0</v>
      </c>
      <c r="N15" s="350"/>
      <c r="O15" s="351">
        <f t="shared" si="16"/>
        <v>0</v>
      </c>
      <c r="P15" s="350"/>
      <c r="Q15" s="351">
        <f t="shared" si="17"/>
        <v>0</v>
      </c>
      <c r="R15" s="350"/>
      <c r="S15" s="351">
        <f t="shared" si="18"/>
        <v>0</v>
      </c>
      <c r="T15" s="350"/>
      <c r="U15" s="351">
        <f t="shared" si="19"/>
        <v>0</v>
      </c>
      <c r="V15" s="247"/>
      <c r="W15" s="351">
        <f t="shared" si="20"/>
        <v>0</v>
      </c>
      <c r="X15" s="350"/>
      <c r="Y15" s="351">
        <f t="shared" si="21"/>
        <v>0</v>
      </c>
      <c r="Z15" s="247"/>
      <c r="AA15" s="351">
        <f t="shared" si="22"/>
        <v>0</v>
      </c>
      <c r="AB15" s="350"/>
      <c r="AC15" s="351">
        <f t="shared" si="23"/>
        <v>0</v>
      </c>
      <c r="AD15" s="350"/>
      <c r="AE15" s="351">
        <f t="shared" si="24"/>
        <v>0</v>
      </c>
      <c r="AF15" s="350"/>
      <c r="AG15" s="351">
        <f t="shared" si="25"/>
        <v>0</v>
      </c>
      <c r="AH15" s="350"/>
      <c r="AI15" s="351">
        <f t="shared" si="26"/>
        <v>0</v>
      </c>
      <c r="AJ15" s="350"/>
      <c r="AK15" s="351">
        <f t="shared" si="27"/>
        <v>0</v>
      </c>
      <c r="AL15" s="350"/>
      <c r="AM15" s="351">
        <f t="shared" si="10"/>
        <v>0</v>
      </c>
      <c r="AN15" s="350"/>
      <c r="AO15" s="351">
        <f>C15*AN15</f>
        <v>0</v>
      </c>
      <c r="AP15" s="350"/>
      <c r="AQ15" s="351">
        <f t="shared" si="11"/>
        <v>0</v>
      </c>
      <c r="AR15" s="350"/>
      <c r="AS15" s="351">
        <f t="shared" si="29"/>
        <v>0</v>
      </c>
      <c r="AT15" s="350"/>
      <c r="AU15" s="351">
        <f t="shared" si="12"/>
        <v>0</v>
      </c>
      <c r="AV15" s="350"/>
      <c r="AW15" s="351">
        <f t="shared" si="30"/>
        <v>0</v>
      </c>
      <c r="AX15" s="350"/>
      <c r="AY15" s="351">
        <f t="shared" si="31"/>
        <v>0</v>
      </c>
      <c r="AZ15" s="350"/>
      <c r="BA15" s="351">
        <f t="shared" si="32"/>
        <v>0</v>
      </c>
      <c r="BB15" s="350"/>
      <c r="BC15" s="351">
        <f t="shared" si="33"/>
        <v>0</v>
      </c>
      <c r="BD15" s="350"/>
      <c r="BE15" s="351">
        <f t="shared" si="34"/>
        <v>0</v>
      </c>
      <c r="BF15" s="350"/>
      <c r="BG15" s="351">
        <f t="shared" si="35"/>
        <v>0</v>
      </c>
      <c r="BH15" s="350"/>
      <c r="BI15" s="351">
        <f t="shared" si="36"/>
        <v>0</v>
      </c>
    </row>
    <row r="16" spans="1:64" s="245" customFormat="1" ht="15.9" customHeight="1">
      <c r="A16" s="348" t="s">
        <v>641</v>
      </c>
      <c r="B16" s="349" t="s">
        <v>642</v>
      </c>
      <c r="C16" s="61">
        <v>32600</v>
      </c>
      <c r="D16" s="350"/>
      <c r="E16" s="351">
        <f t="shared" si="0"/>
        <v>0</v>
      </c>
      <c r="F16" s="350"/>
      <c r="G16" s="351">
        <f t="shared" si="1"/>
        <v>0</v>
      </c>
      <c r="H16" s="350"/>
      <c r="I16" s="351">
        <f t="shared" si="13"/>
        <v>0</v>
      </c>
      <c r="J16" s="512"/>
      <c r="K16" s="511">
        <f t="shared" si="14"/>
        <v>0</v>
      </c>
      <c r="L16" s="352"/>
      <c r="M16" s="351">
        <f t="shared" si="15"/>
        <v>0</v>
      </c>
      <c r="N16" s="350"/>
      <c r="O16" s="351">
        <f t="shared" si="16"/>
        <v>0</v>
      </c>
      <c r="P16" s="350"/>
      <c r="Q16" s="351">
        <f t="shared" si="17"/>
        <v>0</v>
      </c>
      <c r="R16" s="350"/>
      <c r="S16" s="351">
        <f t="shared" si="18"/>
        <v>0</v>
      </c>
      <c r="T16" s="350"/>
      <c r="U16" s="351">
        <f t="shared" si="19"/>
        <v>0</v>
      </c>
      <c r="V16" s="247"/>
      <c r="W16" s="351">
        <f t="shared" si="20"/>
        <v>0</v>
      </c>
      <c r="X16" s="350"/>
      <c r="Y16" s="351">
        <f t="shared" si="21"/>
        <v>0</v>
      </c>
      <c r="Z16" s="247"/>
      <c r="AA16" s="351">
        <f t="shared" si="22"/>
        <v>0</v>
      </c>
      <c r="AB16" s="350"/>
      <c r="AC16" s="351">
        <f t="shared" si="23"/>
        <v>0</v>
      </c>
      <c r="AD16" s="350"/>
      <c r="AE16" s="351">
        <f t="shared" si="24"/>
        <v>0</v>
      </c>
      <c r="AF16" s="350"/>
      <c r="AG16" s="351">
        <f t="shared" si="25"/>
        <v>0</v>
      </c>
      <c r="AH16" s="350"/>
      <c r="AI16" s="351">
        <f t="shared" si="26"/>
        <v>0</v>
      </c>
      <c r="AJ16" s="350"/>
      <c r="AK16" s="351">
        <f t="shared" si="27"/>
        <v>0</v>
      </c>
      <c r="AL16" s="350"/>
      <c r="AM16" s="351">
        <f t="shared" si="10"/>
        <v>0</v>
      </c>
      <c r="AN16" s="350"/>
      <c r="AO16" s="351">
        <f t="shared" ref="AO16:AO18" si="37">C16*AN16</f>
        <v>0</v>
      </c>
      <c r="AP16" s="350"/>
      <c r="AQ16" s="351">
        <f t="shared" si="11"/>
        <v>0</v>
      </c>
      <c r="AR16" s="350"/>
      <c r="AS16" s="351">
        <f t="shared" si="29"/>
        <v>0</v>
      </c>
      <c r="AT16" s="350"/>
      <c r="AU16" s="351">
        <f t="shared" si="12"/>
        <v>0</v>
      </c>
      <c r="AV16" s="350"/>
      <c r="AW16" s="351">
        <f t="shared" si="30"/>
        <v>0</v>
      </c>
      <c r="AX16" s="350"/>
      <c r="AY16" s="351">
        <f t="shared" si="31"/>
        <v>0</v>
      </c>
      <c r="AZ16" s="350"/>
      <c r="BA16" s="351">
        <f t="shared" si="32"/>
        <v>0</v>
      </c>
      <c r="BB16" s="350"/>
      <c r="BC16" s="351">
        <f t="shared" si="33"/>
        <v>0</v>
      </c>
      <c r="BD16" s="350"/>
      <c r="BE16" s="351">
        <f t="shared" si="34"/>
        <v>0</v>
      </c>
      <c r="BF16" s="350"/>
      <c r="BG16" s="351">
        <f t="shared" si="35"/>
        <v>0</v>
      </c>
      <c r="BH16" s="350"/>
      <c r="BI16" s="351">
        <f t="shared" si="36"/>
        <v>0</v>
      </c>
    </row>
    <row r="17" spans="1:63" s="245" customFormat="1" ht="15.9" customHeight="1">
      <c r="A17" s="353" t="s">
        <v>239</v>
      </c>
      <c r="B17" s="354" t="s">
        <v>240</v>
      </c>
      <c r="C17" s="61">
        <v>67400</v>
      </c>
      <c r="D17" s="350"/>
      <c r="E17" s="351">
        <f t="shared" si="0"/>
        <v>0</v>
      </c>
      <c r="F17" s="350"/>
      <c r="G17" s="351">
        <f t="shared" si="1"/>
        <v>0</v>
      </c>
      <c r="H17" s="350"/>
      <c r="I17" s="351">
        <f t="shared" si="13"/>
        <v>0</v>
      </c>
      <c r="J17" s="512"/>
      <c r="K17" s="511">
        <f t="shared" si="14"/>
        <v>0</v>
      </c>
      <c r="L17" s="352"/>
      <c r="M17" s="351">
        <f t="shared" si="15"/>
        <v>0</v>
      </c>
      <c r="N17" s="350"/>
      <c r="O17" s="351">
        <f t="shared" si="16"/>
        <v>0</v>
      </c>
      <c r="P17" s="350"/>
      <c r="Q17" s="351">
        <f t="shared" si="17"/>
        <v>0</v>
      </c>
      <c r="R17" s="350"/>
      <c r="S17" s="351">
        <f t="shared" si="18"/>
        <v>0</v>
      </c>
      <c r="T17" s="350"/>
      <c r="U17" s="351">
        <f t="shared" si="19"/>
        <v>0</v>
      </c>
      <c r="V17" s="247"/>
      <c r="W17" s="351">
        <f t="shared" si="20"/>
        <v>0</v>
      </c>
      <c r="X17" s="350"/>
      <c r="Y17" s="351">
        <f t="shared" si="21"/>
        <v>0</v>
      </c>
      <c r="Z17" s="247"/>
      <c r="AA17" s="351">
        <f t="shared" si="22"/>
        <v>0</v>
      </c>
      <c r="AB17" s="350"/>
      <c r="AC17" s="351">
        <f t="shared" si="23"/>
        <v>0</v>
      </c>
      <c r="AD17" s="350"/>
      <c r="AE17" s="351">
        <f t="shared" si="24"/>
        <v>0</v>
      </c>
      <c r="AF17" s="350"/>
      <c r="AG17" s="351">
        <f t="shared" si="25"/>
        <v>0</v>
      </c>
      <c r="AH17" s="350"/>
      <c r="AI17" s="351">
        <f t="shared" si="26"/>
        <v>0</v>
      </c>
      <c r="AJ17" s="350"/>
      <c r="AK17" s="351">
        <f t="shared" si="27"/>
        <v>0</v>
      </c>
      <c r="AL17" s="350"/>
      <c r="AM17" s="351">
        <f t="shared" si="10"/>
        <v>0</v>
      </c>
      <c r="AN17" s="350"/>
      <c r="AO17" s="351">
        <f t="shared" si="37"/>
        <v>0</v>
      </c>
      <c r="AP17" s="350"/>
      <c r="AQ17" s="351">
        <f t="shared" si="11"/>
        <v>0</v>
      </c>
      <c r="AR17" s="350"/>
      <c r="AS17" s="351">
        <f t="shared" si="29"/>
        <v>0</v>
      </c>
      <c r="AT17" s="350"/>
      <c r="AU17" s="351">
        <f t="shared" si="12"/>
        <v>0</v>
      </c>
      <c r="AV17" s="350"/>
      <c r="AW17" s="351">
        <f t="shared" si="30"/>
        <v>0</v>
      </c>
      <c r="AX17" s="350"/>
      <c r="AY17" s="351">
        <f t="shared" si="31"/>
        <v>0</v>
      </c>
      <c r="AZ17" s="350"/>
      <c r="BA17" s="351">
        <f t="shared" si="32"/>
        <v>0</v>
      </c>
      <c r="BB17" s="350"/>
      <c r="BC17" s="351">
        <f t="shared" si="33"/>
        <v>0</v>
      </c>
      <c r="BD17" s="350"/>
      <c r="BE17" s="351">
        <f t="shared" si="34"/>
        <v>0</v>
      </c>
      <c r="BF17" s="350"/>
      <c r="BG17" s="351">
        <f t="shared" si="35"/>
        <v>0</v>
      </c>
      <c r="BH17" s="350"/>
      <c r="BI17" s="351">
        <f t="shared" si="36"/>
        <v>0</v>
      </c>
    </row>
    <row r="18" spans="1:63" s="245" customFormat="1" ht="15.9" customHeight="1">
      <c r="A18" s="355" t="s">
        <v>1408</v>
      </c>
      <c r="B18" s="356" t="s">
        <v>1409</v>
      </c>
      <c r="C18" s="61">
        <v>32600</v>
      </c>
      <c r="D18" s="350"/>
      <c r="E18" s="351">
        <f t="shared" si="0"/>
        <v>0</v>
      </c>
      <c r="F18" s="350"/>
      <c r="G18" s="351">
        <f t="shared" si="1"/>
        <v>0</v>
      </c>
      <c r="H18" s="350"/>
      <c r="I18" s="351">
        <f t="shared" si="13"/>
        <v>0</v>
      </c>
      <c r="J18" s="512"/>
      <c r="K18" s="511">
        <f t="shared" si="14"/>
        <v>0</v>
      </c>
      <c r="L18" s="352"/>
      <c r="M18" s="351">
        <f t="shared" si="15"/>
        <v>0</v>
      </c>
      <c r="N18" s="350"/>
      <c r="O18" s="351">
        <f t="shared" si="16"/>
        <v>0</v>
      </c>
      <c r="P18" s="350"/>
      <c r="Q18" s="351">
        <f t="shared" si="17"/>
        <v>0</v>
      </c>
      <c r="R18" s="350"/>
      <c r="S18" s="351">
        <f t="shared" si="18"/>
        <v>0</v>
      </c>
      <c r="T18" s="350"/>
      <c r="U18" s="351">
        <f t="shared" si="19"/>
        <v>0</v>
      </c>
      <c r="V18" s="247"/>
      <c r="W18" s="351">
        <f t="shared" si="20"/>
        <v>0</v>
      </c>
      <c r="X18" s="350"/>
      <c r="Y18" s="351">
        <f t="shared" si="21"/>
        <v>0</v>
      </c>
      <c r="Z18" s="247"/>
      <c r="AA18" s="351">
        <f t="shared" si="22"/>
        <v>0</v>
      </c>
      <c r="AB18" s="350"/>
      <c r="AC18" s="351">
        <f t="shared" si="23"/>
        <v>0</v>
      </c>
      <c r="AD18" s="350"/>
      <c r="AE18" s="351">
        <f t="shared" si="24"/>
        <v>0</v>
      </c>
      <c r="AF18" s="350"/>
      <c r="AG18" s="351">
        <f t="shared" si="25"/>
        <v>0</v>
      </c>
      <c r="AH18" s="350"/>
      <c r="AI18" s="351">
        <f t="shared" si="26"/>
        <v>0</v>
      </c>
      <c r="AJ18" s="350"/>
      <c r="AK18" s="351">
        <f t="shared" si="27"/>
        <v>0</v>
      </c>
      <c r="AL18" s="350"/>
      <c r="AM18" s="351">
        <f t="shared" si="10"/>
        <v>0</v>
      </c>
      <c r="AN18" s="350"/>
      <c r="AO18" s="351">
        <f t="shared" si="37"/>
        <v>0</v>
      </c>
      <c r="AP18" s="350"/>
      <c r="AQ18" s="351">
        <f t="shared" si="11"/>
        <v>0</v>
      </c>
      <c r="AR18" s="350"/>
      <c r="AS18" s="351">
        <f t="shared" si="29"/>
        <v>0</v>
      </c>
      <c r="AT18" s="350"/>
      <c r="AU18" s="351">
        <f t="shared" si="12"/>
        <v>0</v>
      </c>
      <c r="AV18" s="350"/>
      <c r="AW18" s="351">
        <f t="shared" si="30"/>
        <v>0</v>
      </c>
      <c r="AX18" s="350"/>
      <c r="AY18" s="351">
        <f t="shared" si="31"/>
        <v>0</v>
      </c>
      <c r="AZ18" s="350"/>
      <c r="BA18" s="351">
        <f t="shared" si="32"/>
        <v>0</v>
      </c>
      <c r="BB18" s="350"/>
      <c r="BC18" s="351">
        <f t="shared" si="33"/>
        <v>0</v>
      </c>
      <c r="BD18" s="350"/>
      <c r="BE18" s="351">
        <f t="shared" si="34"/>
        <v>0</v>
      </c>
      <c r="BF18" s="350"/>
      <c r="BG18" s="351">
        <f t="shared" si="35"/>
        <v>0</v>
      </c>
      <c r="BH18" s="350"/>
      <c r="BI18" s="351">
        <f t="shared" si="36"/>
        <v>0</v>
      </c>
    </row>
    <row r="19" spans="1:63" s="245" customFormat="1" ht="15.9" customHeight="1">
      <c r="A19" s="357"/>
      <c r="B19" s="313" t="s">
        <v>27</v>
      </c>
      <c r="C19" s="162">
        <f>SUM(C7:C18)</f>
        <v>682100</v>
      </c>
      <c r="D19" s="162">
        <f t="shared" ref="D19:BI19" si="38">SUM(D7:D18)</f>
        <v>0</v>
      </c>
      <c r="E19" s="162">
        <f t="shared" si="38"/>
        <v>0</v>
      </c>
      <c r="F19" s="162">
        <f t="shared" si="38"/>
        <v>0</v>
      </c>
      <c r="G19" s="162">
        <f t="shared" si="38"/>
        <v>0</v>
      </c>
      <c r="H19" s="162">
        <f t="shared" si="38"/>
        <v>0</v>
      </c>
      <c r="I19" s="162">
        <f t="shared" si="38"/>
        <v>0</v>
      </c>
      <c r="J19" s="513">
        <f t="shared" si="38"/>
        <v>0</v>
      </c>
      <c r="K19" s="513">
        <f t="shared" si="38"/>
        <v>0</v>
      </c>
      <c r="L19" s="162">
        <f t="shared" si="38"/>
        <v>0</v>
      </c>
      <c r="M19" s="162">
        <f t="shared" si="38"/>
        <v>0</v>
      </c>
      <c r="N19" s="162">
        <f t="shared" si="38"/>
        <v>0</v>
      </c>
      <c r="O19" s="162">
        <f t="shared" si="38"/>
        <v>0</v>
      </c>
      <c r="P19" s="162">
        <f t="shared" si="38"/>
        <v>0</v>
      </c>
      <c r="Q19" s="162">
        <f t="shared" si="38"/>
        <v>0</v>
      </c>
      <c r="R19" s="162">
        <f t="shared" si="38"/>
        <v>0</v>
      </c>
      <c r="S19" s="162">
        <f t="shared" si="38"/>
        <v>0</v>
      </c>
      <c r="T19" s="162">
        <f t="shared" si="38"/>
        <v>0</v>
      </c>
      <c r="U19" s="162">
        <f t="shared" si="38"/>
        <v>0</v>
      </c>
      <c r="V19" s="162">
        <f t="shared" si="38"/>
        <v>0</v>
      </c>
      <c r="W19" s="162">
        <f t="shared" si="38"/>
        <v>0</v>
      </c>
      <c r="X19" s="162">
        <f t="shared" si="38"/>
        <v>0</v>
      </c>
      <c r="Y19" s="162">
        <f t="shared" si="38"/>
        <v>0</v>
      </c>
      <c r="Z19" s="162">
        <f t="shared" si="38"/>
        <v>0</v>
      </c>
      <c r="AA19" s="162">
        <f t="shared" si="38"/>
        <v>0</v>
      </c>
      <c r="AB19" s="162">
        <f t="shared" si="38"/>
        <v>0</v>
      </c>
      <c r="AC19" s="162">
        <f t="shared" si="38"/>
        <v>0</v>
      </c>
      <c r="AD19" s="167">
        <f t="shared" si="38"/>
        <v>0</v>
      </c>
      <c r="AE19" s="162">
        <f t="shared" si="38"/>
        <v>0</v>
      </c>
      <c r="AF19" s="162">
        <f t="shared" si="38"/>
        <v>0</v>
      </c>
      <c r="AG19" s="162">
        <f t="shared" si="38"/>
        <v>0</v>
      </c>
      <c r="AH19" s="162">
        <f t="shared" si="38"/>
        <v>0</v>
      </c>
      <c r="AI19" s="162">
        <f t="shared" si="38"/>
        <v>0</v>
      </c>
      <c r="AJ19" s="162">
        <f t="shared" si="38"/>
        <v>0</v>
      </c>
      <c r="AK19" s="162">
        <f t="shared" si="38"/>
        <v>0</v>
      </c>
      <c r="AL19" s="162">
        <f t="shared" si="38"/>
        <v>0</v>
      </c>
      <c r="AM19" s="162">
        <f t="shared" si="38"/>
        <v>0</v>
      </c>
      <c r="AN19" s="162">
        <f t="shared" si="38"/>
        <v>0</v>
      </c>
      <c r="AO19" s="162">
        <f t="shared" si="38"/>
        <v>0</v>
      </c>
      <c r="AP19" s="162">
        <f t="shared" si="38"/>
        <v>0</v>
      </c>
      <c r="AQ19" s="162">
        <f t="shared" si="38"/>
        <v>0</v>
      </c>
      <c r="AR19" s="162">
        <f t="shared" si="38"/>
        <v>0</v>
      </c>
      <c r="AS19" s="162">
        <f t="shared" si="38"/>
        <v>0</v>
      </c>
      <c r="AT19" s="162">
        <f t="shared" si="38"/>
        <v>0</v>
      </c>
      <c r="AU19" s="162">
        <f t="shared" si="38"/>
        <v>0</v>
      </c>
      <c r="AV19" s="162">
        <f t="shared" si="38"/>
        <v>31</v>
      </c>
      <c r="AW19" s="162">
        <f t="shared" si="38"/>
        <v>2283150</v>
      </c>
      <c r="AX19" s="162">
        <f t="shared" si="38"/>
        <v>0</v>
      </c>
      <c r="AY19" s="162">
        <f t="shared" si="38"/>
        <v>0</v>
      </c>
      <c r="AZ19" s="162">
        <f t="shared" si="38"/>
        <v>0</v>
      </c>
      <c r="BA19" s="162">
        <f t="shared" si="38"/>
        <v>0</v>
      </c>
      <c r="BB19" s="162">
        <f t="shared" si="38"/>
        <v>0</v>
      </c>
      <c r="BC19" s="162">
        <f t="shared" si="38"/>
        <v>0</v>
      </c>
      <c r="BD19" s="162">
        <f t="shared" si="38"/>
        <v>0</v>
      </c>
      <c r="BE19" s="162">
        <f t="shared" si="38"/>
        <v>0</v>
      </c>
      <c r="BF19" s="162">
        <f t="shared" si="38"/>
        <v>0</v>
      </c>
      <c r="BG19" s="162">
        <f t="shared" si="38"/>
        <v>0</v>
      </c>
      <c r="BH19" s="162">
        <f t="shared" si="38"/>
        <v>0</v>
      </c>
      <c r="BI19" s="162">
        <f t="shared" si="38"/>
        <v>0</v>
      </c>
      <c r="BJ19" s="257">
        <f>+E19+G19+I19+K19+M19+O19+AM19+AK19+S19+U19+W19+Y19+AA19+AS19+AU19+AC19+AI19+AQ19+AE19+AG19+Q19+AO19+AW19+AY19+BA19+BC19+BE19+BG19+BI19</f>
        <v>2283150</v>
      </c>
    </row>
    <row r="20" spans="1:63" s="245" customFormat="1" ht="15.9" customHeight="1">
      <c r="A20" s="314"/>
      <c r="B20" s="315" t="s">
        <v>56</v>
      </c>
      <c r="C20" s="62"/>
      <c r="D20" s="62"/>
      <c r="E20" s="62"/>
      <c r="F20" s="62"/>
      <c r="G20" s="62"/>
      <c r="H20" s="62"/>
      <c r="I20" s="62"/>
      <c r="J20" s="514"/>
      <c r="K20" s="514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</row>
    <row r="21" spans="1:63" ht="15.9" customHeight="1">
      <c r="A21" s="358" t="s">
        <v>383</v>
      </c>
      <c r="B21" s="349" t="s">
        <v>384</v>
      </c>
      <c r="C21" s="61">
        <v>67400</v>
      </c>
      <c r="D21" s="350"/>
      <c r="E21" s="351">
        <f t="shared" si="0"/>
        <v>0</v>
      </c>
      <c r="F21" s="350"/>
      <c r="G21" s="351">
        <f t="shared" si="1"/>
        <v>0</v>
      </c>
      <c r="H21" s="350"/>
      <c r="I21" s="351">
        <f t="shared" si="13"/>
        <v>0</v>
      </c>
      <c r="J21" s="512"/>
      <c r="K21" s="511">
        <f t="shared" si="14"/>
        <v>0</v>
      </c>
      <c r="L21" s="247"/>
      <c r="M21" s="351">
        <f t="shared" si="15"/>
        <v>0</v>
      </c>
      <c r="N21" s="350"/>
      <c r="O21" s="351">
        <f t="shared" si="16"/>
        <v>0</v>
      </c>
      <c r="P21" s="350"/>
      <c r="Q21" s="351">
        <f t="shared" si="17"/>
        <v>0</v>
      </c>
      <c r="R21" s="350"/>
      <c r="S21" s="351">
        <f t="shared" si="18"/>
        <v>0</v>
      </c>
      <c r="T21" s="350"/>
      <c r="U21" s="351">
        <f t="shared" ref="U21:U82" si="39">C21*T21</f>
        <v>0</v>
      </c>
      <c r="V21" s="247"/>
      <c r="W21" s="351">
        <f t="shared" ref="W21:W82" si="40">C21*V21</f>
        <v>0</v>
      </c>
      <c r="X21" s="350"/>
      <c r="Y21" s="351">
        <f t="shared" si="21"/>
        <v>0</v>
      </c>
      <c r="Z21" s="247"/>
      <c r="AA21" s="351">
        <f t="shared" si="22"/>
        <v>0</v>
      </c>
      <c r="AB21" s="359"/>
      <c r="AC21" s="351">
        <f t="shared" si="23"/>
        <v>0</v>
      </c>
      <c r="AD21" s="350"/>
      <c r="AE21" s="351">
        <f t="shared" si="24"/>
        <v>0</v>
      </c>
      <c r="AF21" s="350"/>
      <c r="AG21" s="351">
        <f t="shared" si="25"/>
        <v>0</v>
      </c>
      <c r="AH21" s="350"/>
      <c r="AI21" s="351">
        <f t="shared" si="26"/>
        <v>0</v>
      </c>
      <c r="AJ21" s="350"/>
      <c r="AK21" s="351">
        <f t="shared" si="27"/>
        <v>0</v>
      </c>
      <c r="AL21" s="350"/>
      <c r="AM21" s="351">
        <f t="shared" ref="AM21:AM53" si="41">C21*AL21</f>
        <v>0</v>
      </c>
      <c r="AN21" s="350"/>
      <c r="AO21" s="351">
        <f>C21*AN21</f>
        <v>0</v>
      </c>
      <c r="AP21" s="350"/>
      <c r="AQ21" s="351">
        <f t="shared" ref="AQ21:AQ53" si="42">C21*AP21</f>
        <v>0</v>
      </c>
      <c r="AR21" s="350"/>
      <c r="AS21" s="351">
        <f t="shared" si="29"/>
        <v>0</v>
      </c>
      <c r="AT21" s="350"/>
      <c r="AU21" s="351">
        <f t="shared" ref="AU21:AU53" si="43">C21*AT21</f>
        <v>0</v>
      </c>
      <c r="AV21" s="350"/>
      <c r="AW21" s="351">
        <f t="shared" si="30"/>
        <v>0</v>
      </c>
      <c r="AX21" s="350"/>
      <c r="AY21" s="351">
        <f t="shared" si="31"/>
        <v>0</v>
      </c>
      <c r="AZ21" s="350"/>
      <c r="BA21" s="351">
        <f t="shared" si="32"/>
        <v>0</v>
      </c>
      <c r="BB21" s="350"/>
      <c r="BC21" s="351">
        <f t="shared" si="33"/>
        <v>0</v>
      </c>
      <c r="BD21" s="350"/>
      <c r="BE21" s="351">
        <f>C21*BD21</f>
        <v>0</v>
      </c>
      <c r="BF21" s="350"/>
      <c r="BG21" s="351">
        <f>C21*BF21</f>
        <v>0</v>
      </c>
      <c r="BH21" s="350"/>
      <c r="BI21" s="351">
        <f>C21*BH21</f>
        <v>0</v>
      </c>
      <c r="BJ21" s="246"/>
      <c r="BK21" s="246"/>
    </row>
    <row r="22" spans="1:63" ht="15.9" customHeight="1">
      <c r="A22" s="358" t="s">
        <v>643</v>
      </c>
      <c r="B22" s="349" t="s">
        <v>644</v>
      </c>
      <c r="C22" s="61">
        <v>67400</v>
      </c>
      <c r="D22" s="350"/>
      <c r="E22" s="351">
        <f t="shared" si="0"/>
        <v>0</v>
      </c>
      <c r="F22" s="350"/>
      <c r="G22" s="351">
        <f t="shared" si="1"/>
        <v>0</v>
      </c>
      <c r="H22" s="350"/>
      <c r="I22" s="351">
        <f t="shared" si="13"/>
        <v>0</v>
      </c>
      <c r="J22" s="512"/>
      <c r="K22" s="511">
        <f t="shared" si="14"/>
        <v>0</v>
      </c>
      <c r="L22" s="247"/>
      <c r="M22" s="351">
        <f t="shared" si="15"/>
        <v>0</v>
      </c>
      <c r="N22" s="350"/>
      <c r="O22" s="351">
        <f t="shared" si="16"/>
        <v>0</v>
      </c>
      <c r="P22" s="350"/>
      <c r="Q22" s="351">
        <f t="shared" si="17"/>
        <v>0</v>
      </c>
      <c r="R22" s="350"/>
      <c r="S22" s="351">
        <f t="shared" si="18"/>
        <v>0</v>
      </c>
      <c r="T22" s="350"/>
      <c r="U22" s="351">
        <f t="shared" si="39"/>
        <v>0</v>
      </c>
      <c r="V22" s="247"/>
      <c r="W22" s="351">
        <f t="shared" si="40"/>
        <v>0</v>
      </c>
      <c r="X22" s="350"/>
      <c r="Y22" s="351">
        <f t="shared" si="21"/>
        <v>0</v>
      </c>
      <c r="Z22" s="247"/>
      <c r="AA22" s="351">
        <f t="shared" si="22"/>
        <v>0</v>
      </c>
      <c r="AB22" s="359"/>
      <c r="AC22" s="351">
        <f t="shared" si="23"/>
        <v>0</v>
      </c>
      <c r="AD22" s="350"/>
      <c r="AE22" s="351">
        <f t="shared" si="24"/>
        <v>0</v>
      </c>
      <c r="AF22" s="350"/>
      <c r="AG22" s="351">
        <f t="shared" si="25"/>
        <v>0</v>
      </c>
      <c r="AH22" s="350"/>
      <c r="AI22" s="351">
        <f t="shared" si="26"/>
        <v>0</v>
      </c>
      <c r="AJ22" s="350"/>
      <c r="AK22" s="351">
        <f t="shared" si="27"/>
        <v>0</v>
      </c>
      <c r="AL22" s="350"/>
      <c r="AM22" s="351">
        <f t="shared" si="41"/>
        <v>0</v>
      </c>
      <c r="AN22" s="350"/>
      <c r="AO22" s="351">
        <f t="shared" ref="AO22:AO53" si="44">C22*AN22</f>
        <v>0</v>
      </c>
      <c r="AP22" s="350"/>
      <c r="AQ22" s="351">
        <f t="shared" si="42"/>
        <v>0</v>
      </c>
      <c r="AR22" s="350"/>
      <c r="AS22" s="351">
        <f t="shared" si="29"/>
        <v>0</v>
      </c>
      <c r="AT22" s="350"/>
      <c r="AU22" s="351">
        <f t="shared" si="43"/>
        <v>0</v>
      </c>
      <c r="AV22" s="350"/>
      <c r="AW22" s="351">
        <f t="shared" si="30"/>
        <v>0</v>
      </c>
      <c r="AX22" s="350"/>
      <c r="AY22" s="351">
        <f t="shared" si="31"/>
        <v>0</v>
      </c>
      <c r="AZ22" s="350"/>
      <c r="BA22" s="351">
        <f t="shared" si="32"/>
        <v>0</v>
      </c>
      <c r="BB22" s="350"/>
      <c r="BC22" s="351">
        <f t="shared" si="33"/>
        <v>0</v>
      </c>
      <c r="BD22" s="350"/>
      <c r="BE22" s="351">
        <f t="shared" ref="BE22:BE53" si="45">C22*BD22</f>
        <v>0</v>
      </c>
      <c r="BF22" s="350"/>
      <c r="BG22" s="351">
        <f t="shared" si="35"/>
        <v>0</v>
      </c>
      <c r="BH22" s="350"/>
      <c r="BI22" s="351">
        <f t="shared" ref="BI22:BI53" si="46">C22*BH22</f>
        <v>0</v>
      </c>
      <c r="BJ22" s="246"/>
      <c r="BK22" s="246"/>
    </row>
    <row r="23" spans="1:63" ht="15.9" customHeight="1">
      <c r="A23" s="358" t="s">
        <v>645</v>
      </c>
      <c r="B23" s="349" t="s">
        <v>646</v>
      </c>
      <c r="C23" s="61">
        <v>67400</v>
      </c>
      <c r="D23" s="350"/>
      <c r="E23" s="351">
        <f t="shared" si="0"/>
        <v>0</v>
      </c>
      <c r="F23" s="350"/>
      <c r="G23" s="351">
        <f t="shared" si="1"/>
        <v>0</v>
      </c>
      <c r="H23" s="350"/>
      <c r="I23" s="351">
        <f t="shared" si="13"/>
        <v>0</v>
      </c>
      <c r="J23" s="512"/>
      <c r="K23" s="511">
        <f t="shared" si="14"/>
        <v>0</v>
      </c>
      <c r="L23" s="247"/>
      <c r="M23" s="351">
        <f t="shared" si="15"/>
        <v>0</v>
      </c>
      <c r="N23" s="350"/>
      <c r="O23" s="351">
        <f t="shared" si="16"/>
        <v>0</v>
      </c>
      <c r="P23" s="350"/>
      <c r="Q23" s="351">
        <f t="shared" si="17"/>
        <v>0</v>
      </c>
      <c r="R23" s="350"/>
      <c r="S23" s="351">
        <f t="shared" si="18"/>
        <v>0</v>
      </c>
      <c r="T23" s="350"/>
      <c r="U23" s="351">
        <f t="shared" si="39"/>
        <v>0</v>
      </c>
      <c r="V23" s="247"/>
      <c r="W23" s="351">
        <f t="shared" si="40"/>
        <v>0</v>
      </c>
      <c r="X23" s="350"/>
      <c r="Y23" s="351">
        <f t="shared" si="21"/>
        <v>0</v>
      </c>
      <c r="Z23" s="247"/>
      <c r="AA23" s="351">
        <f t="shared" si="22"/>
        <v>0</v>
      </c>
      <c r="AB23" s="359"/>
      <c r="AC23" s="351">
        <f t="shared" si="23"/>
        <v>0</v>
      </c>
      <c r="AD23" s="350"/>
      <c r="AE23" s="351">
        <f t="shared" si="24"/>
        <v>0</v>
      </c>
      <c r="AF23" s="350"/>
      <c r="AG23" s="351">
        <f t="shared" si="25"/>
        <v>0</v>
      </c>
      <c r="AH23" s="350"/>
      <c r="AI23" s="351">
        <f t="shared" si="26"/>
        <v>0</v>
      </c>
      <c r="AJ23" s="350"/>
      <c r="AK23" s="351">
        <f t="shared" si="27"/>
        <v>0</v>
      </c>
      <c r="AL23" s="350"/>
      <c r="AM23" s="351">
        <f t="shared" si="41"/>
        <v>0</v>
      </c>
      <c r="AN23" s="350"/>
      <c r="AO23" s="351">
        <f t="shared" si="44"/>
        <v>0</v>
      </c>
      <c r="AP23" s="350"/>
      <c r="AQ23" s="351">
        <f t="shared" si="42"/>
        <v>0</v>
      </c>
      <c r="AR23" s="350"/>
      <c r="AS23" s="351">
        <f t="shared" si="29"/>
        <v>0</v>
      </c>
      <c r="AT23" s="350"/>
      <c r="AU23" s="351">
        <f t="shared" si="43"/>
        <v>0</v>
      </c>
      <c r="AV23" s="350"/>
      <c r="AW23" s="351">
        <f t="shared" si="30"/>
        <v>0</v>
      </c>
      <c r="AX23" s="350"/>
      <c r="AY23" s="351">
        <f t="shared" si="31"/>
        <v>0</v>
      </c>
      <c r="AZ23" s="350"/>
      <c r="BA23" s="351">
        <f t="shared" si="32"/>
        <v>0</v>
      </c>
      <c r="BB23" s="350"/>
      <c r="BC23" s="351">
        <f t="shared" si="33"/>
        <v>0</v>
      </c>
      <c r="BD23" s="350"/>
      <c r="BE23" s="351">
        <f t="shared" si="45"/>
        <v>0</v>
      </c>
      <c r="BF23" s="350"/>
      <c r="BG23" s="351">
        <f t="shared" si="35"/>
        <v>0</v>
      </c>
      <c r="BH23" s="350"/>
      <c r="BI23" s="351">
        <f t="shared" si="46"/>
        <v>0</v>
      </c>
      <c r="BJ23" s="246"/>
      <c r="BK23" s="246"/>
    </row>
    <row r="24" spans="1:63" ht="15.9" customHeight="1">
      <c r="A24" s="358" t="s">
        <v>679</v>
      </c>
      <c r="B24" s="349" t="s">
        <v>680</v>
      </c>
      <c r="C24" s="61">
        <v>79900</v>
      </c>
      <c r="D24" s="350"/>
      <c r="E24" s="351">
        <f t="shared" si="0"/>
        <v>0</v>
      </c>
      <c r="F24" s="350"/>
      <c r="G24" s="351">
        <f t="shared" si="1"/>
        <v>0</v>
      </c>
      <c r="H24" s="350"/>
      <c r="I24" s="351">
        <f t="shared" si="13"/>
        <v>0</v>
      </c>
      <c r="J24" s="512"/>
      <c r="K24" s="511">
        <f t="shared" si="14"/>
        <v>0</v>
      </c>
      <c r="L24" s="247"/>
      <c r="M24" s="351">
        <f t="shared" si="15"/>
        <v>0</v>
      </c>
      <c r="N24" s="350"/>
      <c r="O24" s="351">
        <f t="shared" si="16"/>
        <v>0</v>
      </c>
      <c r="P24" s="350"/>
      <c r="Q24" s="351">
        <f t="shared" si="17"/>
        <v>0</v>
      </c>
      <c r="R24" s="350"/>
      <c r="S24" s="351">
        <f t="shared" si="18"/>
        <v>0</v>
      </c>
      <c r="T24" s="350"/>
      <c r="U24" s="351">
        <f t="shared" si="39"/>
        <v>0</v>
      </c>
      <c r="V24" s="247"/>
      <c r="W24" s="351">
        <f t="shared" si="40"/>
        <v>0</v>
      </c>
      <c r="X24" s="350"/>
      <c r="Y24" s="351">
        <f t="shared" si="21"/>
        <v>0</v>
      </c>
      <c r="Z24" s="247"/>
      <c r="AA24" s="351">
        <f t="shared" si="22"/>
        <v>0</v>
      </c>
      <c r="AB24" s="359"/>
      <c r="AC24" s="351">
        <f t="shared" si="23"/>
        <v>0</v>
      </c>
      <c r="AD24" s="350"/>
      <c r="AE24" s="351">
        <f t="shared" si="24"/>
        <v>0</v>
      </c>
      <c r="AF24" s="350"/>
      <c r="AG24" s="351">
        <f t="shared" si="25"/>
        <v>0</v>
      </c>
      <c r="AH24" s="350"/>
      <c r="AI24" s="351">
        <f t="shared" si="26"/>
        <v>0</v>
      </c>
      <c r="AJ24" s="350"/>
      <c r="AK24" s="351">
        <f t="shared" si="27"/>
        <v>0</v>
      </c>
      <c r="AL24" s="350"/>
      <c r="AM24" s="351">
        <f t="shared" si="41"/>
        <v>0</v>
      </c>
      <c r="AN24" s="350"/>
      <c r="AO24" s="351">
        <f t="shared" si="44"/>
        <v>0</v>
      </c>
      <c r="AP24" s="350"/>
      <c r="AQ24" s="351">
        <f t="shared" si="42"/>
        <v>0</v>
      </c>
      <c r="AR24" s="350"/>
      <c r="AS24" s="351">
        <f t="shared" si="29"/>
        <v>0</v>
      </c>
      <c r="AT24" s="350"/>
      <c r="AU24" s="351">
        <f t="shared" si="43"/>
        <v>0</v>
      </c>
      <c r="AV24" s="350"/>
      <c r="AW24" s="351">
        <f t="shared" si="30"/>
        <v>0</v>
      </c>
      <c r="AX24" s="350"/>
      <c r="AY24" s="351">
        <f t="shared" si="31"/>
        <v>0</v>
      </c>
      <c r="AZ24" s="350"/>
      <c r="BA24" s="351">
        <f t="shared" si="32"/>
        <v>0</v>
      </c>
      <c r="BB24" s="350"/>
      <c r="BC24" s="351">
        <f t="shared" si="33"/>
        <v>0</v>
      </c>
      <c r="BD24" s="350"/>
      <c r="BE24" s="351">
        <f t="shared" si="45"/>
        <v>0</v>
      </c>
      <c r="BF24" s="350"/>
      <c r="BG24" s="351">
        <f t="shared" si="35"/>
        <v>0</v>
      </c>
      <c r="BH24" s="350"/>
      <c r="BI24" s="351">
        <f t="shared" si="46"/>
        <v>0</v>
      </c>
      <c r="BJ24" s="246"/>
      <c r="BK24" s="246"/>
    </row>
    <row r="25" spans="1:63" ht="15.9" customHeight="1">
      <c r="A25" s="358" t="s">
        <v>387</v>
      </c>
      <c r="B25" s="349" t="s">
        <v>388</v>
      </c>
      <c r="C25" s="61">
        <v>67400</v>
      </c>
      <c r="D25" s="350"/>
      <c r="E25" s="351">
        <f t="shared" si="0"/>
        <v>0</v>
      </c>
      <c r="F25" s="350"/>
      <c r="G25" s="351">
        <f t="shared" si="1"/>
        <v>0</v>
      </c>
      <c r="H25" s="350"/>
      <c r="I25" s="351">
        <f t="shared" si="13"/>
        <v>0</v>
      </c>
      <c r="J25" s="512"/>
      <c r="K25" s="511">
        <f t="shared" si="14"/>
        <v>0</v>
      </c>
      <c r="L25" s="247"/>
      <c r="M25" s="351">
        <f t="shared" si="15"/>
        <v>0</v>
      </c>
      <c r="N25" s="350"/>
      <c r="O25" s="351">
        <f t="shared" si="16"/>
        <v>0</v>
      </c>
      <c r="P25" s="350"/>
      <c r="Q25" s="351">
        <f t="shared" si="17"/>
        <v>0</v>
      </c>
      <c r="R25" s="350"/>
      <c r="S25" s="351">
        <f t="shared" si="18"/>
        <v>0</v>
      </c>
      <c r="T25" s="350"/>
      <c r="U25" s="351">
        <f t="shared" si="39"/>
        <v>0</v>
      </c>
      <c r="V25" s="247"/>
      <c r="W25" s="351">
        <f t="shared" si="40"/>
        <v>0</v>
      </c>
      <c r="X25" s="350"/>
      <c r="Y25" s="351">
        <f t="shared" si="21"/>
        <v>0</v>
      </c>
      <c r="Z25" s="247"/>
      <c r="AA25" s="351">
        <f t="shared" si="22"/>
        <v>0</v>
      </c>
      <c r="AB25" s="359">
        <v>0</v>
      </c>
      <c r="AC25" s="351">
        <f t="shared" si="23"/>
        <v>0</v>
      </c>
      <c r="AD25" s="350"/>
      <c r="AE25" s="351">
        <f t="shared" si="24"/>
        <v>0</v>
      </c>
      <c r="AF25" s="350"/>
      <c r="AG25" s="351">
        <f t="shared" si="25"/>
        <v>0</v>
      </c>
      <c r="AH25" s="350"/>
      <c r="AI25" s="351">
        <f t="shared" si="26"/>
        <v>0</v>
      </c>
      <c r="AJ25" s="350"/>
      <c r="AK25" s="351">
        <f t="shared" si="27"/>
        <v>0</v>
      </c>
      <c r="AL25" s="350"/>
      <c r="AM25" s="351">
        <f t="shared" si="41"/>
        <v>0</v>
      </c>
      <c r="AN25" s="350"/>
      <c r="AO25" s="351">
        <f t="shared" si="44"/>
        <v>0</v>
      </c>
      <c r="AP25" s="350"/>
      <c r="AQ25" s="351">
        <f t="shared" si="42"/>
        <v>0</v>
      </c>
      <c r="AR25" s="350"/>
      <c r="AS25" s="351">
        <f t="shared" si="29"/>
        <v>0</v>
      </c>
      <c r="AT25" s="350"/>
      <c r="AU25" s="351">
        <f t="shared" si="43"/>
        <v>0</v>
      </c>
      <c r="AV25" s="350"/>
      <c r="AW25" s="351">
        <f t="shared" si="30"/>
        <v>0</v>
      </c>
      <c r="AX25" s="350"/>
      <c r="AY25" s="351">
        <f t="shared" si="31"/>
        <v>0</v>
      </c>
      <c r="AZ25" s="350"/>
      <c r="BA25" s="351">
        <f t="shared" si="32"/>
        <v>0</v>
      </c>
      <c r="BB25" s="350"/>
      <c r="BC25" s="351">
        <f t="shared" si="33"/>
        <v>0</v>
      </c>
      <c r="BD25" s="350"/>
      <c r="BE25" s="351">
        <f t="shared" si="45"/>
        <v>0</v>
      </c>
      <c r="BF25" s="350"/>
      <c r="BG25" s="351">
        <f t="shared" si="35"/>
        <v>0</v>
      </c>
      <c r="BH25" s="350"/>
      <c r="BI25" s="351">
        <f t="shared" si="46"/>
        <v>0</v>
      </c>
      <c r="BJ25" s="246"/>
      <c r="BK25" s="246"/>
    </row>
    <row r="26" spans="1:63" ht="15.9" customHeight="1">
      <c r="A26" s="358" t="s">
        <v>501</v>
      </c>
      <c r="B26" s="349" t="s">
        <v>502</v>
      </c>
      <c r="C26" s="61">
        <v>67400</v>
      </c>
      <c r="D26" s="350"/>
      <c r="E26" s="351">
        <f t="shared" si="0"/>
        <v>0</v>
      </c>
      <c r="F26" s="350"/>
      <c r="G26" s="351">
        <f t="shared" si="1"/>
        <v>0</v>
      </c>
      <c r="H26" s="350"/>
      <c r="I26" s="351">
        <f t="shared" si="13"/>
        <v>0</v>
      </c>
      <c r="J26" s="512"/>
      <c r="K26" s="511">
        <f t="shared" si="14"/>
        <v>0</v>
      </c>
      <c r="L26" s="247"/>
      <c r="M26" s="351">
        <f t="shared" si="15"/>
        <v>0</v>
      </c>
      <c r="N26" s="350"/>
      <c r="O26" s="351">
        <f t="shared" si="16"/>
        <v>0</v>
      </c>
      <c r="P26" s="350"/>
      <c r="Q26" s="351">
        <f t="shared" si="17"/>
        <v>0</v>
      </c>
      <c r="R26" s="350"/>
      <c r="S26" s="351">
        <f t="shared" si="18"/>
        <v>0</v>
      </c>
      <c r="T26" s="350"/>
      <c r="U26" s="351">
        <f t="shared" si="39"/>
        <v>0</v>
      </c>
      <c r="V26" s="247"/>
      <c r="W26" s="351">
        <f t="shared" si="40"/>
        <v>0</v>
      </c>
      <c r="X26" s="350"/>
      <c r="Y26" s="351">
        <f t="shared" si="21"/>
        <v>0</v>
      </c>
      <c r="Z26" s="247"/>
      <c r="AA26" s="351">
        <f t="shared" si="22"/>
        <v>0</v>
      </c>
      <c r="AB26" s="359"/>
      <c r="AC26" s="351">
        <f t="shared" si="23"/>
        <v>0</v>
      </c>
      <c r="AD26" s="350"/>
      <c r="AE26" s="351">
        <f t="shared" si="24"/>
        <v>0</v>
      </c>
      <c r="AF26" s="350"/>
      <c r="AG26" s="351">
        <f t="shared" si="25"/>
        <v>0</v>
      </c>
      <c r="AH26" s="350"/>
      <c r="AI26" s="351">
        <f t="shared" si="26"/>
        <v>0</v>
      </c>
      <c r="AJ26" s="350"/>
      <c r="AK26" s="351">
        <f t="shared" si="27"/>
        <v>0</v>
      </c>
      <c r="AL26" s="350"/>
      <c r="AM26" s="351">
        <f t="shared" si="41"/>
        <v>0</v>
      </c>
      <c r="AN26" s="350"/>
      <c r="AO26" s="351">
        <f t="shared" si="44"/>
        <v>0</v>
      </c>
      <c r="AP26" s="350"/>
      <c r="AQ26" s="351">
        <f t="shared" si="42"/>
        <v>0</v>
      </c>
      <c r="AR26" s="350"/>
      <c r="AS26" s="351">
        <f t="shared" si="29"/>
        <v>0</v>
      </c>
      <c r="AT26" s="350"/>
      <c r="AU26" s="351">
        <f t="shared" si="43"/>
        <v>0</v>
      </c>
      <c r="AV26" s="350"/>
      <c r="AW26" s="351">
        <f t="shared" si="30"/>
        <v>0</v>
      </c>
      <c r="AX26" s="350"/>
      <c r="AY26" s="351">
        <f t="shared" si="31"/>
        <v>0</v>
      </c>
      <c r="AZ26" s="350"/>
      <c r="BA26" s="351">
        <f t="shared" si="32"/>
        <v>0</v>
      </c>
      <c r="BB26" s="350"/>
      <c r="BC26" s="351">
        <f t="shared" si="33"/>
        <v>0</v>
      </c>
      <c r="BD26" s="350"/>
      <c r="BE26" s="351">
        <f t="shared" si="45"/>
        <v>0</v>
      </c>
      <c r="BF26" s="350"/>
      <c r="BG26" s="351">
        <f t="shared" si="35"/>
        <v>0</v>
      </c>
      <c r="BH26" s="350"/>
      <c r="BI26" s="351">
        <f t="shared" si="46"/>
        <v>0</v>
      </c>
      <c r="BJ26" s="246"/>
      <c r="BK26" s="246"/>
    </row>
    <row r="27" spans="1:63" ht="15.9" customHeight="1">
      <c r="A27" s="358" t="s">
        <v>647</v>
      </c>
      <c r="B27" s="349" t="s">
        <v>648</v>
      </c>
      <c r="C27" s="61">
        <v>79900</v>
      </c>
      <c r="D27" s="350"/>
      <c r="E27" s="351">
        <f t="shared" si="0"/>
        <v>0</v>
      </c>
      <c r="F27" s="350"/>
      <c r="G27" s="351">
        <f t="shared" si="1"/>
        <v>0</v>
      </c>
      <c r="H27" s="350"/>
      <c r="I27" s="351">
        <f t="shared" si="13"/>
        <v>0</v>
      </c>
      <c r="J27" s="512"/>
      <c r="K27" s="511">
        <f t="shared" si="14"/>
        <v>0</v>
      </c>
      <c r="L27" s="247"/>
      <c r="M27" s="351">
        <f t="shared" si="15"/>
        <v>0</v>
      </c>
      <c r="N27" s="350"/>
      <c r="O27" s="351">
        <f t="shared" si="16"/>
        <v>0</v>
      </c>
      <c r="P27" s="350"/>
      <c r="Q27" s="351">
        <f t="shared" si="17"/>
        <v>0</v>
      </c>
      <c r="R27" s="350"/>
      <c r="S27" s="351">
        <f t="shared" si="18"/>
        <v>0</v>
      </c>
      <c r="T27" s="350"/>
      <c r="U27" s="351">
        <f t="shared" si="39"/>
        <v>0</v>
      </c>
      <c r="V27" s="247"/>
      <c r="W27" s="351">
        <f t="shared" si="40"/>
        <v>0</v>
      </c>
      <c r="X27" s="350"/>
      <c r="Y27" s="351">
        <f t="shared" si="21"/>
        <v>0</v>
      </c>
      <c r="Z27" s="247"/>
      <c r="AA27" s="351">
        <f t="shared" si="22"/>
        <v>0</v>
      </c>
      <c r="AB27" s="359">
        <v>0</v>
      </c>
      <c r="AC27" s="351">
        <f t="shared" si="23"/>
        <v>0</v>
      </c>
      <c r="AD27" s="350"/>
      <c r="AE27" s="351">
        <f t="shared" si="24"/>
        <v>0</v>
      </c>
      <c r="AF27" s="350"/>
      <c r="AG27" s="351">
        <f t="shared" si="25"/>
        <v>0</v>
      </c>
      <c r="AH27" s="350"/>
      <c r="AI27" s="351">
        <f t="shared" si="26"/>
        <v>0</v>
      </c>
      <c r="AJ27" s="350"/>
      <c r="AK27" s="351">
        <f t="shared" si="27"/>
        <v>0</v>
      </c>
      <c r="AL27" s="350"/>
      <c r="AM27" s="351">
        <f t="shared" si="41"/>
        <v>0</v>
      </c>
      <c r="AN27" s="350"/>
      <c r="AO27" s="351">
        <f t="shared" si="44"/>
        <v>0</v>
      </c>
      <c r="AP27" s="350"/>
      <c r="AQ27" s="351">
        <f t="shared" si="42"/>
        <v>0</v>
      </c>
      <c r="AR27" s="350"/>
      <c r="AS27" s="351">
        <f t="shared" si="29"/>
        <v>0</v>
      </c>
      <c r="AT27" s="350"/>
      <c r="AU27" s="351">
        <f t="shared" si="43"/>
        <v>0</v>
      </c>
      <c r="AV27" s="350"/>
      <c r="AW27" s="351">
        <f t="shared" si="30"/>
        <v>0</v>
      </c>
      <c r="AX27" s="350"/>
      <c r="AY27" s="351">
        <f t="shared" si="31"/>
        <v>0</v>
      </c>
      <c r="AZ27" s="350"/>
      <c r="BA27" s="351">
        <f t="shared" si="32"/>
        <v>0</v>
      </c>
      <c r="BB27" s="350"/>
      <c r="BC27" s="351">
        <f t="shared" si="33"/>
        <v>0</v>
      </c>
      <c r="BD27" s="350"/>
      <c r="BE27" s="351">
        <f t="shared" si="45"/>
        <v>0</v>
      </c>
      <c r="BF27" s="350"/>
      <c r="BG27" s="351">
        <f t="shared" si="35"/>
        <v>0</v>
      </c>
      <c r="BH27" s="350"/>
      <c r="BI27" s="351">
        <f t="shared" si="46"/>
        <v>0</v>
      </c>
      <c r="BJ27" s="246"/>
      <c r="BK27" s="246"/>
    </row>
    <row r="28" spans="1:63" ht="15.9" customHeight="1">
      <c r="A28" s="358" t="s">
        <v>649</v>
      </c>
      <c r="B28" s="349" t="s">
        <v>650</v>
      </c>
      <c r="C28" s="61">
        <v>67400</v>
      </c>
      <c r="D28" s="350"/>
      <c r="E28" s="351">
        <f t="shared" si="0"/>
        <v>0</v>
      </c>
      <c r="F28" s="350"/>
      <c r="G28" s="351">
        <f t="shared" si="1"/>
        <v>0</v>
      </c>
      <c r="H28" s="350"/>
      <c r="I28" s="351">
        <f t="shared" si="13"/>
        <v>0</v>
      </c>
      <c r="J28" s="512"/>
      <c r="K28" s="511">
        <f t="shared" si="14"/>
        <v>0</v>
      </c>
      <c r="L28" s="247"/>
      <c r="M28" s="351">
        <f t="shared" si="15"/>
        <v>0</v>
      </c>
      <c r="N28" s="350"/>
      <c r="O28" s="351">
        <f t="shared" si="16"/>
        <v>0</v>
      </c>
      <c r="P28" s="350"/>
      <c r="Q28" s="351">
        <f t="shared" si="17"/>
        <v>0</v>
      </c>
      <c r="R28" s="350"/>
      <c r="S28" s="351">
        <f t="shared" si="18"/>
        <v>0</v>
      </c>
      <c r="T28" s="350"/>
      <c r="U28" s="351">
        <f t="shared" si="39"/>
        <v>0</v>
      </c>
      <c r="V28" s="247"/>
      <c r="W28" s="351">
        <f t="shared" si="40"/>
        <v>0</v>
      </c>
      <c r="X28" s="350"/>
      <c r="Y28" s="351">
        <f t="shared" si="21"/>
        <v>0</v>
      </c>
      <c r="Z28" s="247"/>
      <c r="AA28" s="351">
        <f t="shared" si="22"/>
        <v>0</v>
      </c>
      <c r="AB28" s="359"/>
      <c r="AC28" s="351">
        <f t="shared" si="23"/>
        <v>0</v>
      </c>
      <c r="AD28" s="350"/>
      <c r="AE28" s="351">
        <f t="shared" si="24"/>
        <v>0</v>
      </c>
      <c r="AF28" s="350"/>
      <c r="AG28" s="351">
        <f t="shared" si="25"/>
        <v>0</v>
      </c>
      <c r="AH28" s="350"/>
      <c r="AI28" s="351">
        <f t="shared" si="26"/>
        <v>0</v>
      </c>
      <c r="AJ28" s="350"/>
      <c r="AK28" s="351">
        <f t="shared" si="27"/>
        <v>0</v>
      </c>
      <c r="AL28" s="350"/>
      <c r="AM28" s="351">
        <f t="shared" si="41"/>
        <v>0</v>
      </c>
      <c r="AN28" s="350"/>
      <c r="AO28" s="351">
        <f t="shared" si="44"/>
        <v>0</v>
      </c>
      <c r="AP28" s="350"/>
      <c r="AQ28" s="351">
        <f t="shared" si="42"/>
        <v>0</v>
      </c>
      <c r="AR28" s="350"/>
      <c r="AS28" s="351">
        <f t="shared" si="29"/>
        <v>0</v>
      </c>
      <c r="AT28" s="350"/>
      <c r="AU28" s="351">
        <f t="shared" si="43"/>
        <v>0</v>
      </c>
      <c r="AV28" s="350"/>
      <c r="AW28" s="351">
        <f t="shared" si="30"/>
        <v>0</v>
      </c>
      <c r="AX28" s="350"/>
      <c r="AY28" s="351">
        <f t="shared" si="31"/>
        <v>0</v>
      </c>
      <c r="AZ28" s="350"/>
      <c r="BA28" s="351">
        <f t="shared" si="32"/>
        <v>0</v>
      </c>
      <c r="BB28" s="350"/>
      <c r="BC28" s="351">
        <f t="shared" si="33"/>
        <v>0</v>
      </c>
      <c r="BD28" s="350"/>
      <c r="BE28" s="351">
        <f t="shared" si="45"/>
        <v>0</v>
      </c>
      <c r="BF28" s="350"/>
      <c r="BG28" s="351">
        <f t="shared" si="35"/>
        <v>0</v>
      </c>
      <c r="BH28" s="350"/>
      <c r="BI28" s="351">
        <f t="shared" si="46"/>
        <v>0</v>
      </c>
      <c r="BJ28" s="246"/>
      <c r="BK28" s="246"/>
    </row>
    <row r="29" spans="1:63" ht="15.9" customHeight="1">
      <c r="A29" s="358" t="s">
        <v>389</v>
      </c>
      <c r="B29" s="349" t="s">
        <v>390</v>
      </c>
      <c r="C29" s="61">
        <v>67400</v>
      </c>
      <c r="D29" s="350"/>
      <c r="E29" s="351">
        <f t="shared" si="0"/>
        <v>0</v>
      </c>
      <c r="F29" s="350"/>
      <c r="G29" s="351">
        <f t="shared" si="1"/>
        <v>0</v>
      </c>
      <c r="H29" s="350"/>
      <c r="I29" s="351">
        <f t="shared" si="13"/>
        <v>0</v>
      </c>
      <c r="J29" s="512"/>
      <c r="K29" s="511">
        <f t="shared" si="14"/>
        <v>0</v>
      </c>
      <c r="L29" s="247"/>
      <c r="M29" s="351">
        <f t="shared" si="15"/>
        <v>0</v>
      </c>
      <c r="N29" s="350"/>
      <c r="O29" s="351">
        <f t="shared" si="16"/>
        <v>0</v>
      </c>
      <c r="P29" s="350"/>
      <c r="Q29" s="351">
        <f t="shared" si="17"/>
        <v>0</v>
      </c>
      <c r="R29" s="350"/>
      <c r="S29" s="351">
        <f t="shared" si="18"/>
        <v>0</v>
      </c>
      <c r="T29" s="350"/>
      <c r="U29" s="351">
        <f t="shared" si="39"/>
        <v>0</v>
      </c>
      <c r="V29" s="247"/>
      <c r="W29" s="351">
        <f t="shared" si="40"/>
        <v>0</v>
      </c>
      <c r="X29" s="350"/>
      <c r="Y29" s="351">
        <f t="shared" si="21"/>
        <v>0</v>
      </c>
      <c r="Z29" s="247"/>
      <c r="AA29" s="351">
        <f t="shared" si="22"/>
        <v>0</v>
      </c>
      <c r="AB29" s="359">
        <v>0</v>
      </c>
      <c r="AC29" s="351">
        <f t="shared" si="23"/>
        <v>0</v>
      </c>
      <c r="AD29" s="350"/>
      <c r="AE29" s="351">
        <f t="shared" si="24"/>
        <v>0</v>
      </c>
      <c r="AF29" s="350"/>
      <c r="AG29" s="351">
        <f t="shared" si="25"/>
        <v>0</v>
      </c>
      <c r="AH29" s="350"/>
      <c r="AI29" s="351">
        <f t="shared" si="26"/>
        <v>0</v>
      </c>
      <c r="AJ29" s="350"/>
      <c r="AK29" s="351">
        <f t="shared" si="27"/>
        <v>0</v>
      </c>
      <c r="AL29" s="350"/>
      <c r="AM29" s="351">
        <f t="shared" si="41"/>
        <v>0</v>
      </c>
      <c r="AN29" s="350"/>
      <c r="AO29" s="351">
        <f t="shared" si="44"/>
        <v>0</v>
      </c>
      <c r="AP29" s="350"/>
      <c r="AQ29" s="351">
        <f t="shared" si="42"/>
        <v>0</v>
      </c>
      <c r="AR29" s="350"/>
      <c r="AS29" s="351">
        <f t="shared" si="29"/>
        <v>0</v>
      </c>
      <c r="AT29" s="350"/>
      <c r="AU29" s="351">
        <f t="shared" si="43"/>
        <v>0</v>
      </c>
      <c r="AV29" s="350"/>
      <c r="AW29" s="351">
        <f t="shared" si="30"/>
        <v>0</v>
      </c>
      <c r="AX29" s="350"/>
      <c r="AY29" s="351">
        <f t="shared" si="31"/>
        <v>0</v>
      </c>
      <c r="AZ29" s="350"/>
      <c r="BA29" s="351">
        <f t="shared" si="32"/>
        <v>0</v>
      </c>
      <c r="BB29" s="350"/>
      <c r="BC29" s="351">
        <f t="shared" si="33"/>
        <v>0</v>
      </c>
      <c r="BD29" s="350"/>
      <c r="BE29" s="351">
        <f t="shared" si="45"/>
        <v>0</v>
      </c>
      <c r="BF29" s="350"/>
      <c r="BG29" s="351">
        <f t="shared" si="35"/>
        <v>0</v>
      </c>
      <c r="BH29" s="350"/>
      <c r="BI29" s="351">
        <f t="shared" si="46"/>
        <v>0</v>
      </c>
      <c r="BJ29" s="246"/>
      <c r="BK29" s="246"/>
    </row>
    <row r="30" spans="1:63" ht="15.9" customHeight="1">
      <c r="A30" s="348" t="s">
        <v>391</v>
      </c>
      <c r="B30" s="349" t="s">
        <v>392</v>
      </c>
      <c r="C30" s="61">
        <v>67400</v>
      </c>
      <c r="D30" s="350"/>
      <c r="E30" s="351">
        <f t="shared" si="0"/>
        <v>0</v>
      </c>
      <c r="F30" s="350"/>
      <c r="G30" s="351">
        <f t="shared" si="1"/>
        <v>0</v>
      </c>
      <c r="H30" s="350"/>
      <c r="I30" s="351">
        <f t="shared" si="13"/>
        <v>0</v>
      </c>
      <c r="J30" s="512"/>
      <c r="K30" s="511">
        <f t="shared" si="14"/>
        <v>0</v>
      </c>
      <c r="L30" s="247"/>
      <c r="M30" s="351">
        <f t="shared" si="15"/>
        <v>0</v>
      </c>
      <c r="N30" s="350"/>
      <c r="O30" s="351">
        <f t="shared" si="16"/>
        <v>0</v>
      </c>
      <c r="P30" s="350"/>
      <c r="Q30" s="351">
        <f t="shared" si="17"/>
        <v>0</v>
      </c>
      <c r="R30" s="350"/>
      <c r="S30" s="351">
        <f t="shared" si="18"/>
        <v>0</v>
      </c>
      <c r="T30" s="350"/>
      <c r="U30" s="351">
        <f t="shared" si="39"/>
        <v>0</v>
      </c>
      <c r="V30" s="247"/>
      <c r="W30" s="351">
        <f t="shared" si="40"/>
        <v>0</v>
      </c>
      <c r="X30" s="350"/>
      <c r="Y30" s="351">
        <f t="shared" si="21"/>
        <v>0</v>
      </c>
      <c r="Z30" s="247"/>
      <c r="AA30" s="351">
        <f t="shared" si="22"/>
        <v>0</v>
      </c>
      <c r="AB30" s="247"/>
      <c r="AC30" s="351">
        <f t="shared" si="23"/>
        <v>0</v>
      </c>
      <c r="AD30" s="350"/>
      <c r="AE30" s="351">
        <f t="shared" si="24"/>
        <v>0</v>
      </c>
      <c r="AF30" s="350"/>
      <c r="AG30" s="351">
        <f t="shared" si="25"/>
        <v>0</v>
      </c>
      <c r="AH30" s="350"/>
      <c r="AI30" s="351">
        <f t="shared" si="26"/>
        <v>0</v>
      </c>
      <c r="AJ30" s="350"/>
      <c r="AK30" s="351">
        <f t="shared" si="27"/>
        <v>0</v>
      </c>
      <c r="AL30" s="350"/>
      <c r="AM30" s="351">
        <f t="shared" si="41"/>
        <v>0</v>
      </c>
      <c r="AN30" s="350"/>
      <c r="AO30" s="351">
        <f t="shared" si="44"/>
        <v>0</v>
      </c>
      <c r="AP30" s="350"/>
      <c r="AQ30" s="351">
        <f t="shared" si="42"/>
        <v>0</v>
      </c>
      <c r="AR30" s="350"/>
      <c r="AS30" s="351">
        <f t="shared" si="29"/>
        <v>0</v>
      </c>
      <c r="AT30" s="350"/>
      <c r="AU30" s="351">
        <f t="shared" si="43"/>
        <v>0</v>
      </c>
      <c r="AV30" s="350"/>
      <c r="AW30" s="351">
        <f t="shared" si="30"/>
        <v>0</v>
      </c>
      <c r="AX30" s="350"/>
      <c r="AY30" s="351">
        <f t="shared" si="31"/>
        <v>0</v>
      </c>
      <c r="AZ30" s="350"/>
      <c r="BA30" s="351">
        <f t="shared" si="32"/>
        <v>0</v>
      </c>
      <c r="BB30" s="350"/>
      <c r="BC30" s="351">
        <f t="shared" si="33"/>
        <v>0</v>
      </c>
      <c r="BD30" s="350"/>
      <c r="BE30" s="351">
        <f t="shared" si="45"/>
        <v>0</v>
      </c>
      <c r="BF30" s="350"/>
      <c r="BG30" s="351">
        <f t="shared" si="35"/>
        <v>0</v>
      </c>
      <c r="BH30" s="350"/>
      <c r="BI30" s="351">
        <f t="shared" si="46"/>
        <v>0</v>
      </c>
      <c r="BJ30" s="246"/>
      <c r="BK30" s="246"/>
    </row>
    <row r="31" spans="1:63" ht="15.9" customHeight="1">
      <c r="A31" s="360" t="s">
        <v>393</v>
      </c>
      <c r="B31" s="349" t="s">
        <v>394</v>
      </c>
      <c r="C31" s="61">
        <v>79900</v>
      </c>
      <c r="D31" s="350"/>
      <c r="E31" s="351">
        <f t="shared" si="0"/>
        <v>0</v>
      </c>
      <c r="F31" s="350"/>
      <c r="G31" s="351">
        <f t="shared" si="1"/>
        <v>0</v>
      </c>
      <c r="H31" s="350"/>
      <c r="I31" s="351">
        <f t="shared" si="13"/>
        <v>0</v>
      </c>
      <c r="J31" s="512"/>
      <c r="K31" s="511">
        <f t="shared" si="14"/>
        <v>0</v>
      </c>
      <c r="L31" s="247"/>
      <c r="M31" s="351">
        <f t="shared" si="15"/>
        <v>0</v>
      </c>
      <c r="N31" s="350"/>
      <c r="O31" s="351">
        <f t="shared" si="16"/>
        <v>0</v>
      </c>
      <c r="P31" s="350"/>
      <c r="Q31" s="351">
        <f t="shared" si="17"/>
        <v>0</v>
      </c>
      <c r="R31" s="350"/>
      <c r="S31" s="351">
        <f t="shared" si="18"/>
        <v>0</v>
      </c>
      <c r="T31" s="350"/>
      <c r="U31" s="351">
        <f t="shared" si="39"/>
        <v>0</v>
      </c>
      <c r="V31" s="247"/>
      <c r="W31" s="351">
        <f t="shared" si="40"/>
        <v>0</v>
      </c>
      <c r="X31" s="350"/>
      <c r="Y31" s="351">
        <f t="shared" si="21"/>
        <v>0</v>
      </c>
      <c r="Z31" s="247"/>
      <c r="AA31" s="351">
        <f t="shared" si="22"/>
        <v>0</v>
      </c>
      <c r="AB31" s="247"/>
      <c r="AC31" s="351">
        <f t="shared" si="23"/>
        <v>0</v>
      </c>
      <c r="AD31" s="350"/>
      <c r="AE31" s="351">
        <f t="shared" si="24"/>
        <v>0</v>
      </c>
      <c r="AF31" s="350"/>
      <c r="AG31" s="351">
        <f t="shared" si="25"/>
        <v>0</v>
      </c>
      <c r="AH31" s="350"/>
      <c r="AI31" s="351">
        <f t="shared" si="26"/>
        <v>0</v>
      </c>
      <c r="AJ31" s="350"/>
      <c r="AK31" s="351">
        <f t="shared" si="27"/>
        <v>0</v>
      </c>
      <c r="AL31" s="350"/>
      <c r="AM31" s="351">
        <f t="shared" si="41"/>
        <v>0</v>
      </c>
      <c r="AN31" s="350"/>
      <c r="AO31" s="351">
        <f t="shared" si="44"/>
        <v>0</v>
      </c>
      <c r="AP31" s="350"/>
      <c r="AQ31" s="351">
        <f t="shared" si="42"/>
        <v>0</v>
      </c>
      <c r="AR31" s="350"/>
      <c r="AS31" s="351">
        <f t="shared" si="29"/>
        <v>0</v>
      </c>
      <c r="AT31" s="350"/>
      <c r="AU31" s="351">
        <f t="shared" si="43"/>
        <v>0</v>
      </c>
      <c r="AV31" s="350"/>
      <c r="AW31" s="351">
        <f t="shared" si="30"/>
        <v>0</v>
      </c>
      <c r="AX31" s="350"/>
      <c r="AY31" s="351">
        <f t="shared" si="31"/>
        <v>0</v>
      </c>
      <c r="AZ31" s="350"/>
      <c r="BA31" s="351">
        <f t="shared" si="32"/>
        <v>0</v>
      </c>
      <c r="BB31" s="350"/>
      <c r="BC31" s="351">
        <f t="shared" si="33"/>
        <v>0</v>
      </c>
      <c r="BD31" s="350"/>
      <c r="BE31" s="351">
        <f t="shared" si="45"/>
        <v>0</v>
      </c>
      <c r="BF31" s="350"/>
      <c r="BG31" s="351">
        <f t="shared" si="35"/>
        <v>0</v>
      </c>
      <c r="BH31" s="350"/>
      <c r="BI31" s="351">
        <f t="shared" si="46"/>
        <v>0</v>
      </c>
      <c r="BJ31" s="246"/>
      <c r="BK31" s="246"/>
    </row>
    <row r="32" spans="1:63" ht="15.9" customHeight="1">
      <c r="A32" s="358" t="s">
        <v>109</v>
      </c>
      <c r="B32" s="349" t="s">
        <v>110</v>
      </c>
      <c r="C32" s="61">
        <v>67400</v>
      </c>
      <c r="D32" s="350"/>
      <c r="E32" s="351">
        <f t="shared" si="0"/>
        <v>0</v>
      </c>
      <c r="F32" s="350"/>
      <c r="G32" s="351">
        <f t="shared" si="1"/>
        <v>0</v>
      </c>
      <c r="H32" s="350"/>
      <c r="I32" s="351">
        <f t="shared" si="13"/>
        <v>0</v>
      </c>
      <c r="J32" s="512"/>
      <c r="K32" s="511">
        <f t="shared" si="14"/>
        <v>0</v>
      </c>
      <c r="L32" s="247"/>
      <c r="M32" s="351">
        <f t="shared" si="15"/>
        <v>0</v>
      </c>
      <c r="N32" s="350"/>
      <c r="O32" s="351">
        <f t="shared" si="16"/>
        <v>0</v>
      </c>
      <c r="P32" s="350"/>
      <c r="Q32" s="351">
        <f t="shared" si="17"/>
        <v>0</v>
      </c>
      <c r="R32" s="350"/>
      <c r="S32" s="351">
        <f t="shared" si="18"/>
        <v>0</v>
      </c>
      <c r="T32" s="350"/>
      <c r="U32" s="351">
        <f t="shared" si="39"/>
        <v>0</v>
      </c>
      <c r="V32" s="247"/>
      <c r="W32" s="351">
        <f t="shared" si="40"/>
        <v>0</v>
      </c>
      <c r="X32" s="350"/>
      <c r="Y32" s="351">
        <f t="shared" si="21"/>
        <v>0</v>
      </c>
      <c r="Z32" s="247"/>
      <c r="AA32" s="351">
        <f t="shared" si="22"/>
        <v>0</v>
      </c>
      <c r="AB32" s="247"/>
      <c r="AC32" s="351">
        <f t="shared" si="23"/>
        <v>0</v>
      </c>
      <c r="AD32" s="350"/>
      <c r="AE32" s="351">
        <f t="shared" si="24"/>
        <v>0</v>
      </c>
      <c r="AF32" s="350"/>
      <c r="AG32" s="351">
        <f t="shared" si="25"/>
        <v>0</v>
      </c>
      <c r="AH32" s="350"/>
      <c r="AI32" s="351">
        <f t="shared" si="26"/>
        <v>0</v>
      </c>
      <c r="AJ32" s="350"/>
      <c r="AK32" s="351">
        <f t="shared" si="27"/>
        <v>0</v>
      </c>
      <c r="AL32" s="350"/>
      <c r="AM32" s="351">
        <f t="shared" si="41"/>
        <v>0</v>
      </c>
      <c r="AN32" s="350"/>
      <c r="AO32" s="351">
        <f t="shared" si="44"/>
        <v>0</v>
      </c>
      <c r="AP32" s="350"/>
      <c r="AQ32" s="351">
        <f t="shared" si="42"/>
        <v>0</v>
      </c>
      <c r="AR32" s="350"/>
      <c r="AS32" s="351">
        <f t="shared" si="29"/>
        <v>0</v>
      </c>
      <c r="AT32" s="350"/>
      <c r="AU32" s="351">
        <f t="shared" si="43"/>
        <v>0</v>
      </c>
      <c r="AV32" s="350"/>
      <c r="AW32" s="351">
        <f t="shared" si="30"/>
        <v>0</v>
      </c>
      <c r="AX32" s="350"/>
      <c r="AY32" s="351">
        <f t="shared" si="31"/>
        <v>0</v>
      </c>
      <c r="AZ32" s="350"/>
      <c r="BA32" s="351">
        <f t="shared" si="32"/>
        <v>0</v>
      </c>
      <c r="BB32" s="350"/>
      <c r="BC32" s="351">
        <f t="shared" si="33"/>
        <v>0</v>
      </c>
      <c r="BD32" s="350"/>
      <c r="BE32" s="351">
        <f t="shared" si="45"/>
        <v>0</v>
      </c>
      <c r="BF32" s="350"/>
      <c r="BG32" s="351">
        <f t="shared" si="35"/>
        <v>0</v>
      </c>
      <c r="BH32" s="350"/>
      <c r="BI32" s="351">
        <f t="shared" si="46"/>
        <v>0</v>
      </c>
      <c r="BJ32" s="246"/>
      <c r="BK32" s="246"/>
    </row>
    <row r="33" spans="1:63" ht="15.9" customHeight="1">
      <c r="A33" s="358" t="s">
        <v>651</v>
      </c>
      <c r="B33" s="349" t="s">
        <v>652</v>
      </c>
      <c r="C33" s="61">
        <v>67400</v>
      </c>
      <c r="D33" s="350"/>
      <c r="E33" s="351">
        <f t="shared" si="0"/>
        <v>0</v>
      </c>
      <c r="F33" s="350"/>
      <c r="G33" s="351">
        <f t="shared" si="1"/>
        <v>0</v>
      </c>
      <c r="H33" s="350"/>
      <c r="I33" s="351">
        <f t="shared" si="13"/>
        <v>0</v>
      </c>
      <c r="J33" s="512"/>
      <c r="K33" s="511">
        <f t="shared" si="14"/>
        <v>0</v>
      </c>
      <c r="L33" s="247"/>
      <c r="M33" s="351">
        <f t="shared" si="15"/>
        <v>0</v>
      </c>
      <c r="N33" s="350"/>
      <c r="O33" s="351">
        <f t="shared" si="16"/>
        <v>0</v>
      </c>
      <c r="P33" s="350"/>
      <c r="Q33" s="351">
        <f t="shared" si="17"/>
        <v>0</v>
      </c>
      <c r="R33" s="350"/>
      <c r="S33" s="351">
        <f t="shared" si="18"/>
        <v>0</v>
      </c>
      <c r="T33" s="350"/>
      <c r="U33" s="351">
        <f t="shared" si="39"/>
        <v>0</v>
      </c>
      <c r="V33" s="247"/>
      <c r="W33" s="351">
        <f t="shared" si="40"/>
        <v>0</v>
      </c>
      <c r="X33" s="350"/>
      <c r="Y33" s="351">
        <f t="shared" si="21"/>
        <v>0</v>
      </c>
      <c r="Z33" s="247"/>
      <c r="AA33" s="351">
        <f t="shared" si="22"/>
        <v>0</v>
      </c>
      <c r="AB33" s="247"/>
      <c r="AC33" s="351">
        <f t="shared" si="23"/>
        <v>0</v>
      </c>
      <c r="AD33" s="350"/>
      <c r="AE33" s="351">
        <f t="shared" si="24"/>
        <v>0</v>
      </c>
      <c r="AF33" s="350"/>
      <c r="AG33" s="351">
        <f t="shared" si="25"/>
        <v>0</v>
      </c>
      <c r="AH33" s="350"/>
      <c r="AI33" s="351">
        <f t="shared" si="26"/>
        <v>0</v>
      </c>
      <c r="AJ33" s="350"/>
      <c r="AK33" s="351">
        <f t="shared" si="27"/>
        <v>0</v>
      </c>
      <c r="AL33" s="350"/>
      <c r="AM33" s="351">
        <f t="shared" si="41"/>
        <v>0</v>
      </c>
      <c r="AN33" s="350"/>
      <c r="AO33" s="351">
        <f t="shared" si="44"/>
        <v>0</v>
      </c>
      <c r="AP33" s="350"/>
      <c r="AQ33" s="351">
        <f t="shared" si="42"/>
        <v>0</v>
      </c>
      <c r="AR33" s="350"/>
      <c r="AS33" s="351">
        <f t="shared" si="29"/>
        <v>0</v>
      </c>
      <c r="AT33" s="350"/>
      <c r="AU33" s="351">
        <f t="shared" si="43"/>
        <v>0</v>
      </c>
      <c r="AV33" s="350"/>
      <c r="AW33" s="351">
        <f t="shared" si="30"/>
        <v>0</v>
      </c>
      <c r="AX33" s="350"/>
      <c r="AY33" s="351">
        <f t="shared" si="31"/>
        <v>0</v>
      </c>
      <c r="AZ33" s="350"/>
      <c r="BA33" s="351">
        <f t="shared" si="32"/>
        <v>0</v>
      </c>
      <c r="BB33" s="350"/>
      <c r="BC33" s="351">
        <f t="shared" si="33"/>
        <v>0</v>
      </c>
      <c r="BD33" s="350"/>
      <c r="BE33" s="351">
        <f t="shared" si="45"/>
        <v>0</v>
      </c>
      <c r="BF33" s="350"/>
      <c r="BG33" s="351">
        <f t="shared" si="35"/>
        <v>0</v>
      </c>
      <c r="BH33" s="350"/>
      <c r="BI33" s="351">
        <f t="shared" si="46"/>
        <v>0</v>
      </c>
      <c r="BJ33" s="246"/>
      <c r="BK33" s="246"/>
    </row>
    <row r="34" spans="1:63" ht="15.9" customHeight="1">
      <c r="A34" s="358" t="s">
        <v>395</v>
      </c>
      <c r="B34" s="349" t="s">
        <v>396</v>
      </c>
      <c r="C34" s="61">
        <v>67400</v>
      </c>
      <c r="D34" s="350"/>
      <c r="E34" s="351">
        <f t="shared" si="0"/>
        <v>0</v>
      </c>
      <c r="F34" s="350"/>
      <c r="G34" s="351">
        <f t="shared" si="1"/>
        <v>0</v>
      </c>
      <c r="H34" s="350"/>
      <c r="I34" s="351">
        <f t="shared" si="13"/>
        <v>0</v>
      </c>
      <c r="J34" s="512"/>
      <c r="K34" s="511">
        <f t="shared" si="14"/>
        <v>0</v>
      </c>
      <c r="L34" s="359">
        <v>7.5</v>
      </c>
      <c r="M34" s="351">
        <f t="shared" si="15"/>
        <v>505500</v>
      </c>
      <c r="N34" s="350"/>
      <c r="O34" s="351">
        <f t="shared" si="16"/>
        <v>0</v>
      </c>
      <c r="P34" s="350"/>
      <c r="Q34" s="351">
        <f t="shared" si="17"/>
        <v>0</v>
      </c>
      <c r="R34" s="350"/>
      <c r="S34" s="351">
        <f t="shared" si="18"/>
        <v>0</v>
      </c>
      <c r="T34" s="350"/>
      <c r="U34" s="351">
        <f t="shared" si="39"/>
        <v>0</v>
      </c>
      <c r="V34" s="247"/>
      <c r="W34" s="351">
        <f t="shared" si="40"/>
        <v>0</v>
      </c>
      <c r="X34" s="350"/>
      <c r="Y34" s="351">
        <f t="shared" si="21"/>
        <v>0</v>
      </c>
      <c r="Z34" s="247"/>
      <c r="AA34" s="351">
        <f t="shared" si="22"/>
        <v>0</v>
      </c>
      <c r="AB34" s="247"/>
      <c r="AC34" s="351">
        <f t="shared" si="23"/>
        <v>0</v>
      </c>
      <c r="AD34" s="350"/>
      <c r="AE34" s="351">
        <f t="shared" si="24"/>
        <v>0</v>
      </c>
      <c r="AF34" s="350"/>
      <c r="AG34" s="351">
        <f t="shared" si="25"/>
        <v>0</v>
      </c>
      <c r="AH34" s="350"/>
      <c r="AI34" s="351">
        <f t="shared" si="26"/>
        <v>0</v>
      </c>
      <c r="AJ34" s="350"/>
      <c r="AK34" s="351">
        <f t="shared" si="27"/>
        <v>0</v>
      </c>
      <c r="AL34" s="350"/>
      <c r="AM34" s="351">
        <f t="shared" si="41"/>
        <v>0</v>
      </c>
      <c r="AN34" s="350"/>
      <c r="AO34" s="351">
        <f t="shared" si="44"/>
        <v>0</v>
      </c>
      <c r="AP34" s="350"/>
      <c r="AQ34" s="351">
        <f t="shared" si="42"/>
        <v>0</v>
      </c>
      <c r="AR34" s="350"/>
      <c r="AS34" s="351">
        <f t="shared" si="29"/>
        <v>0</v>
      </c>
      <c r="AT34" s="350"/>
      <c r="AU34" s="351">
        <f t="shared" si="43"/>
        <v>0</v>
      </c>
      <c r="AV34" s="350"/>
      <c r="AW34" s="351">
        <f t="shared" si="30"/>
        <v>0</v>
      </c>
      <c r="AX34" s="350"/>
      <c r="AY34" s="351">
        <f t="shared" si="31"/>
        <v>0</v>
      </c>
      <c r="AZ34" s="350"/>
      <c r="BA34" s="351">
        <f t="shared" si="32"/>
        <v>0</v>
      </c>
      <c r="BB34" s="350"/>
      <c r="BC34" s="351">
        <f t="shared" si="33"/>
        <v>0</v>
      </c>
      <c r="BD34" s="350"/>
      <c r="BE34" s="351">
        <f t="shared" si="45"/>
        <v>0</v>
      </c>
      <c r="BF34" s="350"/>
      <c r="BG34" s="351">
        <f t="shared" si="35"/>
        <v>0</v>
      </c>
      <c r="BH34" s="350"/>
      <c r="BI34" s="351">
        <f t="shared" si="46"/>
        <v>0</v>
      </c>
      <c r="BJ34" s="246"/>
      <c r="BK34" s="246"/>
    </row>
    <row r="35" spans="1:63" ht="15.9" customHeight="1">
      <c r="A35" s="358" t="s">
        <v>397</v>
      </c>
      <c r="B35" s="349" t="s">
        <v>398</v>
      </c>
      <c r="C35" s="61">
        <v>67400</v>
      </c>
      <c r="D35" s="350"/>
      <c r="E35" s="351">
        <f t="shared" si="0"/>
        <v>0</v>
      </c>
      <c r="F35" s="350"/>
      <c r="G35" s="351">
        <f t="shared" si="1"/>
        <v>0</v>
      </c>
      <c r="H35" s="350"/>
      <c r="I35" s="351">
        <f t="shared" si="13"/>
        <v>0</v>
      </c>
      <c r="J35" s="512"/>
      <c r="K35" s="511">
        <f t="shared" si="14"/>
        <v>0</v>
      </c>
      <c r="L35" s="247">
        <v>7.5</v>
      </c>
      <c r="M35" s="351">
        <f t="shared" si="15"/>
        <v>505500</v>
      </c>
      <c r="N35" s="350"/>
      <c r="O35" s="351">
        <f t="shared" si="16"/>
        <v>0</v>
      </c>
      <c r="P35" s="350"/>
      <c r="Q35" s="351">
        <f t="shared" si="17"/>
        <v>0</v>
      </c>
      <c r="R35" s="350"/>
      <c r="S35" s="351">
        <f t="shared" si="18"/>
        <v>0</v>
      </c>
      <c r="T35" s="350"/>
      <c r="U35" s="351">
        <f t="shared" si="39"/>
        <v>0</v>
      </c>
      <c r="V35" s="247"/>
      <c r="W35" s="351">
        <f t="shared" si="40"/>
        <v>0</v>
      </c>
      <c r="X35" s="350"/>
      <c r="Y35" s="351">
        <f t="shared" si="21"/>
        <v>0</v>
      </c>
      <c r="Z35" s="247"/>
      <c r="AA35" s="351">
        <f t="shared" si="22"/>
        <v>0</v>
      </c>
      <c r="AB35" s="351">
        <v>0</v>
      </c>
      <c r="AC35" s="351">
        <f t="shared" si="23"/>
        <v>0</v>
      </c>
      <c r="AD35" s="350"/>
      <c r="AE35" s="351">
        <f t="shared" si="24"/>
        <v>0</v>
      </c>
      <c r="AF35" s="350"/>
      <c r="AG35" s="351">
        <f t="shared" si="25"/>
        <v>0</v>
      </c>
      <c r="AH35" s="350"/>
      <c r="AI35" s="351">
        <f t="shared" si="26"/>
        <v>0</v>
      </c>
      <c r="AJ35" s="350"/>
      <c r="AK35" s="351">
        <f t="shared" si="27"/>
        <v>0</v>
      </c>
      <c r="AL35" s="350"/>
      <c r="AM35" s="351">
        <f t="shared" si="41"/>
        <v>0</v>
      </c>
      <c r="AN35" s="350"/>
      <c r="AO35" s="351">
        <f t="shared" si="44"/>
        <v>0</v>
      </c>
      <c r="AP35" s="350"/>
      <c r="AQ35" s="351">
        <f t="shared" si="42"/>
        <v>0</v>
      </c>
      <c r="AR35" s="350"/>
      <c r="AS35" s="351">
        <f t="shared" si="29"/>
        <v>0</v>
      </c>
      <c r="AT35" s="350"/>
      <c r="AU35" s="351">
        <f t="shared" si="43"/>
        <v>0</v>
      </c>
      <c r="AV35" s="350"/>
      <c r="AW35" s="351">
        <f t="shared" si="30"/>
        <v>0</v>
      </c>
      <c r="AX35" s="350"/>
      <c r="AY35" s="351">
        <f t="shared" si="31"/>
        <v>0</v>
      </c>
      <c r="AZ35" s="350"/>
      <c r="BA35" s="351">
        <f t="shared" si="32"/>
        <v>0</v>
      </c>
      <c r="BB35" s="350"/>
      <c r="BC35" s="351">
        <f t="shared" si="33"/>
        <v>0</v>
      </c>
      <c r="BD35" s="350"/>
      <c r="BE35" s="351">
        <f t="shared" si="45"/>
        <v>0</v>
      </c>
      <c r="BF35" s="350"/>
      <c r="BG35" s="351">
        <f t="shared" si="35"/>
        <v>0</v>
      </c>
      <c r="BH35" s="350"/>
      <c r="BI35" s="351">
        <f t="shared" si="46"/>
        <v>0</v>
      </c>
      <c r="BJ35" s="246"/>
      <c r="BK35" s="246"/>
    </row>
    <row r="36" spans="1:63" ht="15.9" customHeight="1">
      <c r="A36" s="358" t="s">
        <v>653</v>
      </c>
      <c r="B36" s="349" t="s">
        <v>654</v>
      </c>
      <c r="C36" s="61">
        <v>67400</v>
      </c>
      <c r="D36" s="350"/>
      <c r="E36" s="351">
        <f t="shared" si="0"/>
        <v>0</v>
      </c>
      <c r="F36" s="350"/>
      <c r="G36" s="351">
        <f t="shared" si="1"/>
        <v>0</v>
      </c>
      <c r="H36" s="350"/>
      <c r="I36" s="351">
        <f t="shared" si="13"/>
        <v>0</v>
      </c>
      <c r="J36" s="512"/>
      <c r="K36" s="511">
        <f t="shared" si="14"/>
        <v>0</v>
      </c>
      <c r="L36" s="247"/>
      <c r="M36" s="351">
        <f t="shared" si="15"/>
        <v>0</v>
      </c>
      <c r="N36" s="350"/>
      <c r="O36" s="351">
        <f t="shared" si="16"/>
        <v>0</v>
      </c>
      <c r="P36" s="350"/>
      <c r="Q36" s="351">
        <f t="shared" si="17"/>
        <v>0</v>
      </c>
      <c r="R36" s="350"/>
      <c r="S36" s="351">
        <f t="shared" si="18"/>
        <v>0</v>
      </c>
      <c r="T36" s="350"/>
      <c r="U36" s="351">
        <f t="shared" si="39"/>
        <v>0</v>
      </c>
      <c r="V36" s="247"/>
      <c r="W36" s="351">
        <f t="shared" si="40"/>
        <v>0</v>
      </c>
      <c r="X36" s="350"/>
      <c r="Y36" s="351">
        <f t="shared" si="21"/>
        <v>0</v>
      </c>
      <c r="Z36" s="247"/>
      <c r="AA36" s="351">
        <f t="shared" si="22"/>
        <v>0</v>
      </c>
      <c r="AB36" s="351">
        <v>0</v>
      </c>
      <c r="AC36" s="351">
        <f t="shared" si="23"/>
        <v>0</v>
      </c>
      <c r="AD36" s="350"/>
      <c r="AE36" s="351">
        <f t="shared" si="24"/>
        <v>0</v>
      </c>
      <c r="AF36" s="350"/>
      <c r="AG36" s="351">
        <f t="shared" si="25"/>
        <v>0</v>
      </c>
      <c r="AH36" s="350"/>
      <c r="AI36" s="351">
        <f t="shared" si="26"/>
        <v>0</v>
      </c>
      <c r="AJ36" s="350"/>
      <c r="AK36" s="351">
        <f t="shared" si="27"/>
        <v>0</v>
      </c>
      <c r="AL36" s="350"/>
      <c r="AM36" s="351">
        <f t="shared" si="41"/>
        <v>0</v>
      </c>
      <c r="AN36" s="350"/>
      <c r="AO36" s="351">
        <f t="shared" si="44"/>
        <v>0</v>
      </c>
      <c r="AP36" s="350"/>
      <c r="AQ36" s="351">
        <f t="shared" si="42"/>
        <v>0</v>
      </c>
      <c r="AR36" s="350"/>
      <c r="AS36" s="351">
        <f t="shared" si="29"/>
        <v>0</v>
      </c>
      <c r="AT36" s="350"/>
      <c r="AU36" s="351">
        <f t="shared" si="43"/>
        <v>0</v>
      </c>
      <c r="AV36" s="350"/>
      <c r="AW36" s="351">
        <f t="shared" si="30"/>
        <v>0</v>
      </c>
      <c r="AX36" s="350"/>
      <c r="AY36" s="351">
        <f t="shared" si="31"/>
        <v>0</v>
      </c>
      <c r="AZ36" s="350"/>
      <c r="BA36" s="351">
        <f t="shared" si="32"/>
        <v>0</v>
      </c>
      <c r="BB36" s="350"/>
      <c r="BC36" s="351">
        <f t="shared" si="33"/>
        <v>0</v>
      </c>
      <c r="BD36" s="350"/>
      <c r="BE36" s="351">
        <f t="shared" si="45"/>
        <v>0</v>
      </c>
      <c r="BF36" s="350"/>
      <c r="BG36" s="351">
        <f t="shared" si="35"/>
        <v>0</v>
      </c>
      <c r="BH36" s="350"/>
      <c r="BI36" s="351">
        <f t="shared" si="46"/>
        <v>0</v>
      </c>
      <c r="BJ36" s="246"/>
      <c r="BK36" s="246"/>
    </row>
    <row r="37" spans="1:63" ht="15.9" customHeight="1">
      <c r="A37" s="358" t="s">
        <v>579</v>
      </c>
      <c r="B37" s="349" t="s">
        <v>580</v>
      </c>
      <c r="C37" s="61">
        <v>67400</v>
      </c>
      <c r="D37" s="350"/>
      <c r="E37" s="351">
        <f t="shared" si="0"/>
        <v>0</v>
      </c>
      <c r="F37" s="350"/>
      <c r="G37" s="351">
        <f t="shared" si="1"/>
        <v>0</v>
      </c>
      <c r="H37" s="350"/>
      <c r="I37" s="351">
        <f t="shared" si="13"/>
        <v>0</v>
      </c>
      <c r="J37" s="512"/>
      <c r="K37" s="511">
        <f t="shared" si="14"/>
        <v>0</v>
      </c>
      <c r="L37" s="247"/>
      <c r="M37" s="351">
        <f t="shared" si="15"/>
        <v>0</v>
      </c>
      <c r="N37" s="350"/>
      <c r="O37" s="351">
        <f t="shared" si="16"/>
        <v>0</v>
      </c>
      <c r="P37" s="350"/>
      <c r="Q37" s="351">
        <f t="shared" si="17"/>
        <v>0</v>
      </c>
      <c r="R37" s="350"/>
      <c r="S37" s="351">
        <f t="shared" si="18"/>
        <v>0</v>
      </c>
      <c r="T37" s="350"/>
      <c r="U37" s="351">
        <f t="shared" si="39"/>
        <v>0</v>
      </c>
      <c r="V37" s="247"/>
      <c r="W37" s="351">
        <f t="shared" si="40"/>
        <v>0</v>
      </c>
      <c r="X37" s="350"/>
      <c r="Y37" s="351">
        <f t="shared" si="21"/>
        <v>0</v>
      </c>
      <c r="Z37" s="247"/>
      <c r="AA37" s="351">
        <f t="shared" si="22"/>
        <v>0</v>
      </c>
      <c r="AB37" s="351">
        <v>0</v>
      </c>
      <c r="AC37" s="351">
        <f t="shared" si="23"/>
        <v>0</v>
      </c>
      <c r="AD37" s="350"/>
      <c r="AE37" s="351">
        <f t="shared" si="24"/>
        <v>0</v>
      </c>
      <c r="AF37" s="350"/>
      <c r="AG37" s="351">
        <f t="shared" si="25"/>
        <v>0</v>
      </c>
      <c r="AH37" s="350"/>
      <c r="AI37" s="351">
        <f t="shared" si="26"/>
        <v>0</v>
      </c>
      <c r="AJ37" s="350"/>
      <c r="AK37" s="351">
        <f t="shared" si="27"/>
        <v>0</v>
      </c>
      <c r="AL37" s="350"/>
      <c r="AM37" s="351">
        <f t="shared" si="41"/>
        <v>0</v>
      </c>
      <c r="AN37" s="350"/>
      <c r="AO37" s="351">
        <f t="shared" si="44"/>
        <v>0</v>
      </c>
      <c r="AP37" s="350"/>
      <c r="AQ37" s="351">
        <f t="shared" si="42"/>
        <v>0</v>
      </c>
      <c r="AR37" s="350"/>
      <c r="AS37" s="351">
        <f t="shared" si="29"/>
        <v>0</v>
      </c>
      <c r="AT37" s="350"/>
      <c r="AU37" s="351">
        <f t="shared" si="43"/>
        <v>0</v>
      </c>
      <c r="AV37" s="350"/>
      <c r="AW37" s="351">
        <f t="shared" si="30"/>
        <v>0</v>
      </c>
      <c r="AX37" s="350"/>
      <c r="AY37" s="351">
        <f t="shared" si="31"/>
        <v>0</v>
      </c>
      <c r="AZ37" s="350"/>
      <c r="BA37" s="351">
        <f t="shared" si="32"/>
        <v>0</v>
      </c>
      <c r="BB37" s="350"/>
      <c r="BC37" s="351">
        <f t="shared" si="33"/>
        <v>0</v>
      </c>
      <c r="BD37" s="350"/>
      <c r="BE37" s="351">
        <f t="shared" si="45"/>
        <v>0</v>
      </c>
      <c r="BF37" s="350"/>
      <c r="BG37" s="351">
        <f t="shared" si="35"/>
        <v>0</v>
      </c>
      <c r="BH37" s="350"/>
      <c r="BI37" s="351">
        <f t="shared" si="46"/>
        <v>0</v>
      </c>
      <c r="BJ37" s="246"/>
      <c r="BK37" s="246"/>
    </row>
    <row r="38" spans="1:63" ht="15.9" customHeight="1">
      <c r="A38" s="358" t="s">
        <v>284</v>
      </c>
      <c r="B38" s="349" t="s">
        <v>285</v>
      </c>
      <c r="C38" s="61">
        <v>67400</v>
      </c>
      <c r="D38" s="350"/>
      <c r="E38" s="351">
        <f t="shared" si="0"/>
        <v>0</v>
      </c>
      <c r="F38" s="350"/>
      <c r="G38" s="351">
        <f t="shared" si="1"/>
        <v>0</v>
      </c>
      <c r="H38" s="350"/>
      <c r="I38" s="351">
        <f t="shared" si="13"/>
        <v>0</v>
      </c>
      <c r="J38" s="512"/>
      <c r="K38" s="511">
        <f t="shared" si="14"/>
        <v>0</v>
      </c>
      <c r="L38" s="247"/>
      <c r="M38" s="351">
        <f t="shared" si="15"/>
        <v>0</v>
      </c>
      <c r="N38" s="350"/>
      <c r="O38" s="351">
        <f t="shared" si="16"/>
        <v>0</v>
      </c>
      <c r="P38" s="350"/>
      <c r="Q38" s="351">
        <f t="shared" si="17"/>
        <v>0</v>
      </c>
      <c r="R38" s="350"/>
      <c r="S38" s="351">
        <f t="shared" si="18"/>
        <v>0</v>
      </c>
      <c r="T38" s="350"/>
      <c r="U38" s="351">
        <f t="shared" si="39"/>
        <v>0</v>
      </c>
      <c r="V38" s="247"/>
      <c r="W38" s="351">
        <f t="shared" si="40"/>
        <v>0</v>
      </c>
      <c r="X38" s="350"/>
      <c r="Y38" s="351">
        <f t="shared" si="21"/>
        <v>0</v>
      </c>
      <c r="Z38" s="247"/>
      <c r="AA38" s="351">
        <f t="shared" si="22"/>
        <v>0</v>
      </c>
      <c r="AB38" s="359">
        <v>0</v>
      </c>
      <c r="AC38" s="351">
        <f t="shared" si="23"/>
        <v>0</v>
      </c>
      <c r="AD38" s="350"/>
      <c r="AE38" s="351">
        <f t="shared" si="24"/>
        <v>0</v>
      </c>
      <c r="AF38" s="350"/>
      <c r="AG38" s="351">
        <f t="shared" si="25"/>
        <v>0</v>
      </c>
      <c r="AH38" s="350"/>
      <c r="AI38" s="351">
        <f t="shared" si="26"/>
        <v>0</v>
      </c>
      <c r="AJ38" s="350"/>
      <c r="AK38" s="351">
        <f t="shared" si="27"/>
        <v>0</v>
      </c>
      <c r="AL38" s="350"/>
      <c r="AM38" s="351">
        <f t="shared" si="41"/>
        <v>0</v>
      </c>
      <c r="AN38" s="350"/>
      <c r="AO38" s="351">
        <f t="shared" si="44"/>
        <v>0</v>
      </c>
      <c r="AP38" s="350"/>
      <c r="AQ38" s="351">
        <f t="shared" si="42"/>
        <v>0</v>
      </c>
      <c r="AR38" s="350"/>
      <c r="AS38" s="351">
        <f t="shared" si="29"/>
        <v>0</v>
      </c>
      <c r="AT38" s="350"/>
      <c r="AU38" s="351">
        <f t="shared" si="43"/>
        <v>0</v>
      </c>
      <c r="AV38" s="350"/>
      <c r="AW38" s="351">
        <f t="shared" si="30"/>
        <v>0</v>
      </c>
      <c r="AX38" s="350"/>
      <c r="AY38" s="351">
        <f t="shared" si="31"/>
        <v>0</v>
      </c>
      <c r="AZ38" s="350"/>
      <c r="BA38" s="351">
        <f t="shared" si="32"/>
        <v>0</v>
      </c>
      <c r="BB38" s="350"/>
      <c r="BC38" s="351">
        <f t="shared" si="33"/>
        <v>0</v>
      </c>
      <c r="BD38" s="350"/>
      <c r="BE38" s="351">
        <f t="shared" si="45"/>
        <v>0</v>
      </c>
      <c r="BF38" s="350"/>
      <c r="BG38" s="351">
        <f t="shared" si="35"/>
        <v>0</v>
      </c>
      <c r="BH38" s="350"/>
      <c r="BI38" s="351">
        <f t="shared" si="46"/>
        <v>0</v>
      </c>
      <c r="BJ38" s="246"/>
      <c r="BK38" s="246"/>
    </row>
    <row r="39" spans="1:63" ht="15.9" customHeight="1">
      <c r="A39" s="358" t="s">
        <v>655</v>
      </c>
      <c r="B39" s="349" t="s">
        <v>656</v>
      </c>
      <c r="C39" s="61">
        <v>67400</v>
      </c>
      <c r="D39" s="350"/>
      <c r="E39" s="351">
        <f t="shared" si="0"/>
        <v>0</v>
      </c>
      <c r="F39" s="350"/>
      <c r="G39" s="351">
        <f t="shared" si="1"/>
        <v>0</v>
      </c>
      <c r="H39" s="350"/>
      <c r="I39" s="351">
        <f t="shared" si="13"/>
        <v>0</v>
      </c>
      <c r="J39" s="512"/>
      <c r="K39" s="511">
        <f t="shared" si="14"/>
        <v>0</v>
      </c>
      <c r="L39" s="247"/>
      <c r="M39" s="351">
        <f t="shared" si="15"/>
        <v>0</v>
      </c>
      <c r="N39" s="350"/>
      <c r="O39" s="351">
        <f t="shared" si="16"/>
        <v>0</v>
      </c>
      <c r="P39" s="350"/>
      <c r="Q39" s="351">
        <f t="shared" si="17"/>
        <v>0</v>
      </c>
      <c r="R39" s="350"/>
      <c r="S39" s="351">
        <f t="shared" si="18"/>
        <v>0</v>
      </c>
      <c r="T39" s="350"/>
      <c r="U39" s="351">
        <f t="shared" si="39"/>
        <v>0</v>
      </c>
      <c r="V39" s="247"/>
      <c r="W39" s="351">
        <f t="shared" si="40"/>
        <v>0</v>
      </c>
      <c r="X39" s="350"/>
      <c r="Y39" s="351">
        <f t="shared" si="21"/>
        <v>0</v>
      </c>
      <c r="Z39" s="247"/>
      <c r="AA39" s="351">
        <f t="shared" si="22"/>
        <v>0</v>
      </c>
      <c r="AB39" s="359"/>
      <c r="AC39" s="351">
        <f t="shared" si="23"/>
        <v>0</v>
      </c>
      <c r="AD39" s="350"/>
      <c r="AE39" s="351">
        <f t="shared" si="24"/>
        <v>0</v>
      </c>
      <c r="AF39" s="350"/>
      <c r="AG39" s="351">
        <f t="shared" si="25"/>
        <v>0</v>
      </c>
      <c r="AH39" s="350"/>
      <c r="AI39" s="351">
        <f t="shared" si="26"/>
        <v>0</v>
      </c>
      <c r="AJ39" s="350"/>
      <c r="AK39" s="351">
        <f t="shared" si="27"/>
        <v>0</v>
      </c>
      <c r="AL39" s="350"/>
      <c r="AM39" s="351">
        <f t="shared" si="41"/>
        <v>0</v>
      </c>
      <c r="AN39" s="350"/>
      <c r="AO39" s="351">
        <f t="shared" si="44"/>
        <v>0</v>
      </c>
      <c r="AP39" s="350"/>
      <c r="AQ39" s="351">
        <f t="shared" si="42"/>
        <v>0</v>
      </c>
      <c r="AR39" s="350"/>
      <c r="AS39" s="351">
        <f t="shared" si="29"/>
        <v>0</v>
      </c>
      <c r="AT39" s="350"/>
      <c r="AU39" s="351">
        <f t="shared" si="43"/>
        <v>0</v>
      </c>
      <c r="AV39" s="350"/>
      <c r="AW39" s="351">
        <f t="shared" si="30"/>
        <v>0</v>
      </c>
      <c r="AX39" s="350"/>
      <c r="AY39" s="351">
        <f t="shared" si="31"/>
        <v>0</v>
      </c>
      <c r="AZ39" s="350"/>
      <c r="BA39" s="351">
        <f t="shared" si="32"/>
        <v>0</v>
      </c>
      <c r="BB39" s="350"/>
      <c r="BC39" s="351">
        <f t="shared" si="33"/>
        <v>0</v>
      </c>
      <c r="BD39" s="350"/>
      <c r="BE39" s="351">
        <f t="shared" si="45"/>
        <v>0</v>
      </c>
      <c r="BF39" s="350"/>
      <c r="BG39" s="351">
        <f t="shared" si="35"/>
        <v>0</v>
      </c>
      <c r="BH39" s="350"/>
      <c r="BI39" s="351">
        <f t="shared" si="46"/>
        <v>0</v>
      </c>
      <c r="BJ39" s="246"/>
      <c r="BK39" s="246"/>
    </row>
    <row r="40" spans="1:63" ht="15.9" customHeight="1">
      <c r="A40" s="358" t="s">
        <v>286</v>
      </c>
      <c r="B40" s="349" t="s">
        <v>657</v>
      </c>
      <c r="C40" s="61">
        <v>67400</v>
      </c>
      <c r="D40" s="350"/>
      <c r="E40" s="351">
        <f t="shared" si="0"/>
        <v>0</v>
      </c>
      <c r="F40" s="350"/>
      <c r="G40" s="351">
        <f t="shared" si="1"/>
        <v>0</v>
      </c>
      <c r="H40" s="350"/>
      <c r="I40" s="351">
        <f t="shared" si="13"/>
        <v>0</v>
      </c>
      <c r="J40" s="512"/>
      <c r="K40" s="511">
        <f t="shared" si="14"/>
        <v>0</v>
      </c>
      <c r="L40" s="247"/>
      <c r="M40" s="351">
        <f t="shared" si="15"/>
        <v>0</v>
      </c>
      <c r="N40" s="350"/>
      <c r="O40" s="351">
        <f t="shared" si="16"/>
        <v>0</v>
      </c>
      <c r="P40" s="350"/>
      <c r="Q40" s="351">
        <f t="shared" si="17"/>
        <v>0</v>
      </c>
      <c r="R40" s="350"/>
      <c r="S40" s="351">
        <f t="shared" si="18"/>
        <v>0</v>
      </c>
      <c r="T40" s="350"/>
      <c r="U40" s="351">
        <f t="shared" si="39"/>
        <v>0</v>
      </c>
      <c r="V40" s="247"/>
      <c r="W40" s="351">
        <f t="shared" si="40"/>
        <v>0</v>
      </c>
      <c r="X40" s="350"/>
      <c r="Y40" s="351">
        <f t="shared" si="21"/>
        <v>0</v>
      </c>
      <c r="Z40" s="247"/>
      <c r="AA40" s="351">
        <f t="shared" si="22"/>
        <v>0</v>
      </c>
      <c r="AB40" s="359"/>
      <c r="AC40" s="351">
        <f t="shared" si="23"/>
        <v>0</v>
      </c>
      <c r="AD40" s="350"/>
      <c r="AE40" s="351">
        <f t="shared" si="24"/>
        <v>0</v>
      </c>
      <c r="AF40" s="350"/>
      <c r="AG40" s="351">
        <f t="shared" si="25"/>
        <v>0</v>
      </c>
      <c r="AH40" s="350"/>
      <c r="AI40" s="351">
        <f t="shared" si="26"/>
        <v>0</v>
      </c>
      <c r="AJ40" s="350"/>
      <c r="AK40" s="351">
        <f t="shared" si="27"/>
        <v>0</v>
      </c>
      <c r="AL40" s="350"/>
      <c r="AM40" s="351">
        <f t="shared" si="41"/>
        <v>0</v>
      </c>
      <c r="AN40" s="350"/>
      <c r="AO40" s="351">
        <f t="shared" si="44"/>
        <v>0</v>
      </c>
      <c r="AP40" s="350"/>
      <c r="AQ40" s="351">
        <f t="shared" si="42"/>
        <v>0</v>
      </c>
      <c r="AR40" s="350"/>
      <c r="AS40" s="351">
        <f t="shared" si="29"/>
        <v>0</v>
      </c>
      <c r="AT40" s="350"/>
      <c r="AU40" s="351">
        <f t="shared" si="43"/>
        <v>0</v>
      </c>
      <c r="AV40" s="350"/>
      <c r="AW40" s="351">
        <f t="shared" si="30"/>
        <v>0</v>
      </c>
      <c r="AX40" s="350"/>
      <c r="AY40" s="351">
        <f t="shared" si="31"/>
        <v>0</v>
      </c>
      <c r="AZ40" s="350"/>
      <c r="BA40" s="351">
        <f t="shared" si="32"/>
        <v>0</v>
      </c>
      <c r="BB40" s="350"/>
      <c r="BC40" s="351">
        <f t="shared" si="33"/>
        <v>0</v>
      </c>
      <c r="BD40" s="350"/>
      <c r="BE40" s="351">
        <f t="shared" si="45"/>
        <v>0</v>
      </c>
      <c r="BF40" s="350"/>
      <c r="BG40" s="351">
        <f t="shared" si="35"/>
        <v>0</v>
      </c>
      <c r="BH40" s="350"/>
      <c r="BI40" s="351">
        <f t="shared" si="46"/>
        <v>0</v>
      </c>
      <c r="BJ40" s="246"/>
      <c r="BK40" s="246"/>
    </row>
    <row r="41" spans="1:63" ht="15.9" customHeight="1">
      <c r="A41" s="358" t="s">
        <v>658</v>
      </c>
      <c r="B41" s="349" t="s">
        <v>659</v>
      </c>
      <c r="C41" s="61">
        <v>32600</v>
      </c>
      <c r="D41" s="350"/>
      <c r="E41" s="351">
        <f t="shared" si="0"/>
        <v>0</v>
      </c>
      <c r="F41" s="350"/>
      <c r="G41" s="351">
        <f t="shared" si="1"/>
        <v>0</v>
      </c>
      <c r="H41" s="350"/>
      <c r="I41" s="351">
        <f t="shared" si="13"/>
        <v>0</v>
      </c>
      <c r="J41" s="512"/>
      <c r="K41" s="511">
        <f t="shared" si="14"/>
        <v>0</v>
      </c>
      <c r="L41" s="247"/>
      <c r="M41" s="351">
        <f t="shared" si="15"/>
        <v>0</v>
      </c>
      <c r="N41" s="350"/>
      <c r="O41" s="351">
        <f t="shared" si="16"/>
        <v>0</v>
      </c>
      <c r="P41" s="350"/>
      <c r="Q41" s="351">
        <f t="shared" si="17"/>
        <v>0</v>
      </c>
      <c r="R41" s="350"/>
      <c r="S41" s="351">
        <f t="shared" si="18"/>
        <v>0</v>
      </c>
      <c r="T41" s="350"/>
      <c r="U41" s="351">
        <f t="shared" si="39"/>
        <v>0</v>
      </c>
      <c r="V41" s="247"/>
      <c r="W41" s="351">
        <f t="shared" si="40"/>
        <v>0</v>
      </c>
      <c r="X41" s="350"/>
      <c r="Y41" s="351">
        <f t="shared" si="21"/>
        <v>0</v>
      </c>
      <c r="Z41" s="247"/>
      <c r="AA41" s="351">
        <f t="shared" si="22"/>
        <v>0</v>
      </c>
      <c r="AB41" s="359"/>
      <c r="AC41" s="351">
        <f t="shared" si="23"/>
        <v>0</v>
      </c>
      <c r="AD41" s="350"/>
      <c r="AE41" s="351">
        <f t="shared" si="24"/>
        <v>0</v>
      </c>
      <c r="AF41" s="350"/>
      <c r="AG41" s="351">
        <f t="shared" si="25"/>
        <v>0</v>
      </c>
      <c r="AH41" s="350"/>
      <c r="AI41" s="351">
        <f t="shared" si="26"/>
        <v>0</v>
      </c>
      <c r="AJ41" s="350"/>
      <c r="AK41" s="351">
        <f t="shared" si="27"/>
        <v>0</v>
      </c>
      <c r="AL41" s="350"/>
      <c r="AM41" s="351">
        <f t="shared" si="41"/>
        <v>0</v>
      </c>
      <c r="AN41" s="350"/>
      <c r="AO41" s="351">
        <f t="shared" si="44"/>
        <v>0</v>
      </c>
      <c r="AP41" s="350"/>
      <c r="AQ41" s="351">
        <f t="shared" si="42"/>
        <v>0</v>
      </c>
      <c r="AR41" s="350"/>
      <c r="AS41" s="351">
        <f t="shared" si="29"/>
        <v>0</v>
      </c>
      <c r="AT41" s="350"/>
      <c r="AU41" s="351">
        <f t="shared" si="43"/>
        <v>0</v>
      </c>
      <c r="AV41" s="350"/>
      <c r="AW41" s="351">
        <f t="shared" si="30"/>
        <v>0</v>
      </c>
      <c r="AX41" s="350"/>
      <c r="AY41" s="351">
        <f t="shared" si="31"/>
        <v>0</v>
      </c>
      <c r="AZ41" s="350"/>
      <c r="BA41" s="351">
        <f t="shared" si="32"/>
        <v>0</v>
      </c>
      <c r="BB41" s="350"/>
      <c r="BC41" s="351">
        <f t="shared" si="33"/>
        <v>0</v>
      </c>
      <c r="BD41" s="350"/>
      <c r="BE41" s="351">
        <f t="shared" si="45"/>
        <v>0</v>
      </c>
      <c r="BF41" s="350"/>
      <c r="BG41" s="351">
        <f t="shared" si="35"/>
        <v>0</v>
      </c>
      <c r="BH41" s="350"/>
      <c r="BI41" s="351">
        <f t="shared" si="46"/>
        <v>0</v>
      </c>
      <c r="BJ41" s="246"/>
      <c r="BK41" s="246"/>
    </row>
    <row r="42" spans="1:63" ht="15.9" customHeight="1">
      <c r="A42" s="358" t="s">
        <v>660</v>
      </c>
      <c r="B42" s="349" t="s">
        <v>661</v>
      </c>
      <c r="C42" s="61">
        <v>32600</v>
      </c>
      <c r="D42" s="350"/>
      <c r="E42" s="351">
        <f t="shared" si="0"/>
        <v>0</v>
      </c>
      <c r="F42" s="350"/>
      <c r="G42" s="351">
        <f t="shared" si="1"/>
        <v>0</v>
      </c>
      <c r="H42" s="350"/>
      <c r="I42" s="351">
        <f t="shared" si="13"/>
        <v>0</v>
      </c>
      <c r="J42" s="512"/>
      <c r="K42" s="511">
        <f t="shared" si="14"/>
        <v>0</v>
      </c>
      <c r="L42" s="247"/>
      <c r="M42" s="351">
        <f t="shared" si="15"/>
        <v>0</v>
      </c>
      <c r="N42" s="350"/>
      <c r="O42" s="351">
        <f t="shared" si="16"/>
        <v>0</v>
      </c>
      <c r="P42" s="350"/>
      <c r="Q42" s="351">
        <f t="shared" si="17"/>
        <v>0</v>
      </c>
      <c r="R42" s="350"/>
      <c r="S42" s="351">
        <f t="shared" si="18"/>
        <v>0</v>
      </c>
      <c r="T42" s="350"/>
      <c r="U42" s="351">
        <f t="shared" si="39"/>
        <v>0</v>
      </c>
      <c r="V42" s="247"/>
      <c r="W42" s="351">
        <f t="shared" si="40"/>
        <v>0</v>
      </c>
      <c r="X42" s="350"/>
      <c r="Y42" s="351">
        <f t="shared" si="21"/>
        <v>0</v>
      </c>
      <c r="Z42" s="247"/>
      <c r="AA42" s="351">
        <f t="shared" si="22"/>
        <v>0</v>
      </c>
      <c r="AB42" s="359"/>
      <c r="AC42" s="351">
        <f t="shared" si="23"/>
        <v>0</v>
      </c>
      <c r="AD42" s="350"/>
      <c r="AE42" s="351">
        <f t="shared" si="24"/>
        <v>0</v>
      </c>
      <c r="AF42" s="350"/>
      <c r="AG42" s="351">
        <f t="shared" si="25"/>
        <v>0</v>
      </c>
      <c r="AH42" s="350"/>
      <c r="AI42" s="351">
        <f t="shared" si="26"/>
        <v>0</v>
      </c>
      <c r="AJ42" s="350"/>
      <c r="AK42" s="351">
        <f t="shared" si="27"/>
        <v>0</v>
      </c>
      <c r="AL42" s="350"/>
      <c r="AM42" s="351">
        <f t="shared" si="41"/>
        <v>0</v>
      </c>
      <c r="AN42" s="350"/>
      <c r="AO42" s="351">
        <f t="shared" si="44"/>
        <v>0</v>
      </c>
      <c r="AP42" s="350"/>
      <c r="AQ42" s="351">
        <f t="shared" si="42"/>
        <v>0</v>
      </c>
      <c r="AR42" s="350"/>
      <c r="AS42" s="351">
        <f t="shared" si="29"/>
        <v>0</v>
      </c>
      <c r="AT42" s="350"/>
      <c r="AU42" s="351">
        <f t="shared" si="43"/>
        <v>0</v>
      </c>
      <c r="AV42" s="350"/>
      <c r="AW42" s="351">
        <f t="shared" si="30"/>
        <v>0</v>
      </c>
      <c r="AX42" s="350"/>
      <c r="AY42" s="351">
        <f t="shared" si="31"/>
        <v>0</v>
      </c>
      <c r="AZ42" s="350"/>
      <c r="BA42" s="351">
        <f t="shared" si="32"/>
        <v>0</v>
      </c>
      <c r="BB42" s="350"/>
      <c r="BC42" s="351">
        <f t="shared" si="33"/>
        <v>0</v>
      </c>
      <c r="BD42" s="350"/>
      <c r="BE42" s="351">
        <f t="shared" si="45"/>
        <v>0</v>
      </c>
      <c r="BF42" s="350"/>
      <c r="BG42" s="351">
        <f t="shared" si="35"/>
        <v>0</v>
      </c>
      <c r="BH42" s="350"/>
      <c r="BI42" s="351">
        <f t="shared" si="46"/>
        <v>0</v>
      </c>
      <c r="BJ42" s="246"/>
      <c r="BK42" s="246"/>
    </row>
    <row r="43" spans="1:63" ht="15.9" customHeight="1">
      <c r="A43" s="358" t="s">
        <v>662</v>
      </c>
      <c r="B43" s="349" t="s">
        <v>399</v>
      </c>
      <c r="C43" s="61">
        <v>32600</v>
      </c>
      <c r="D43" s="350"/>
      <c r="E43" s="351">
        <f t="shared" si="0"/>
        <v>0</v>
      </c>
      <c r="F43" s="350"/>
      <c r="G43" s="351">
        <f t="shared" si="1"/>
        <v>0</v>
      </c>
      <c r="H43" s="350"/>
      <c r="I43" s="351">
        <f t="shared" si="13"/>
        <v>0</v>
      </c>
      <c r="J43" s="512"/>
      <c r="K43" s="511">
        <f t="shared" si="14"/>
        <v>0</v>
      </c>
      <c r="L43" s="247"/>
      <c r="M43" s="351">
        <f t="shared" si="15"/>
        <v>0</v>
      </c>
      <c r="N43" s="350"/>
      <c r="O43" s="351">
        <f t="shared" si="16"/>
        <v>0</v>
      </c>
      <c r="P43" s="350"/>
      <c r="Q43" s="351">
        <f t="shared" si="17"/>
        <v>0</v>
      </c>
      <c r="R43" s="350"/>
      <c r="S43" s="351">
        <f t="shared" si="18"/>
        <v>0</v>
      </c>
      <c r="T43" s="350"/>
      <c r="U43" s="351">
        <f t="shared" si="39"/>
        <v>0</v>
      </c>
      <c r="V43" s="247"/>
      <c r="W43" s="351">
        <f t="shared" si="40"/>
        <v>0</v>
      </c>
      <c r="X43" s="350"/>
      <c r="Y43" s="351">
        <f t="shared" si="21"/>
        <v>0</v>
      </c>
      <c r="Z43" s="247"/>
      <c r="AA43" s="351">
        <f t="shared" si="22"/>
        <v>0</v>
      </c>
      <c r="AB43" s="359"/>
      <c r="AC43" s="351">
        <f t="shared" si="23"/>
        <v>0</v>
      </c>
      <c r="AD43" s="350"/>
      <c r="AE43" s="351">
        <f t="shared" si="24"/>
        <v>0</v>
      </c>
      <c r="AF43" s="350"/>
      <c r="AG43" s="351">
        <f t="shared" si="25"/>
        <v>0</v>
      </c>
      <c r="AH43" s="350"/>
      <c r="AI43" s="351">
        <f t="shared" si="26"/>
        <v>0</v>
      </c>
      <c r="AJ43" s="350"/>
      <c r="AK43" s="351">
        <f t="shared" si="27"/>
        <v>0</v>
      </c>
      <c r="AL43" s="350"/>
      <c r="AM43" s="351">
        <f t="shared" si="41"/>
        <v>0</v>
      </c>
      <c r="AN43" s="350"/>
      <c r="AO43" s="351">
        <f t="shared" si="44"/>
        <v>0</v>
      </c>
      <c r="AP43" s="350"/>
      <c r="AQ43" s="351">
        <f t="shared" si="42"/>
        <v>0</v>
      </c>
      <c r="AR43" s="350"/>
      <c r="AS43" s="351">
        <f t="shared" si="29"/>
        <v>0</v>
      </c>
      <c r="AT43" s="350"/>
      <c r="AU43" s="351">
        <f t="shared" si="43"/>
        <v>0</v>
      </c>
      <c r="AV43" s="350"/>
      <c r="AW43" s="351">
        <f t="shared" si="30"/>
        <v>0</v>
      </c>
      <c r="AX43" s="350"/>
      <c r="AY43" s="351">
        <f t="shared" si="31"/>
        <v>0</v>
      </c>
      <c r="AZ43" s="350"/>
      <c r="BA43" s="351">
        <f t="shared" si="32"/>
        <v>0</v>
      </c>
      <c r="BB43" s="350"/>
      <c r="BC43" s="351">
        <f t="shared" si="33"/>
        <v>0</v>
      </c>
      <c r="BD43" s="350"/>
      <c r="BE43" s="351">
        <f t="shared" si="45"/>
        <v>0</v>
      </c>
      <c r="BF43" s="350"/>
      <c r="BG43" s="351">
        <f t="shared" si="35"/>
        <v>0</v>
      </c>
      <c r="BH43" s="350"/>
      <c r="BI43" s="351">
        <f t="shared" si="46"/>
        <v>0</v>
      </c>
      <c r="BJ43" s="246"/>
      <c r="BK43" s="246"/>
    </row>
    <row r="44" spans="1:63" ht="15.9" customHeight="1">
      <c r="A44" s="358" t="s">
        <v>663</v>
      </c>
      <c r="B44" s="349" t="s">
        <v>664</v>
      </c>
      <c r="C44" s="61">
        <v>32600</v>
      </c>
      <c r="D44" s="350"/>
      <c r="E44" s="351">
        <f t="shared" si="0"/>
        <v>0</v>
      </c>
      <c r="F44" s="350"/>
      <c r="G44" s="351">
        <f t="shared" si="1"/>
        <v>0</v>
      </c>
      <c r="H44" s="350"/>
      <c r="I44" s="351">
        <f t="shared" si="13"/>
        <v>0</v>
      </c>
      <c r="J44" s="512"/>
      <c r="K44" s="511">
        <f t="shared" si="14"/>
        <v>0</v>
      </c>
      <c r="L44" s="247"/>
      <c r="M44" s="351">
        <f t="shared" si="15"/>
        <v>0</v>
      </c>
      <c r="N44" s="350"/>
      <c r="O44" s="351">
        <f t="shared" si="16"/>
        <v>0</v>
      </c>
      <c r="P44" s="350"/>
      <c r="Q44" s="351">
        <f t="shared" si="17"/>
        <v>0</v>
      </c>
      <c r="R44" s="350"/>
      <c r="S44" s="351">
        <f t="shared" si="18"/>
        <v>0</v>
      </c>
      <c r="T44" s="350"/>
      <c r="U44" s="351">
        <f t="shared" si="39"/>
        <v>0</v>
      </c>
      <c r="V44" s="247"/>
      <c r="W44" s="351">
        <f t="shared" si="40"/>
        <v>0</v>
      </c>
      <c r="X44" s="350"/>
      <c r="Y44" s="351">
        <f t="shared" si="21"/>
        <v>0</v>
      </c>
      <c r="Z44" s="247"/>
      <c r="AA44" s="351">
        <f t="shared" si="22"/>
        <v>0</v>
      </c>
      <c r="AB44" s="359"/>
      <c r="AC44" s="351">
        <f t="shared" si="23"/>
        <v>0</v>
      </c>
      <c r="AD44" s="350"/>
      <c r="AE44" s="351">
        <f t="shared" si="24"/>
        <v>0</v>
      </c>
      <c r="AF44" s="350"/>
      <c r="AG44" s="351">
        <f t="shared" si="25"/>
        <v>0</v>
      </c>
      <c r="AH44" s="350"/>
      <c r="AI44" s="351">
        <f t="shared" si="26"/>
        <v>0</v>
      </c>
      <c r="AJ44" s="350"/>
      <c r="AK44" s="351">
        <f t="shared" si="27"/>
        <v>0</v>
      </c>
      <c r="AL44" s="350"/>
      <c r="AM44" s="351">
        <f t="shared" si="41"/>
        <v>0</v>
      </c>
      <c r="AN44" s="350"/>
      <c r="AO44" s="351">
        <f t="shared" si="44"/>
        <v>0</v>
      </c>
      <c r="AP44" s="350"/>
      <c r="AQ44" s="351">
        <f t="shared" si="42"/>
        <v>0</v>
      </c>
      <c r="AR44" s="350"/>
      <c r="AS44" s="351">
        <f t="shared" si="29"/>
        <v>0</v>
      </c>
      <c r="AT44" s="350"/>
      <c r="AU44" s="351">
        <f t="shared" si="43"/>
        <v>0</v>
      </c>
      <c r="AV44" s="350"/>
      <c r="AW44" s="351">
        <f t="shared" si="30"/>
        <v>0</v>
      </c>
      <c r="AX44" s="350"/>
      <c r="AY44" s="351">
        <f t="shared" si="31"/>
        <v>0</v>
      </c>
      <c r="AZ44" s="350"/>
      <c r="BA44" s="351">
        <f t="shared" si="32"/>
        <v>0</v>
      </c>
      <c r="BB44" s="350"/>
      <c r="BC44" s="351">
        <f t="shared" si="33"/>
        <v>0</v>
      </c>
      <c r="BD44" s="350"/>
      <c r="BE44" s="351">
        <f t="shared" si="45"/>
        <v>0</v>
      </c>
      <c r="BF44" s="350"/>
      <c r="BG44" s="351">
        <f t="shared" si="35"/>
        <v>0</v>
      </c>
      <c r="BH44" s="350"/>
      <c r="BI44" s="351">
        <f t="shared" si="46"/>
        <v>0</v>
      </c>
      <c r="BJ44" s="246"/>
      <c r="BK44" s="246"/>
    </row>
    <row r="45" spans="1:63" ht="15.9" customHeight="1">
      <c r="A45" s="358" t="s">
        <v>665</v>
      </c>
      <c r="B45" s="349" t="s">
        <v>666</v>
      </c>
      <c r="C45" s="61">
        <v>32600</v>
      </c>
      <c r="D45" s="350"/>
      <c r="E45" s="351">
        <f t="shared" si="0"/>
        <v>0</v>
      </c>
      <c r="F45" s="350"/>
      <c r="G45" s="351">
        <f t="shared" si="1"/>
        <v>0</v>
      </c>
      <c r="H45" s="350"/>
      <c r="I45" s="351">
        <f t="shared" si="13"/>
        <v>0</v>
      </c>
      <c r="J45" s="512"/>
      <c r="K45" s="511">
        <f t="shared" si="14"/>
        <v>0</v>
      </c>
      <c r="L45" s="247"/>
      <c r="M45" s="351">
        <f t="shared" si="15"/>
        <v>0</v>
      </c>
      <c r="N45" s="350"/>
      <c r="O45" s="351">
        <f t="shared" si="16"/>
        <v>0</v>
      </c>
      <c r="P45" s="350"/>
      <c r="Q45" s="351">
        <f t="shared" si="17"/>
        <v>0</v>
      </c>
      <c r="R45" s="350"/>
      <c r="S45" s="351">
        <f t="shared" si="18"/>
        <v>0</v>
      </c>
      <c r="T45" s="350"/>
      <c r="U45" s="351">
        <f t="shared" si="39"/>
        <v>0</v>
      </c>
      <c r="V45" s="247"/>
      <c r="W45" s="351">
        <f t="shared" si="40"/>
        <v>0</v>
      </c>
      <c r="X45" s="350"/>
      <c r="Y45" s="351">
        <f t="shared" si="21"/>
        <v>0</v>
      </c>
      <c r="Z45" s="247"/>
      <c r="AA45" s="351">
        <f t="shared" si="22"/>
        <v>0</v>
      </c>
      <c r="AB45" s="359"/>
      <c r="AC45" s="351">
        <f t="shared" si="23"/>
        <v>0</v>
      </c>
      <c r="AD45" s="350"/>
      <c r="AE45" s="351">
        <f t="shared" si="24"/>
        <v>0</v>
      </c>
      <c r="AF45" s="350"/>
      <c r="AG45" s="351">
        <f t="shared" si="25"/>
        <v>0</v>
      </c>
      <c r="AH45" s="350"/>
      <c r="AI45" s="351">
        <f t="shared" si="26"/>
        <v>0</v>
      </c>
      <c r="AJ45" s="350"/>
      <c r="AK45" s="351">
        <f t="shared" si="27"/>
        <v>0</v>
      </c>
      <c r="AL45" s="350"/>
      <c r="AM45" s="351">
        <f t="shared" si="41"/>
        <v>0</v>
      </c>
      <c r="AN45" s="350"/>
      <c r="AO45" s="351">
        <f t="shared" si="44"/>
        <v>0</v>
      </c>
      <c r="AP45" s="350"/>
      <c r="AQ45" s="351">
        <f t="shared" si="42"/>
        <v>0</v>
      </c>
      <c r="AR45" s="350"/>
      <c r="AS45" s="351">
        <f t="shared" si="29"/>
        <v>0</v>
      </c>
      <c r="AT45" s="350"/>
      <c r="AU45" s="351">
        <f t="shared" si="43"/>
        <v>0</v>
      </c>
      <c r="AV45" s="350"/>
      <c r="AW45" s="351">
        <f t="shared" si="30"/>
        <v>0</v>
      </c>
      <c r="AX45" s="350"/>
      <c r="AY45" s="351">
        <f t="shared" si="31"/>
        <v>0</v>
      </c>
      <c r="AZ45" s="350"/>
      <c r="BA45" s="351">
        <f t="shared" si="32"/>
        <v>0</v>
      </c>
      <c r="BB45" s="350"/>
      <c r="BC45" s="351">
        <f t="shared" si="33"/>
        <v>0</v>
      </c>
      <c r="BD45" s="350"/>
      <c r="BE45" s="351">
        <f t="shared" si="45"/>
        <v>0</v>
      </c>
      <c r="BF45" s="350"/>
      <c r="BG45" s="351">
        <f t="shared" si="35"/>
        <v>0</v>
      </c>
      <c r="BH45" s="350"/>
      <c r="BI45" s="351">
        <f t="shared" si="46"/>
        <v>0</v>
      </c>
      <c r="BJ45" s="246"/>
      <c r="BK45" s="246"/>
    </row>
    <row r="46" spans="1:63" ht="15.9" customHeight="1">
      <c r="A46" s="358" t="s">
        <v>899</v>
      </c>
      <c r="B46" s="349" t="s">
        <v>900</v>
      </c>
      <c r="C46" s="61">
        <v>32600</v>
      </c>
      <c r="D46" s="350"/>
      <c r="E46" s="351">
        <f t="shared" si="0"/>
        <v>0</v>
      </c>
      <c r="F46" s="350"/>
      <c r="G46" s="351">
        <f t="shared" si="1"/>
        <v>0</v>
      </c>
      <c r="H46" s="350"/>
      <c r="I46" s="351">
        <f t="shared" si="13"/>
        <v>0</v>
      </c>
      <c r="J46" s="512"/>
      <c r="K46" s="511">
        <f t="shared" si="14"/>
        <v>0</v>
      </c>
      <c r="L46" s="247"/>
      <c r="M46" s="351">
        <f t="shared" si="15"/>
        <v>0</v>
      </c>
      <c r="N46" s="350"/>
      <c r="O46" s="351">
        <f t="shared" si="16"/>
        <v>0</v>
      </c>
      <c r="P46" s="350"/>
      <c r="Q46" s="351">
        <f t="shared" si="17"/>
        <v>0</v>
      </c>
      <c r="R46" s="350"/>
      <c r="S46" s="351">
        <f t="shared" si="18"/>
        <v>0</v>
      </c>
      <c r="T46" s="350"/>
      <c r="U46" s="351">
        <f t="shared" si="39"/>
        <v>0</v>
      </c>
      <c r="V46" s="247"/>
      <c r="W46" s="351">
        <f t="shared" si="40"/>
        <v>0</v>
      </c>
      <c r="X46" s="350"/>
      <c r="Y46" s="351">
        <f t="shared" si="21"/>
        <v>0</v>
      </c>
      <c r="Z46" s="247"/>
      <c r="AA46" s="351">
        <f t="shared" si="22"/>
        <v>0</v>
      </c>
      <c r="AB46" s="359"/>
      <c r="AC46" s="351">
        <f t="shared" si="23"/>
        <v>0</v>
      </c>
      <c r="AD46" s="350"/>
      <c r="AE46" s="351">
        <f t="shared" si="24"/>
        <v>0</v>
      </c>
      <c r="AF46" s="350"/>
      <c r="AG46" s="351">
        <f t="shared" si="25"/>
        <v>0</v>
      </c>
      <c r="AH46" s="350"/>
      <c r="AI46" s="351">
        <f t="shared" si="26"/>
        <v>0</v>
      </c>
      <c r="AJ46" s="350"/>
      <c r="AK46" s="351">
        <f t="shared" si="27"/>
        <v>0</v>
      </c>
      <c r="AL46" s="350"/>
      <c r="AM46" s="351">
        <f t="shared" si="41"/>
        <v>0</v>
      </c>
      <c r="AN46" s="350"/>
      <c r="AO46" s="351">
        <f t="shared" si="44"/>
        <v>0</v>
      </c>
      <c r="AP46" s="350"/>
      <c r="AQ46" s="351">
        <f t="shared" si="42"/>
        <v>0</v>
      </c>
      <c r="AR46" s="350"/>
      <c r="AS46" s="351">
        <f t="shared" si="29"/>
        <v>0</v>
      </c>
      <c r="AT46" s="350"/>
      <c r="AU46" s="351">
        <f t="shared" si="43"/>
        <v>0</v>
      </c>
      <c r="AV46" s="350"/>
      <c r="AW46" s="351">
        <f t="shared" si="30"/>
        <v>0</v>
      </c>
      <c r="AX46" s="350"/>
      <c r="AY46" s="351">
        <f t="shared" si="31"/>
        <v>0</v>
      </c>
      <c r="AZ46" s="350"/>
      <c r="BA46" s="351">
        <f t="shared" si="32"/>
        <v>0</v>
      </c>
      <c r="BB46" s="350"/>
      <c r="BC46" s="351">
        <f t="shared" si="33"/>
        <v>0</v>
      </c>
      <c r="BD46" s="350"/>
      <c r="BE46" s="351">
        <f t="shared" si="45"/>
        <v>0</v>
      </c>
      <c r="BF46" s="350"/>
      <c r="BG46" s="351">
        <f t="shared" si="35"/>
        <v>0</v>
      </c>
      <c r="BH46" s="350"/>
      <c r="BI46" s="351">
        <f t="shared" si="46"/>
        <v>0</v>
      </c>
      <c r="BJ46" s="246"/>
      <c r="BK46" s="246"/>
    </row>
    <row r="47" spans="1:63" s="245" customFormat="1" ht="15.9" customHeight="1">
      <c r="A47" s="361" t="s">
        <v>916</v>
      </c>
      <c r="B47" s="362" t="s">
        <v>917</v>
      </c>
      <c r="C47" s="61">
        <v>32600</v>
      </c>
      <c r="D47" s="350"/>
      <c r="E47" s="351">
        <f t="shared" si="0"/>
        <v>0</v>
      </c>
      <c r="F47" s="350"/>
      <c r="G47" s="351">
        <f t="shared" si="1"/>
        <v>0</v>
      </c>
      <c r="H47" s="350"/>
      <c r="I47" s="351">
        <f>C47*H47</f>
        <v>0</v>
      </c>
      <c r="J47" s="512"/>
      <c r="K47" s="511">
        <f t="shared" si="14"/>
        <v>0</v>
      </c>
      <c r="L47" s="247">
        <v>7.5</v>
      </c>
      <c r="M47" s="351">
        <f t="shared" si="15"/>
        <v>244500</v>
      </c>
      <c r="N47" s="350"/>
      <c r="O47" s="351">
        <f t="shared" si="16"/>
        <v>0</v>
      </c>
      <c r="P47" s="350"/>
      <c r="Q47" s="351">
        <f t="shared" si="17"/>
        <v>0</v>
      </c>
      <c r="R47" s="350"/>
      <c r="S47" s="351">
        <f t="shared" si="18"/>
        <v>0</v>
      </c>
      <c r="T47" s="350"/>
      <c r="U47" s="351">
        <f t="shared" si="39"/>
        <v>0</v>
      </c>
      <c r="V47" s="247"/>
      <c r="W47" s="351">
        <f t="shared" si="40"/>
        <v>0</v>
      </c>
      <c r="X47" s="350"/>
      <c r="Y47" s="351">
        <f t="shared" si="21"/>
        <v>0</v>
      </c>
      <c r="Z47" s="247"/>
      <c r="AA47" s="351">
        <f t="shared" si="22"/>
        <v>0</v>
      </c>
      <c r="AB47" s="359"/>
      <c r="AC47" s="351">
        <f t="shared" si="23"/>
        <v>0</v>
      </c>
      <c r="AD47" s="350"/>
      <c r="AE47" s="351">
        <f t="shared" si="24"/>
        <v>0</v>
      </c>
      <c r="AF47" s="350"/>
      <c r="AG47" s="351">
        <f t="shared" si="25"/>
        <v>0</v>
      </c>
      <c r="AH47" s="350"/>
      <c r="AI47" s="351">
        <f t="shared" si="26"/>
        <v>0</v>
      </c>
      <c r="AJ47" s="350"/>
      <c r="AK47" s="351">
        <f t="shared" si="27"/>
        <v>0</v>
      </c>
      <c r="AL47" s="350"/>
      <c r="AM47" s="351">
        <f t="shared" si="41"/>
        <v>0</v>
      </c>
      <c r="AN47" s="350"/>
      <c r="AO47" s="351">
        <f t="shared" si="44"/>
        <v>0</v>
      </c>
      <c r="AP47" s="350"/>
      <c r="AQ47" s="351">
        <f t="shared" si="42"/>
        <v>0</v>
      </c>
      <c r="AR47" s="350"/>
      <c r="AS47" s="351">
        <f t="shared" si="29"/>
        <v>0</v>
      </c>
      <c r="AT47" s="350"/>
      <c r="AU47" s="351">
        <f t="shared" si="43"/>
        <v>0</v>
      </c>
      <c r="AV47" s="350"/>
      <c r="AW47" s="351">
        <f t="shared" si="30"/>
        <v>0</v>
      </c>
      <c r="AX47" s="350"/>
      <c r="AY47" s="351">
        <f t="shared" si="31"/>
        <v>0</v>
      </c>
      <c r="AZ47" s="350"/>
      <c r="BA47" s="351">
        <f t="shared" si="32"/>
        <v>0</v>
      </c>
      <c r="BB47" s="350"/>
      <c r="BC47" s="351">
        <f t="shared" si="33"/>
        <v>0</v>
      </c>
      <c r="BD47" s="350"/>
      <c r="BE47" s="351">
        <f t="shared" si="45"/>
        <v>0</v>
      </c>
      <c r="BF47" s="350"/>
      <c r="BG47" s="351">
        <f t="shared" si="35"/>
        <v>0</v>
      </c>
      <c r="BH47" s="350"/>
      <c r="BI47" s="351">
        <f t="shared" si="46"/>
        <v>0</v>
      </c>
    </row>
    <row r="48" spans="1:63" ht="15.9" customHeight="1">
      <c r="A48" s="361" t="s">
        <v>918</v>
      </c>
      <c r="B48" s="362" t="s">
        <v>919</v>
      </c>
      <c r="C48" s="61">
        <v>32600</v>
      </c>
      <c r="D48" s="350"/>
      <c r="E48" s="351">
        <f t="shared" si="0"/>
        <v>0</v>
      </c>
      <c r="F48" s="350"/>
      <c r="G48" s="351">
        <f t="shared" si="1"/>
        <v>0</v>
      </c>
      <c r="H48" s="350"/>
      <c r="I48" s="351">
        <f t="shared" ref="I48:I49" si="47">C48*H48</f>
        <v>0</v>
      </c>
      <c r="J48" s="512"/>
      <c r="K48" s="511">
        <f t="shared" si="14"/>
        <v>0</v>
      </c>
      <c r="L48" s="247"/>
      <c r="M48" s="351">
        <f t="shared" si="15"/>
        <v>0</v>
      </c>
      <c r="N48" s="350"/>
      <c r="O48" s="351">
        <f t="shared" si="16"/>
        <v>0</v>
      </c>
      <c r="P48" s="350"/>
      <c r="Q48" s="351">
        <f t="shared" si="17"/>
        <v>0</v>
      </c>
      <c r="R48" s="350"/>
      <c r="S48" s="351">
        <f t="shared" si="18"/>
        <v>0</v>
      </c>
      <c r="T48" s="350"/>
      <c r="U48" s="351">
        <f t="shared" si="39"/>
        <v>0</v>
      </c>
      <c r="V48" s="247"/>
      <c r="W48" s="351">
        <f t="shared" si="40"/>
        <v>0</v>
      </c>
      <c r="X48" s="350"/>
      <c r="Y48" s="351">
        <f t="shared" si="21"/>
        <v>0</v>
      </c>
      <c r="Z48" s="247"/>
      <c r="AA48" s="351">
        <f t="shared" si="22"/>
        <v>0</v>
      </c>
      <c r="AB48" s="359"/>
      <c r="AC48" s="351">
        <f t="shared" si="23"/>
        <v>0</v>
      </c>
      <c r="AD48" s="350"/>
      <c r="AE48" s="351">
        <f t="shared" si="24"/>
        <v>0</v>
      </c>
      <c r="AF48" s="350"/>
      <c r="AG48" s="351">
        <f t="shared" si="25"/>
        <v>0</v>
      </c>
      <c r="AH48" s="350"/>
      <c r="AI48" s="351">
        <f t="shared" si="26"/>
        <v>0</v>
      </c>
      <c r="AJ48" s="350"/>
      <c r="AK48" s="351">
        <f t="shared" si="27"/>
        <v>0</v>
      </c>
      <c r="AL48" s="350"/>
      <c r="AM48" s="351">
        <f t="shared" si="41"/>
        <v>0</v>
      </c>
      <c r="AN48" s="350"/>
      <c r="AO48" s="351">
        <f t="shared" si="44"/>
        <v>0</v>
      </c>
      <c r="AP48" s="350"/>
      <c r="AQ48" s="351">
        <f t="shared" si="42"/>
        <v>0</v>
      </c>
      <c r="AR48" s="350"/>
      <c r="AS48" s="351">
        <f t="shared" si="29"/>
        <v>0</v>
      </c>
      <c r="AT48" s="350"/>
      <c r="AU48" s="351">
        <f t="shared" si="43"/>
        <v>0</v>
      </c>
      <c r="AV48" s="350"/>
      <c r="AW48" s="351">
        <f t="shared" si="30"/>
        <v>0</v>
      </c>
      <c r="AX48" s="350"/>
      <c r="AY48" s="351">
        <f t="shared" si="31"/>
        <v>0</v>
      </c>
      <c r="AZ48" s="350"/>
      <c r="BA48" s="351">
        <f t="shared" si="32"/>
        <v>0</v>
      </c>
      <c r="BB48" s="350"/>
      <c r="BC48" s="351">
        <f t="shared" si="33"/>
        <v>0</v>
      </c>
      <c r="BD48" s="350"/>
      <c r="BE48" s="351">
        <f t="shared" si="45"/>
        <v>0</v>
      </c>
      <c r="BF48" s="350"/>
      <c r="BG48" s="351">
        <f t="shared" si="35"/>
        <v>0</v>
      </c>
      <c r="BH48" s="350"/>
      <c r="BI48" s="351">
        <f t="shared" si="46"/>
        <v>0</v>
      </c>
    </row>
    <row r="49" spans="1:63" ht="15.9" customHeight="1">
      <c r="A49" s="363" t="s">
        <v>962</v>
      </c>
      <c r="B49" s="364" t="s">
        <v>963</v>
      </c>
      <c r="C49" s="61">
        <v>32600</v>
      </c>
      <c r="D49" s="350"/>
      <c r="E49" s="351">
        <f t="shared" si="0"/>
        <v>0</v>
      </c>
      <c r="F49" s="350"/>
      <c r="G49" s="351">
        <f t="shared" si="1"/>
        <v>0</v>
      </c>
      <c r="H49" s="351"/>
      <c r="I49" s="351">
        <f t="shared" si="47"/>
        <v>0</v>
      </c>
      <c r="J49" s="511">
        <f t="shared" ref="J49:K53" si="48">F49*I49</f>
        <v>0</v>
      </c>
      <c r="K49" s="511">
        <f t="shared" si="48"/>
        <v>0</v>
      </c>
      <c r="L49" s="351">
        <v>7.5</v>
      </c>
      <c r="M49" s="351">
        <f t="shared" si="15"/>
        <v>244500</v>
      </c>
      <c r="N49" s="351">
        <f t="shared" ref="N49:U53" si="49">J49*M49</f>
        <v>0</v>
      </c>
      <c r="O49" s="351">
        <f t="shared" si="49"/>
        <v>0</v>
      </c>
      <c r="P49" s="351">
        <f t="shared" si="49"/>
        <v>0</v>
      </c>
      <c r="Q49" s="351">
        <f t="shared" si="49"/>
        <v>0</v>
      </c>
      <c r="R49" s="351">
        <f t="shared" si="49"/>
        <v>0</v>
      </c>
      <c r="S49" s="351">
        <f t="shared" si="49"/>
        <v>0</v>
      </c>
      <c r="T49" s="351">
        <f t="shared" si="49"/>
        <v>0</v>
      </c>
      <c r="U49" s="351">
        <f t="shared" si="49"/>
        <v>0</v>
      </c>
      <c r="V49" s="351"/>
      <c r="W49" s="351">
        <f t="shared" si="40"/>
        <v>0</v>
      </c>
      <c r="X49" s="351">
        <f t="shared" ref="X49:Y53" si="50">T49*W49</f>
        <v>0</v>
      </c>
      <c r="Y49" s="351">
        <f t="shared" si="50"/>
        <v>0</v>
      </c>
      <c r="Z49" s="351">
        <f>V49*Y49</f>
        <v>0</v>
      </c>
      <c r="AA49" s="351">
        <f t="shared" ref="AA49:AB53" si="51">W49*Z49</f>
        <v>0</v>
      </c>
      <c r="AB49" s="365"/>
      <c r="AC49" s="351">
        <f t="shared" si="23"/>
        <v>0</v>
      </c>
      <c r="AD49" s="351">
        <f t="shared" ref="AD49:AE53" si="52">Z49*AC49</f>
        <v>0</v>
      </c>
      <c r="AE49" s="351">
        <f t="shared" si="52"/>
        <v>0</v>
      </c>
      <c r="AF49" s="351">
        <f>AB49*AE49</f>
        <v>0</v>
      </c>
      <c r="AG49" s="351">
        <f t="shared" ref="AG49:AK53" si="53">AC49*AF49</f>
        <v>0</v>
      </c>
      <c r="AH49" s="351">
        <f t="shared" si="53"/>
        <v>0</v>
      </c>
      <c r="AI49" s="351">
        <f t="shared" si="53"/>
        <v>0</v>
      </c>
      <c r="AJ49" s="351">
        <f t="shared" si="53"/>
        <v>0</v>
      </c>
      <c r="AK49" s="351">
        <f t="shared" si="53"/>
        <v>0</v>
      </c>
      <c r="AL49" s="351">
        <f>AH49*AK49</f>
        <v>0</v>
      </c>
      <c r="AM49" s="351">
        <f t="shared" si="41"/>
        <v>0</v>
      </c>
      <c r="AN49" s="351">
        <f>AJ49*AM49</f>
        <v>0</v>
      </c>
      <c r="AO49" s="351">
        <f t="shared" si="44"/>
        <v>0</v>
      </c>
      <c r="AP49" s="351"/>
      <c r="AQ49" s="351">
        <f t="shared" si="42"/>
        <v>0</v>
      </c>
      <c r="AR49" s="351"/>
      <c r="AS49" s="351">
        <f t="shared" si="29"/>
        <v>0</v>
      </c>
      <c r="AT49" s="351">
        <f t="shared" ref="AT49:AT53" si="54">AP49*AS49</f>
        <v>0</v>
      </c>
      <c r="AU49" s="351">
        <f t="shared" si="43"/>
        <v>0</v>
      </c>
      <c r="AV49" s="351">
        <f t="shared" ref="AV49:AV53" si="55">AR49*AU49</f>
        <v>0</v>
      </c>
      <c r="AW49" s="351">
        <f t="shared" si="30"/>
        <v>0</v>
      </c>
      <c r="AX49" s="351">
        <f t="shared" ref="AX49:AX53" si="56">AR49*AU49</f>
        <v>0</v>
      </c>
      <c r="AY49" s="351">
        <f t="shared" si="31"/>
        <v>0</v>
      </c>
      <c r="AZ49" s="351">
        <f t="shared" ref="AZ49:AZ53" si="57">AT49*AY49</f>
        <v>0</v>
      </c>
      <c r="BA49" s="351">
        <f t="shared" si="32"/>
        <v>0</v>
      </c>
      <c r="BB49" s="351">
        <f t="shared" ref="BB49:BB53" si="58">AX49*BA49</f>
        <v>0</v>
      </c>
      <c r="BC49" s="351">
        <f t="shared" si="33"/>
        <v>0</v>
      </c>
      <c r="BD49" s="351">
        <f t="shared" ref="BD49:BD53" si="59">AZ49*BC49</f>
        <v>0</v>
      </c>
      <c r="BE49" s="351">
        <f t="shared" si="45"/>
        <v>0</v>
      </c>
      <c r="BF49" s="351">
        <f t="shared" ref="BF49:BF53" si="60">BB49*BE49</f>
        <v>0</v>
      </c>
      <c r="BG49" s="351">
        <f t="shared" si="35"/>
        <v>0</v>
      </c>
      <c r="BH49" s="351"/>
      <c r="BI49" s="351">
        <f t="shared" si="46"/>
        <v>0</v>
      </c>
    </row>
    <row r="50" spans="1:63" ht="15.9" customHeight="1">
      <c r="A50" s="366" t="s">
        <v>1002</v>
      </c>
      <c r="B50" s="367" t="s">
        <v>1003</v>
      </c>
      <c r="C50" s="61">
        <v>32600</v>
      </c>
      <c r="D50" s="350"/>
      <c r="E50" s="351">
        <f t="shared" si="0"/>
        <v>0</v>
      </c>
      <c r="F50" s="350"/>
      <c r="G50" s="351">
        <f t="shared" si="1"/>
        <v>0</v>
      </c>
      <c r="H50" s="351">
        <f t="shared" si="1"/>
        <v>0</v>
      </c>
      <c r="I50" s="351">
        <f t="shared" si="1"/>
        <v>0</v>
      </c>
      <c r="J50" s="511">
        <f t="shared" si="48"/>
        <v>0</v>
      </c>
      <c r="K50" s="511">
        <f t="shared" si="48"/>
        <v>0</v>
      </c>
      <c r="L50" s="351"/>
      <c r="M50" s="351">
        <f t="shared" si="15"/>
        <v>0</v>
      </c>
      <c r="N50" s="351">
        <f t="shared" si="49"/>
        <v>0</v>
      </c>
      <c r="O50" s="351">
        <f t="shared" si="49"/>
        <v>0</v>
      </c>
      <c r="P50" s="351">
        <f t="shared" si="49"/>
        <v>0</v>
      </c>
      <c r="Q50" s="351">
        <f t="shared" si="49"/>
        <v>0</v>
      </c>
      <c r="R50" s="351">
        <f t="shared" si="49"/>
        <v>0</v>
      </c>
      <c r="S50" s="351">
        <f t="shared" si="49"/>
        <v>0</v>
      </c>
      <c r="T50" s="351">
        <f t="shared" si="49"/>
        <v>0</v>
      </c>
      <c r="U50" s="351">
        <f t="shared" si="49"/>
        <v>0</v>
      </c>
      <c r="V50" s="351">
        <f>R50*U50</f>
        <v>0</v>
      </c>
      <c r="W50" s="351">
        <f t="shared" si="40"/>
        <v>0</v>
      </c>
      <c r="X50" s="351">
        <f t="shared" si="50"/>
        <v>0</v>
      </c>
      <c r="Y50" s="351">
        <f t="shared" si="50"/>
        <v>0</v>
      </c>
      <c r="Z50" s="351">
        <f>V50*Y50</f>
        <v>0</v>
      </c>
      <c r="AA50" s="351">
        <f t="shared" si="51"/>
        <v>0</v>
      </c>
      <c r="AB50" s="351"/>
      <c r="AC50" s="351">
        <f t="shared" si="23"/>
        <v>0</v>
      </c>
      <c r="AD50" s="351">
        <f t="shared" si="52"/>
        <v>0</v>
      </c>
      <c r="AE50" s="351">
        <f t="shared" si="52"/>
        <v>0</v>
      </c>
      <c r="AF50" s="351">
        <f>AB50*AE50</f>
        <v>0</v>
      </c>
      <c r="AG50" s="351">
        <f t="shared" si="53"/>
        <v>0</v>
      </c>
      <c r="AH50" s="351">
        <f t="shared" si="53"/>
        <v>0</v>
      </c>
      <c r="AI50" s="351">
        <f t="shared" si="53"/>
        <v>0</v>
      </c>
      <c r="AJ50" s="351">
        <f t="shared" si="53"/>
        <v>0</v>
      </c>
      <c r="AK50" s="351">
        <f t="shared" si="53"/>
        <v>0</v>
      </c>
      <c r="AL50" s="351">
        <f>AH50*AK50</f>
        <v>0</v>
      </c>
      <c r="AM50" s="351">
        <f t="shared" si="41"/>
        <v>0</v>
      </c>
      <c r="AN50" s="351">
        <f>AJ50*AM50</f>
        <v>0</v>
      </c>
      <c r="AO50" s="351">
        <f t="shared" si="44"/>
        <v>0</v>
      </c>
      <c r="AP50" s="351"/>
      <c r="AQ50" s="351">
        <f t="shared" si="42"/>
        <v>0</v>
      </c>
      <c r="AR50" s="351"/>
      <c r="AS50" s="351">
        <f t="shared" si="29"/>
        <v>0</v>
      </c>
      <c r="AT50" s="351">
        <f t="shared" si="54"/>
        <v>0</v>
      </c>
      <c r="AU50" s="351">
        <f t="shared" si="43"/>
        <v>0</v>
      </c>
      <c r="AV50" s="351">
        <f t="shared" si="55"/>
        <v>0</v>
      </c>
      <c r="AW50" s="351">
        <f t="shared" si="30"/>
        <v>0</v>
      </c>
      <c r="AX50" s="351">
        <f t="shared" si="56"/>
        <v>0</v>
      </c>
      <c r="AY50" s="351">
        <f t="shared" si="31"/>
        <v>0</v>
      </c>
      <c r="AZ50" s="351">
        <f t="shared" si="57"/>
        <v>0</v>
      </c>
      <c r="BA50" s="351">
        <f t="shared" si="32"/>
        <v>0</v>
      </c>
      <c r="BB50" s="351">
        <f t="shared" si="58"/>
        <v>0</v>
      </c>
      <c r="BC50" s="351">
        <f t="shared" si="33"/>
        <v>0</v>
      </c>
      <c r="BD50" s="351">
        <f t="shared" si="59"/>
        <v>0</v>
      </c>
      <c r="BE50" s="351">
        <f t="shared" si="45"/>
        <v>0</v>
      </c>
      <c r="BF50" s="351">
        <f t="shared" si="60"/>
        <v>0</v>
      </c>
      <c r="BG50" s="351">
        <f t="shared" si="35"/>
        <v>0</v>
      </c>
      <c r="BH50" s="351">
        <f t="shared" ref="BH50:BH53" si="61">BD50*BG50</f>
        <v>0</v>
      </c>
      <c r="BI50" s="351">
        <f t="shared" si="46"/>
        <v>0</v>
      </c>
    </row>
    <row r="51" spans="1:63" ht="15.9" customHeight="1">
      <c r="A51" s="368" t="s">
        <v>1048</v>
      </c>
      <c r="B51" s="369" t="s">
        <v>1049</v>
      </c>
      <c r="C51" s="61">
        <v>32600</v>
      </c>
      <c r="D51" s="350"/>
      <c r="E51" s="351">
        <f t="shared" si="0"/>
        <v>0</v>
      </c>
      <c r="F51" s="350"/>
      <c r="G51" s="351">
        <f t="shared" si="1"/>
        <v>0</v>
      </c>
      <c r="H51" s="351">
        <f t="shared" si="1"/>
        <v>0</v>
      </c>
      <c r="I51" s="351">
        <f t="shared" si="1"/>
        <v>0</v>
      </c>
      <c r="J51" s="511">
        <f t="shared" si="48"/>
        <v>0</v>
      </c>
      <c r="K51" s="511">
        <f t="shared" si="48"/>
        <v>0</v>
      </c>
      <c r="L51" s="351"/>
      <c r="M51" s="351">
        <f t="shared" si="15"/>
        <v>0</v>
      </c>
      <c r="N51" s="351">
        <f t="shared" si="49"/>
        <v>0</v>
      </c>
      <c r="O51" s="351">
        <f t="shared" si="49"/>
        <v>0</v>
      </c>
      <c r="P51" s="351">
        <f t="shared" si="49"/>
        <v>0</v>
      </c>
      <c r="Q51" s="351">
        <f t="shared" si="49"/>
        <v>0</v>
      </c>
      <c r="R51" s="351">
        <f t="shared" si="49"/>
        <v>0</v>
      </c>
      <c r="S51" s="351">
        <f t="shared" si="49"/>
        <v>0</v>
      </c>
      <c r="T51" s="351">
        <f t="shared" si="49"/>
        <v>0</v>
      </c>
      <c r="U51" s="351">
        <f t="shared" si="49"/>
        <v>0</v>
      </c>
      <c r="V51" s="351">
        <f>R51*U51</f>
        <v>0</v>
      </c>
      <c r="W51" s="351">
        <f t="shared" si="40"/>
        <v>0</v>
      </c>
      <c r="X51" s="351">
        <f t="shared" si="50"/>
        <v>0</v>
      </c>
      <c r="Y51" s="351">
        <f t="shared" si="50"/>
        <v>0</v>
      </c>
      <c r="Z51" s="351">
        <f>V51*Y51</f>
        <v>0</v>
      </c>
      <c r="AA51" s="351">
        <f t="shared" si="51"/>
        <v>0</v>
      </c>
      <c r="AB51" s="351">
        <f t="shared" si="51"/>
        <v>0</v>
      </c>
      <c r="AC51" s="351">
        <f t="shared" si="23"/>
        <v>0</v>
      </c>
      <c r="AD51" s="351">
        <f t="shared" si="52"/>
        <v>0</v>
      </c>
      <c r="AE51" s="351">
        <f t="shared" si="52"/>
        <v>0</v>
      </c>
      <c r="AF51" s="351">
        <f>AB51*AE51</f>
        <v>0</v>
      </c>
      <c r="AG51" s="351">
        <f t="shared" si="53"/>
        <v>0</v>
      </c>
      <c r="AH51" s="351">
        <f t="shared" si="53"/>
        <v>0</v>
      </c>
      <c r="AI51" s="351">
        <f t="shared" si="53"/>
        <v>0</v>
      </c>
      <c r="AJ51" s="351">
        <f t="shared" si="53"/>
        <v>0</v>
      </c>
      <c r="AK51" s="351">
        <f t="shared" si="53"/>
        <v>0</v>
      </c>
      <c r="AL51" s="351">
        <f>AH51*AK51</f>
        <v>0</v>
      </c>
      <c r="AM51" s="351">
        <f t="shared" si="41"/>
        <v>0</v>
      </c>
      <c r="AN51" s="351">
        <f>AJ51*AM51</f>
        <v>0</v>
      </c>
      <c r="AO51" s="351">
        <f t="shared" si="44"/>
        <v>0</v>
      </c>
      <c r="AP51" s="351"/>
      <c r="AQ51" s="351">
        <f t="shared" si="42"/>
        <v>0</v>
      </c>
      <c r="AR51" s="351"/>
      <c r="AS51" s="351">
        <f t="shared" si="29"/>
        <v>0</v>
      </c>
      <c r="AT51" s="351">
        <f t="shared" si="54"/>
        <v>0</v>
      </c>
      <c r="AU51" s="351">
        <f t="shared" si="43"/>
        <v>0</v>
      </c>
      <c r="AV51" s="351">
        <f t="shared" si="55"/>
        <v>0</v>
      </c>
      <c r="AW51" s="351">
        <f t="shared" si="30"/>
        <v>0</v>
      </c>
      <c r="AX51" s="351">
        <f t="shared" si="56"/>
        <v>0</v>
      </c>
      <c r="AY51" s="351">
        <f t="shared" si="31"/>
        <v>0</v>
      </c>
      <c r="AZ51" s="351">
        <f t="shared" si="57"/>
        <v>0</v>
      </c>
      <c r="BA51" s="351">
        <f t="shared" si="32"/>
        <v>0</v>
      </c>
      <c r="BB51" s="351">
        <f t="shared" si="58"/>
        <v>0</v>
      </c>
      <c r="BC51" s="351">
        <f t="shared" si="33"/>
        <v>0</v>
      </c>
      <c r="BD51" s="351">
        <f t="shared" si="59"/>
        <v>0</v>
      </c>
      <c r="BE51" s="351">
        <f t="shared" si="45"/>
        <v>0</v>
      </c>
      <c r="BF51" s="351">
        <f t="shared" si="60"/>
        <v>0</v>
      </c>
      <c r="BG51" s="351">
        <f t="shared" si="35"/>
        <v>0</v>
      </c>
      <c r="BH51" s="351"/>
      <c r="BI51" s="351">
        <f t="shared" si="46"/>
        <v>0</v>
      </c>
    </row>
    <row r="52" spans="1:63" ht="15.9" customHeight="1">
      <c r="A52" s="370" t="s">
        <v>1077</v>
      </c>
      <c r="B52" s="371" t="s">
        <v>1078</v>
      </c>
      <c r="C52" s="61">
        <v>32600</v>
      </c>
      <c r="D52" s="350"/>
      <c r="E52" s="351">
        <f t="shared" si="0"/>
        <v>0</v>
      </c>
      <c r="F52" s="350"/>
      <c r="G52" s="351">
        <f t="shared" si="1"/>
        <v>0</v>
      </c>
      <c r="H52" s="351">
        <f t="shared" si="1"/>
        <v>0</v>
      </c>
      <c r="I52" s="351">
        <f t="shared" si="1"/>
        <v>0</v>
      </c>
      <c r="J52" s="511">
        <f t="shared" si="48"/>
        <v>0</v>
      </c>
      <c r="K52" s="511">
        <f t="shared" si="48"/>
        <v>0</v>
      </c>
      <c r="L52" s="351">
        <v>7.5</v>
      </c>
      <c r="M52" s="351">
        <f t="shared" si="15"/>
        <v>244500</v>
      </c>
      <c r="N52" s="351"/>
      <c r="O52" s="351">
        <f t="shared" si="49"/>
        <v>0</v>
      </c>
      <c r="P52" s="351">
        <f t="shared" si="49"/>
        <v>0</v>
      </c>
      <c r="Q52" s="351">
        <f t="shared" si="49"/>
        <v>0</v>
      </c>
      <c r="R52" s="351">
        <f t="shared" si="49"/>
        <v>0</v>
      </c>
      <c r="S52" s="351">
        <f t="shared" si="49"/>
        <v>0</v>
      </c>
      <c r="T52" s="351">
        <f t="shared" si="49"/>
        <v>0</v>
      </c>
      <c r="U52" s="351">
        <f t="shared" si="49"/>
        <v>0</v>
      </c>
      <c r="V52" s="351">
        <f>R52*U52</f>
        <v>0</v>
      </c>
      <c r="W52" s="351">
        <f t="shared" si="40"/>
        <v>0</v>
      </c>
      <c r="X52" s="351">
        <f t="shared" si="50"/>
        <v>0</v>
      </c>
      <c r="Y52" s="351">
        <f t="shared" si="50"/>
        <v>0</v>
      </c>
      <c r="Z52" s="351">
        <f>V52*Y52</f>
        <v>0</v>
      </c>
      <c r="AA52" s="351">
        <f t="shared" si="51"/>
        <v>0</v>
      </c>
      <c r="AB52" s="351"/>
      <c r="AC52" s="351">
        <f t="shared" si="23"/>
        <v>0</v>
      </c>
      <c r="AD52" s="351">
        <f t="shared" si="52"/>
        <v>0</v>
      </c>
      <c r="AE52" s="351">
        <f t="shared" si="52"/>
        <v>0</v>
      </c>
      <c r="AF52" s="351">
        <f>AB52*AE52</f>
        <v>0</v>
      </c>
      <c r="AG52" s="351">
        <f t="shared" si="53"/>
        <v>0</v>
      </c>
      <c r="AH52" s="351">
        <f t="shared" si="53"/>
        <v>0</v>
      </c>
      <c r="AI52" s="351">
        <f t="shared" si="53"/>
        <v>0</v>
      </c>
      <c r="AJ52" s="351">
        <f t="shared" si="53"/>
        <v>0</v>
      </c>
      <c r="AK52" s="351">
        <f t="shared" si="53"/>
        <v>0</v>
      </c>
      <c r="AL52" s="351">
        <f>AH52*AK52</f>
        <v>0</v>
      </c>
      <c r="AM52" s="351">
        <f t="shared" si="41"/>
        <v>0</v>
      </c>
      <c r="AN52" s="351">
        <f>AJ52*AM52</f>
        <v>0</v>
      </c>
      <c r="AO52" s="351">
        <f t="shared" si="44"/>
        <v>0</v>
      </c>
      <c r="AP52" s="351"/>
      <c r="AQ52" s="351">
        <f t="shared" si="42"/>
        <v>0</v>
      </c>
      <c r="AR52" s="351"/>
      <c r="AS52" s="351">
        <f t="shared" si="29"/>
        <v>0</v>
      </c>
      <c r="AT52" s="351">
        <f t="shared" si="54"/>
        <v>0</v>
      </c>
      <c r="AU52" s="351">
        <f t="shared" si="43"/>
        <v>0</v>
      </c>
      <c r="AV52" s="351">
        <f t="shared" si="55"/>
        <v>0</v>
      </c>
      <c r="AW52" s="351">
        <f t="shared" si="30"/>
        <v>0</v>
      </c>
      <c r="AX52" s="351">
        <f t="shared" si="56"/>
        <v>0</v>
      </c>
      <c r="AY52" s="351">
        <f t="shared" si="31"/>
        <v>0</v>
      </c>
      <c r="AZ52" s="351">
        <f t="shared" si="57"/>
        <v>0</v>
      </c>
      <c r="BA52" s="351">
        <f t="shared" si="32"/>
        <v>0</v>
      </c>
      <c r="BB52" s="351">
        <f t="shared" si="58"/>
        <v>0</v>
      </c>
      <c r="BC52" s="351">
        <f t="shared" si="33"/>
        <v>0</v>
      </c>
      <c r="BD52" s="351">
        <f t="shared" si="59"/>
        <v>0</v>
      </c>
      <c r="BE52" s="351">
        <f t="shared" si="45"/>
        <v>0</v>
      </c>
      <c r="BF52" s="351">
        <f t="shared" si="60"/>
        <v>0</v>
      </c>
      <c r="BG52" s="351">
        <f t="shared" si="35"/>
        <v>0</v>
      </c>
      <c r="BH52" s="351">
        <f t="shared" si="61"/>
        <v>0</v>
      </c>
      <c r="BI52" s="351">
        <f t="shared" si="46"/>
        <v>0</v>
      </c>
    </row>
    <row r="53" spans="1:63" ht="15.9" customHeight="1">
      <c r="A53" s="370" t="s">
        <v>1079</v>
      </c>
      <c r="B53" s="371" t="s">
        <v>1080</v>
      </c>
      <c r="C53" s="61">
        <v>32600</v>
      </c>
      <c r="D53" s="350"/>
      <c r="E53" s="351">
        <f t="shared" si="0"/>
        <v>0</v>
      </c>
      <c r="F53" s="350"/>
      <c r="G53" s="351">
        <f t="shared" si="1"/>
        <v>0</v>
      </c>
      <c r="H53" s="351">
        <f t="shared" si="1"/>
        <v>0</v>
      </c>
      <c r="I53" s="351">
        <f t="shared" si="1"/>
        <v>0</v>
      </c>
      <c r="J53" s="511">
        <f t="shared" si="48"/>
        <v>0</v>
      </c>
      <c r="K53" s="511">
        <f t="shared" si="48"/>
        <v>0</v>
      </c>
      <c r="L53" s="351"/>
      <c r="M53" s="351">
        <f t="shared" si="15"/>
        <v>0</v>
      </c>
      <c r="N53" s="351"/>
      <c r="O53" s="351">
        <f t="shared" si="49"/>
        <v>0</v>
      </c>
      <c r="P53" s="351">
        <f t="shared" si="49"/>
        <v>0</v>
      </c>
      <c r="Q53" s="351">
        <f t="shared" si="49"/>
        <v>0</v>
      </c>
      <c r="R53" s="351">
        <f t="shared" si="49"/>
        <v>0</v>
      </c>
      <c r="S53" s="351">
        <f t="shared" si="49"/>
        <v>0</v>
      </c>
      <c r="T53" s="351">
        <f t="shared" si="49"/>
        <v>0</v>
      </c>
      <c r="U53" s="351">
        <f t="shared" si="49"/>
        <v>0</v>
      </c>
      <c r="V53" s="351">
        <f>R53*U53</f>
        <v>0</v>
      </c>
      <c r="W53" s="351">
        <f t="shared" si="40"/>
        <v>0</v>
      </c>
      <c r="X53" s="351">
        <f t="shared" si="50"/>
        <v>0</v>
      </c>
      <c r="Y53" s="351">
        <f t="shared" si="50"/>
        <v>0</v>
      </c>
      <c r="Z53" s="351">
        <f>V53*Y53</f>
        <v>0</v>
      </c>
      <c r="AA53" s="351">
        <f t="shared" si="51"/>
        <v>0</v>
      </c>
      <c r="AB53" s="351"/>
      <c r="AC53" s="351">
        <f t="shared" si="23"/>
        <v>0</v>
      </c>
      <c r="AD53" s="351">
        <f t="shared" si="52"/>
        <v>0</v>
      </c>
      <c r="AE53" s="351">
        <f t="shared" si="52"/>
        <v>0</v>
      </c>
      <c r="AF53" s="351">
        <f>AB53*AE53</f>
        <v>0</v>
      </c>
      <c r="AG53" s="351">
        <f t="shared" si="53"/>
        <v>0</v>
      </c>
      <c r="AH53" s="351">
        <f t="shared" si="53"/>
        <v>0</v>
      </c>
      <c r="AI53" s="351">
        <f t="shared" si="53"/>
        <v>0</v>
      </c>
      <c r="AJ53" s="351">
        <f t="shared" si="53"/>
        <v>0</v>
      </c>
      <c r="AK53" s="351">
        <f t="shared" si="53"/>
        <v>0</v>
      </c>
      <c r="AL53" s="351">
        <f>AH53*AK53</f>
        <v>0</v>
      </c>
      <c r="AM53" s="351">
        <f t="shared" si="41"/>
        <v>0</v>
      </c>
      <c r="AN53" s="351">
        <f>AJ53*AM53</f>
        <v>0</v>
      </c>
      <c r="AO53" s="351">
        <f t="shared" si="44"/>
        <v>0</v>
      </c>
      <c r="AP53" s="351"/>
      <c r="AQ53" s="351">
        <f t="shared" si="42"/>
        <v>0</v>
      </c>
      <c r="AR53" s="351"/>
      <c r="AS53" s="351">
        <f t="shared" si="29"/>
        <v>0</v>
      </c>
      <c r="AT53" s="351">
        <f t="shared" si="54"/>
        <v>0</v>
      </c>
      <c r="AU53" s="351">
        <f t="shared" si="43"/>
        <v>0</v>
      </c>
      <c r="AV53" s="351">
        <f t="shared" si="55"/>
        <v>0</v>
      </c>
      <c r="AW53" s="351">
        <f t="shared" si="30"/>
        <v>0</v>
      </c>
      <c r="AX53" s="351">
        <f t="shared" si="56"/>
        <v>0</v>
      </c>
      <c r="AY53" s="351">
        <f t="shared" si="31"/>
        <v>0</v>
      </c>
      <c r="AZ53" s="351">
        <f t="shared" si="57"/>
        <v>0</v>
      </c>
      <c r="BA53" s="351">
        <f t="shared" si="32"/>
        <v>0</v>
      </c>
      <c r="BB53" s="351">
        <f t="shared" si="58"/>
        <v>0</v>
      </c>
      <c r="BC53" s="351">
        <f t="shared" si="33"/>
        <v>0</v>
      </c>
      <c r="BD53" s="351">
        <f t="shared" si="59"/>
        <v>0</v>
      </c>
      <c r="BE53" s="351">
        <f t="shared" si="45"/>
        <v>0</v>
      </c>
      <c r="BF53" s="351">
        <f t="shared" si="60"/>
        <v>0</v>
      </c>
      <c r="BG53" s="351">
        <f t="shared" si="35"/>
        <v>0</v>
      </c>
      <c r="BH53" s="351">
        <f t="shared" si="61"/>
        <v>0</v>
      </c>
      <c r="BI53" s="351">
        <f t="shared" si="46"/>
        <v>0</v>
      </c>
    </row>
    <row r="54" spans="1:63" s="245" customFormat="1" ht="15.9" customHeight="1">
      <c r="A54" s="316"/>
      <c r="B54" s="313" t="s">
        <v>27</v>
      </c>
      <c r="C54" s="162">
        <f>SUM(C21:C53)</f>
        <v>1809300</v>
      </c>
      <c r="D54" s="162">
        <f t="shared" ref="D54:BI54" si="62">SUM(D21:D53)</f>
        <v>0</v>
      </c>
      <c r="E54" s="162">
        <f t="shared" si="62"/>
        <v>0</v>
      </c>
      <c r="F54" s="162">
        <f t="shared" si="62"/>
        <v>0</v>
      </c>
      <c r="G54" s="162">
        <f t="shared" si="62"/>
        <v>0</v>
      </c>
      <c r="H54" s="162">
        <f t="shared" si="62"/>
        <v>0</v>
      </c>
      <c r="I54" s="162">
        <f t="shared" si="62"/>
        <v>0</v>
      </c>
      <c r="J54" s="513">
        <f t="shared" si="62"/>
        <v>0</v>
      </c>
      <c r="K54" s="513">
        <f t="shared" si="62"/>
        <v>0</v>
      </c>
      <c r="L54" s="162">
        <f t="shared" si="62"/>
        <v>37.5</v>
      </c>
      <c r="M54" s="162">
        <f t="shared" si="62"/>
        <v>1744500</v>
      </c>
      <c r="N54" s="162">
        <f t="shared" si="62"/>
        <v>0</v>
      </c>
      <c r="O54" s="162">
        <f t="shared" si="62"/>
        <v>0</v>
      </c>
      <c r="P54" s="162">
        <f t="shared" si="62"/>
        <v>0</v>
      </c>
      <c r="Q54" s="162">
        <f t="shared" si="62"/>
        <v>0</v>
      </c>
      <c r="R54" s="162">
        <f t="shared" si="62"/>
        <v>0</v>
      </c>
      <c r="S54" s="162">
        <f t="shared" si="62"/>
        <v>0</v>
      </c>
      <c r="T54" s="162">
        <f t="shared" si="62"/>
        <v>0</v>
      </c>
      <c r="U54" s="162">
        <f t="shared" si="62"/>
        <v>0</v>
      </c>
      <c r="V54" s="162">
        <f t="shared" si="62"/>
        <v>0</v>
      </c>
      <c r="W54" s="162">
        <f t="shared" si="62"/>
        <v>0</v>
      </c>
      <c r="X54" s="162">
        <f t="shared" si="62"/>
        <v>0</v>
      </c>
      <c r="Y54" s="162">
        <f t="shared" si="62"/>
        <v>0</v>
      </c>
      <c r="Z54" s="162">
        <f t="shared" si="62"/>
        <v>0</v>
      </c>
      <c r="AA54" s="162">
        <f t="shared" si="62"/>
        <v>0</v>
      </c>
      <c r="AB54" s="162">
        <f t="shared" si="62"/>
        <v>0</v>
      </c>
      <c r="AC54" s="162">
        <f t="shared" si="62"/>
        <v>0</v>
      </c>
      <c r="AD54" s="167">
        <f t="shared" si="62"/>
        <v>0</v>
      </c>
      <c r="AE54" s="162">
        <f t="shared" si="62"/>
        <v>0</v>
      </c>
      <c r="AF54" s="162">
        <f t="shared" si="62"/>
        <v>0</v>
      </c>
      <c r="AG54" s="162">
        <f t="shared" si="62"/>
        <v>0</v>
      </c>
      <c r="AH54" s="162">
        <f t="shared" si="62"/>
        <v>0</v>
      </c>
      <c r="AI54" s="162">
        <f t="shared" si="62"/>
        <v>0</v>
      </c>
      <c r="AJ54" s="162">
        <f t="shared" si="62"/>
        <v>0</v>
      </c>
      <c r="AK54" s="162">
        <f t="shared" si="62"/>
        <v>0</v>
      </c>
      <c r="AL54" s="162">
        <f t="shared" si="62"/>
        <v>0</v>
      </c>
      <c r="AM54" s="162">
        <f t="shared" si="62"/>
        <v>0</v>
      </c>
      <c r="AN54" s="162">
        <f t="shared" si="62"/>
        <v>0</v>
      </c>
      <c r="AO54" s="162">
        <f t="shared" si="62"/>
        <v>0</v>
      </c>
      <c r="AP54" s="162">
        <f t="shared" si="62"/>
        <v>0</v>
      </c>
      <c r="AQ54" s="162">
        <f t="shared" si="62"/>
        <v>0</v>
      </c>
      <c r="AR54" s="162">
        <f t="shared" si="62"/>
        <v>0</v>
      </c>
      <c r="AS54" s="162">
        <f t="shared" si="62"/>
        <v>0</v>
      </c>
      <c r="AT54" s="162">
        <f t="shared" si="62"/>
        <v>0</v>
      </c>
      <c r="AU54" s="162">
        <f t="shared" si="62"/>
        <v>0</v>
      </c>
      <c r="AV54" s="162">
        <f t="shared" si="62"/>
        <v>0</v>
      </c>
      <c r="AW54" s="162">
        <f t="shared" si="62"/>
        <v>0</v>
      </c>
      <c r="AX54" s="162">
        <f t="shared" si="62"/>
        <v>0</v>
      </c>
      <c r="AY54" s="162">
        <f t="shared" si="62"/>
        <v>0</v>
      </c>
      <c r="AZ54" s="162">
        <f t="shared" si="62"/>
        <v>0</v>
      </c>
      <c r="BA54" s="162">
        <f t="shared" si="62"/>
        <v>0</v>
      </c>
      <c r="BB54" s="162">
        <f t="shared" si="62"/>
        <v>0</v>
      </c>
      <c r="BC54" s="162">
        <f t="shared" si="62"/>
        <v>0</v>
      </c>
      <c r="BD54" s="162">
        <f t="shared" si="62"/>
        <v>0</v>
      </c>
      <c r="BE54" s="162">
        <f t="shared" si="62"/>
        <v>0</v>
      </c>
      <c r="BF54" s="162">
        <f t="shared" si="62"/>
        <v>0</v>
      </c>
      <c r="BG54" s="162">
        <f t="shared" si="62"/>
        <v>0</v>
      </c>
      <c r="BH54" s="162">
        <f t="shared" si="62"/>
        <v>0</v>
      </c>
      <c r="BI54" s="162">
        <f t="shared" si="62"/>
        <v>0</v>
      </c>
      <c r="BJ54" s="257">
        <f>+E54+G54+I54+K54+M54+O54+AM54+AK54+S54+U54+W54+Y54+AA54+AS54+AU54+AC54+AI54+AQ54+AE54+AG54+Q54+AO54+AW54+AY54+BA54+BC54+BE54+BG54+BI54</f>
        <v>1744500</v>
      </c>
    </row>
    <row r="55" spans="1:63" ht="15.9" customHeight="1">
      <c r="A55" s="317"/>
      <c r="B55" s="315" t="s">
        <v>57</v>
      </c>
      <c r="C55" s="62"/>
      <c r="D55" s="62"/>
      <c r="E55" s="62"/>
      <c r="F55" s="62"/>
      <c r="G55" s="62"/>
      <c r="H55" s="62"/>
      <c r="I55" s="62"/>
      <c r="J55" s="514"/>
      <c r="K55" s="514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</row>
    <row r="56" spans="1:63" ht="15.9" customHeight="1">
      <c r="A56" s="360" t="s">
        <v>901</v>
      </c>
      <c r="B56" s="349" t="s">
        <v>902</v>
      </c>
      <c r="C56" s="61">
        <v>79900</v>
      </c>
      <c r="D56" s="350"/>
      <c r="E56" s="351">
        <f t="shared" si="0"/>
        <v>0</v>
      </c>
      <c r="F56" s="350"/>
      <c r="G56" s="351">
        <f t="shared" si="1"/>
        <v>0</v>
      </c>
      <c r="H56" s="350"/>
      <c r="I56" s="351">
        <f t="shared" si="13"/>
        <v>0</v>
      </c>
      <c r="J56" s="512"/>
      <c r="K56" s="511">
        <f t="shared" si="14"/>
        <v>0</v>
      </c>
      <c r="L56" s="359"/>
      <c r="M56" s="351">
        <f t="shared" si="15"/>
        <v>0</v>
      </c>
      <c r="N56" s="359"/>
      <c r="O56" s="351">
        <f t="shared" si="16"/>
        <v>0</v>
      </c>
      <c r="P56" s="350"/>
      <c r="Q56" s="351">
        <f t="shared" si="17"/>
        <v>0</v>
      </c>
      <c r="R56" s="350"/>
      <c r="S56" s="351">
        <f t="shared" si="18"/>
        <v>0</v>
      </c>
      <c r="T56" s="350"/>
      <c r="U56" s="351">
        <f t="shared" si="39"/>
        <v>0</v>
      </c>
      <c r="V56" s="247"/>
      <c r="W56" s="351">
        <f t="shared" si="40"/>
        <v>0</v>
      </c>
      <c r="X56" s="350"/>
      <c r="Y56" s="351">
        <f t="shared" si="21"/>
        <v>0</v>
      </c>
      <c r="Z56" s="247"/>
      <c r="AA56" s="351">
        <f t="shared" si="22"/>
        <v>0</v>
      </c>
      <c r="AB56" s="359"/>
      <c r="AC56" s="351">
        <f t="shared" si="23"/>
        <v>0</v>
      </c>
      <c r="AD56" s="350"/>
      <c r="AE56" s="351">
        <f t="shared" si="24"/>
        <v>0</v>
      </c>
      <c r="AF56" s="350"/>
      <c r="AG56" s="351">
        <f t="shared" si="25"/>
        <v>0</v>
      </c>
      <c r="AH56" s="350"/>
      <c r="AI56" s="351">
        <f t="shared" si="26"/>
        <v>0</v>
      </c>
      <c r="AJ56" s="350"/>
      <c r="AK56" s="351">
        <f t="shared" si="27"/>
        <v>0</v>
      </c>
      <c r="AL56" s="350"/>
      <c r="AM56" s="351">
        <f t="shared" ref="AM56:AM82" si="63">C56*AL56</f>
        <v>0</v>
      </c>
      <c r="AN56" s="350"/>
      <c r="AO56" s="351">
        <f t="shared" ref="AO56:AO82" si="64">C56*AN56</f>
        <v>0</v>
      </c>
      <c r="AP56" s="350"/>
      <c r="AQ56" s="351">
        <f t="shared" ref="AQ56:AQ82" si="65">C56*AP56</f>
        <v>0</v>
      </c>
      <c r="AR56" s="350"/>
      <c r="AS56" s="351">
        <f t="shared" si="29"/>
        <v>0</v>
      </c>
      <c r="AT56" s="350"/>
      <c r="AU56" s="351">
        <f t="shared" ref="AU56:AU82" si="66">C56*AT56</f>
        <v>0</v>
      </c>
      <c r="AV56" s="350"/>
      <c r="AW56" s="351">
        <f t="shared" si="30"/>
        <v>0</v>
      </c>
      <c r="AX56" s="350"/>
      <c r="AY56" s="351">
        <f t="shared" si="31"/>
        <v>0</v>
      </c>
      <c r="AZ56" s="350"/>
      <c r="BA56" s="351">
        <f>C56*AZ56</f>
        <v>0</v>
      </c>
      <c r="BB56" s="350"/>
      <c r="BC56" s="351">
        <f>C56*BB56</f>
        <v>0</v>
      </c>
      <c r="BD56" s="350"/>
      <c r="BE56" s="351">
        <f>C56*BD56</f>
        <v>0</v>
      </c>
      <c r="BF56" s="350"/>
      <c r="BG56" s="351">
        <f>C56*BF56</f>
        <v>0</v>
      </c>
      <c r="BH56" s="350"/>
      <c r="BI56" s="351">
        <f>C56*BH56</f>
        <v>0</v>
      </c>
      <c r="BJ56" s="246"/>
      <c r="BK56" s="246"/>
    </row>
    <row r="57" spans="1:63" ht="15.9" customHeight="1">
      <c r="A57" s="360" t="s">
        <v>400</v>
      </c>
      <c r="B57" s="349" t="s">
        <v>667</v>
      </c>
      <c r="C57" s="61">
        <v>79900</v>
      </c>
      <c r="D57" s="350"/>
      <c r="E57" s="351">
        <f t="shared" si="0"/>
        <v>0</v>
      </c>
      <c r="F57" s="350"/>
      <c r="G57" s="351">
        <f t="shared" si="1"/>
        <v>0</v>
      </c>
      <c r="H57" s="350"/>
      <c r="I57" s="351">
        <f t="shared" si="13"/>
        <v>0</v>
      </c>
      <c r="J57" s="512"/>
      <c r="K57" s="511">
        <f t="shared" si="14"/>
        <v>0</v>
      </c>
      <c r="L57" s="359"/>
      <c r="M57" s="351">
        <f t="shared" si="15"/>
        <v>0</v>
      </c>
      <c r="N57" s="359"/>
      <c r="O57" s="351">
        <f t="shared" si="16"/>
        <v>0</v>
      </c>
      <c r="P57" s="350"/>
      <c r="Q57" s="351">
        <f t="shared" si="17"/>
        <v>0</v>
      </c>
      <c r="R57" s="350"/>
      <c r="S57" s="351">
        <f t="shared" si="18"/>
        <v>0</v>
      </c>
      <c r="T57" s="350"/>
      <c r="U57" s="351">
        <f t="shared" si="39"/>
        <v>0</v>
      </c>
      <c r="V57" s="247"/>
      <c r="W57" s="351">
        <f t="shared" si="40"/>
        <v>0</v>
      </c>
      <c r="X57" s="350"/>
      <c r="Y57" s="351">
        <f t="shared" si="21"/>
        <v>0</v>
      </c>
      <c r="Z57" s="247"/>
      <c r="AA57" s="351">
        <f t="shared" si="22"/>
        <v>0</v>
      </c>
      <c r="AB57" s="359"/>
      <c r="AC57" s="351">
        <f t="shared" si="23"/>
        <v>0</v>
      </c>
      <c r="AD57" s="350"/>
      <c r="AE57" s="351">
        <f t="shared" si="24"/>
        <v>0</v>
      </c>
      <c r="AF57" s="350"/>
      <c r="AG57" s="351">
        <f t="shared" si="25"/>
        <v>0</v>
      </c>
      <c r="AH57" s="350"/>
      <c r="AI57" s="351">
        <f t="shared" si="26"/>
        <v>0</v>
      </c>
      <c r="AJ57" s="350"/>
      <c r="AK57" s="351">
        <f t="shared" si="27"/>
        <v>0</v>
      </c>
      <c r="AL57" s="350"/>
      <c r="AM57" s="351">
        <f t="shared" si="63"/>
        <v>0</v>
      </c>
      <c r="AN57" s="350"/>
      <c r="AO57" s="351">
        <f t="shared" si="64"/>
        <v>0</v>
      </c>
      <c r="AP57" s="350"/>
      <c r="AQ57" s="351">
        <f t="shared" si="65"/>
        <v>0</v>
      </c>
      <c r="AR57" s="350"/>
      <c r="AS57" s="351">
        <f t="shared" si="29"/>
        <v>0</v>
      </c>
      <c r="AT57" s="350"/>
      <c r="AU57" s="351">
        <f t="shared" si="66"/>
        <v>0</v>
      </c>
      <c r="AV57" s="350">
        <v>7.5</v>
      </c>
      <c r="AW57" s="351">
        <f t="shared" si="30"/>
        <v>599250</v>
      </c>
      <c r="AX57" s="350"/>
      <c r="AY57" s="351">
        <f t="shared" si="31"/>
        <v>0</v>
      </c>
      <c r="AZ57" s="350"/>
      <c r="BA57" s="351">
        <f t="shared" si="32"/>
        <v>0</v>
      </c>
      <c r="BB57" s="350"/>
      <c r="BC57" s="351">
        <f t="shared" si="33"/>
        <v>0</v>
      </c>
      <c r="BD57" s="350"/>
      <c r="BE57" s="351">
        <f t="shared" ref="BE57:BE82" si="67">C57*BD57</f>
        <v>0</v>
      </c>
      <c r="BF57" s="350"/>
      <c r="BG57" s="351">
        <f t="shared" si="35"/>
        <v>0</v>
      </c>
      <c r="BH57" s="350"/>
      <c r="BI57" s="351">
        <f t="shared" ref="BI57:BI82" si="68">C57*BH57</f>
        <v>0</v>
      </c>
      <c r="BJ57" s="246"/>
      <c r="BK57" s="246"/>
    </row>
    <row r="58" spans="1:63" ht="15.9" customHeight="1">
      <c r="A58" s="360" t="s">
        <v>341</v>
      </c>
      <c r="B58" s="349" t="s">
        <v>342</v>
      </c>
      <c r="C58" s="61">
        <v>67400</v>
      </c>
      <c r="D58" s="350"/>
      <c r="E58" s="351">
        <f t="shared" si="0"/>
        <v>0</v>
      </c>
      <c r="F58" s="350"/>
      <c r="G58" s="351">
        <f t="shared" si="1"/>
        <v>0</v>
      </c>
      <c r="H58" s="350"/>
      <c r="I58" s="351">
        <f t="shared" si="13"/>
        <v>0</v>
      </c>
      <c r="J58" s="512"/>
      <c r="K58" s="511">
        <f t="shared" si="14"/>
        <v>0</v>
      </c>
      <c r="L58" s="359">
        <v>15</v>
      </c>
      <c r="M58" s="351">
        <f t="shared" si="15"/>
        <v>1011000</v>
      </c>
      <c r="N58" s="359"/>
      <c r="O58" s="351">
        <f t="shared" si="16"/>
        <v>0</v>
      </c>
      <c r="P58" s="350"/>
      <c r="Q58" s="351">
        <f t="shared" si="17"/>
        <v>0</v>
      </c>
      <c r="R58" s="350"/>
      <c r="S58" s="351">
        <f t="shared" si="18"/>
        <v>0</v>
      </c>
      <c r="T58" s="350"/>
      <c r="U58" s="351">
        <f t="shared" si="39"/>
        <v>0</v>
      </c>
      <c r="V58" s="247"/>
      <c r="W58" s="351">
        <f t="shared" si="40"/>
        <v>0</v>
      </c>
      <c r="X58" s="350"/>
      <c r="Y58" s="351">
        <f t="shared" si="21"/>
        <v>0</v>
      </c>
      <c r="Z58" s="247"/>
      <c r="AA58" s="351">
        <f t="shared" si="22"/>
        <v>0</v>
      </c>
      <c r="AB58" s="359"/>
      <c r="AC58" s="351">
        <f t="shared" si="23"/>
        <v>0</v>
      </c>
      <c r="AD58" s="350"/>
      <c r="AE58" s="351">
        <f t="shared" si="24"/>
        <v>0</v>
      </c>
      <c r="AF58" s="350"/>
      <c r="AG58" s="351">
        <f t="shared" si="25"/>
        <v>0</v>
      </c>
      <c r="AH58" s="350"/>
      <c r="AI58" s="351">
        <f t="shared" si="26"/>
        <v>0</v>
      </c>
      <c r="AJ58" s="350"/>
      <c r="AK58" s="351">
        <f t="shared" si="27"/>
        <v>0</v>
      </c>
      <c r="AL58" s="350"/>
      <c r="AM58" s="351">
        <f t="shared" si="63"/>
        <v>0</v>
      </c>
      <c r="AN58" s="350"/>
      <c r="AO58" s="351">
        <f t="shared" si="64"/>
        <v>0</v>
      </c>
      <c r="AP58" s="350"/>
      <c r="AQ58" s="351">
        <f t="shared" si="65"/>
        <v>0</v>
      </c>
      <c r="AR58" s="350"/>
      <c r="AS58" s="351">
        <f t="shared" si="29"/>
        <v>0</v>
      </c>
      <c r="AT58" s="350"/>
      <c r="AU58" s="351">
        <f t="shared" si="66"/>
        <v>0</v>
      </c>
      <c r="AV58" s="350"/>
      <c r="AW58" s="351">
        <f t="shared" si="30"/>
        <v>0</v>
      </c>
      <c r="AX58" s="350"/>
      <c r="AY58" s="351">
        <f t="shared" si="31"/>
        <v>0</v>
      </c>
      <c r="AZ58" s="350"/>
      <c r="BA58" s="351">
        <f t="shared" si="32"/>
        <v>0</v>
      </c>
      <c r="BB58" s="350"/>
      <c r="BC58" s="351">
        <f t="shared" si="33"/>
        <v>0</v>
      </c>
      <c r="BD58" s="350"/>
      <c r="BE58" s="351">
        <f t="shared" si="67"/>
        <v>0</v>
      </c>
      <c r="BF58" s="350"/>
      <c r="BG58" s="351">
        <f t="shared" si="35"/>
        <v>0</v>
      </c>
      <c r="BH58" s="350"/>
      <c r="BI58" s="351">
        <f t="shared" si="68"/>
        <v>0</v>
      </c>
      <c r="BJ58" s="246"/>
      <c r="BK58" s="246"/>
    </row>
    <row r="59" spans="1:63" ht="15.9" customHeight="1">
      <c r="A59" s="360" t="s">
        <v>346</v>
      </c>
      <c r="B59" s="349" t="s">
        <v>347</v>
      </c>
      <c r="C59" s="61">
        <v>67400</v>
      </c>
      <c r="D59" s="350"/>
      <c r="E59" s="351">
        <f t="shared" si="0"/>
        <v>0</v>
      </c>
      <c r="F59" s="350"/>
      <c r="G59" s="351">
        <f t="shared" si="1"/>
        <v>0</v>
      </c>
      <c r="H59" s="350"/>
      <c r="I59" s="351">
        <f t="shared" si="13"/>
        <v>0</v>
      </c>
      <c r="J59" s="512"/>
      <c r="K59" s="511">
        <f t="shared" si="14"/>
        <v>0</v>
      </c>
      <c r="L59" s="359"/>
      <c r="M59" s="351">
        <f t="shared" si="15"/>
        <v>0</v>
      </c>
      <c r="N59" s="359"/>
      <c r="O59" s="351">
        <f t="shared" si="16"/>
        <v>0</v>
      </c>
      <c r="P59" s="350"/>
      <c r="Q59" s="351">
        <f t="shared" si="17"/>
        <v>0</v>
      </c>
      <c r="R59" s="350"/>
      <c r="S59" s="351">
        <f t="shared" si="18"/>
        <v>0</v>
      </c>
      <c r="T59" s="350"/>
      <c r="U59" s="351">
        <f t="shared" si="39"/>
        <v>0</v>
      </c>
      <c r="V59" s="247"/>
      <c r="W59" s="351">
        <f t="shared" si="40"/>
        <v>0</v>
      </c>
      <c r="X59" s="350"/>
      <c r="Y59" s="351">
        <f t="shared" si="21"/>
        <v>0</v>
      </c>
      <c r="Z59" s="247"/>
      <c r="AA59" s="351">
        <f t="shared" si="22"/>
        <v>0</v>
      </c>
      <c r="AB59" s="359"/>
      <c r="AC59" s="351">
        <f t="shared" si="23"/>
        <v>0</v>
      </c>
      <c r="AD59" s="350"/>
      <c r="AE59" s="351">
        <f t="shared" si="24"/>
        <v>0</v>
      </c>
      <c r="AF59" s="350"/>
      <c r="AG59" s="351">
        <f t="shared" si="25"/>
        <v>0</v>
      </c>
      <c r="AH59" s="350"/>
      <c r="AI59" s="351">
        <f t="shared" si="26"/>
        <v>0</v>
      </c>
      <c r="AJ59" s="350"/>
      <c r="AK59" s="351">
        <f t="shared" si="27"/>
        <v>0</v>
      </c>
      <c r="AL59" s="350"/>
      <c r="AM59" s="351">
        <f t="shared" si="63"/>
        <v>0</v>
      </c>
      <c r="AN59" s="350"/>
      <c r="AO59" s="351">
        <f t="shared" si="64"/>
        <v>0</v>
      </c>
      <c r="AP59" s="350"/>
      <c r="AQ59" s="351">
        <f t="shared" si="65"/>
        <v>0</v>
      </c>
      <c r="AR59" s="350"/>
      <c r="AS59" s="351">
        <f t="shared" si="29"/>
        <v>0</v>
      </c>
      <c r="AT59" s="350"/>
      <c r="AU59" s="351">
        <f t="shared" si="66"/>
        <v>0</v>
      </c>
      <c r="AV59" s="350"/>
      <c r="AW59" s="351">
        <f t="shared" si="30"/>
        <v>0</v>
      </c>
      <c r="AX59" s="350"/>
      <c r="AY59" s="351">
        <f t="shared" si="31"/>
        <v>0</v>
      </c>
      <c r="AZ59" s="350"/>
      <c r="BA59" s="351">
        <f t="shared" si="32"/>
        <v>0</v>
      </c>
      <c r="BB59" s="350"/>
      <c r="BC59" s="351">
        <f t="shared" si="33"/>
        <v>0</v>
      </c>
      <c r="BD59" s="350"/>
      <c r="BE59" s="351">
        <f t="shared" si="67"/>
        <v>0</v>
      </c>
      <c r="BF59" s="350"/>
      <c r="BG59" s="351">
        <f t="shared" si="35"/>
        <v>0</v>
      </c>
      <c r="BH59" s="350"/>
      <c r="BI59" s="351">
        <f t="shared" si="68"/>
        <v>0</v>
      </c>
      <c r="BJ59" s="246"/>
      <c r="BK59" s="246"/>
    </row>
    <row r="60" spans="1:63" ht="15.9" customHeight="1">
      <c r="A60" s="360" t="s">
        <v>401</v>
      </c>
      <c r="B60" s="349" t="s">
        <v>402</v>
      </c>
      <c r="C60" s="61">
        <v>67400</v>
      </c>
      <c r="D60" s="350"/>
      <c r="E60" s="351">
        <f t="shared" si="0"/>
        <v>0</v>
      </c>
      <c r="F60" s="350"/>
      <c r="G60" s="351">
        <f t="shared" si="1"/>
        <v>0</v>
      </c>
      <c r="H60" s="350"/>
      <c r="I60" s="351">
        <f t="shared" si="13"/>
        <v>0</v>
      </c>
      <c r="J60" s="512"/>
      <c r="K60" s="511">
        <f t="shared" si="14"/>
        <v>0</v>
      </c>
      <c r="L60" s="359">
        <v>0</v>
      </c>
      <c r="M60" s="351">
        <f t="shared" si="15"/>
        <v>0</v>
      </c>
      <c r="N60" s="359"/>
      <c r="O60" s="351">
        <f t="shared" si="16"/>
        <v>0</v>
      </c>
      <c r="P60" s="350"/>
      <c r="Q60" s="351">
        <f t="shared" si="17"/>
        <v>0</v>
      </c>
      <c r="R60" s="350"/>
      <c r="S60" s="351">
        <f t="shared" si="18"/>
        <v>0</v>
      </c>
      <c r="T60" s="350"/>
      <c r="U60" s="351">
        <f t="shared" si="39"/>
        <v>0</v>
      </c>
      <c r="V60" s="247"/>
      <c r="W60" s="351">
        <f t="shared" si="40"/>
        <v>0</v>
      </c>
      <c r="X60" s="350"/>
      <c r="Y60" s="351">
        <f t="shared" si="21"/>
        <v>0</v>
      </c>
      <c r="Z60" s="247"/>
      <c r="AA60" s="351">
        <f t="shared" si="22"/>
        <v>0</v>
      </c>
      <c r="AB60" s="359"/>
      <c r="AC60" s="351">
        <f t="shared" si="23"/>
        <v>0</v>
      </c>
      <c r="AD60" s="350"/>
      <c r="AE60" s="351">
        <f t="shared" si="24"/>
        <v>0</v>
      </c>
      <c r="AF60" s="350"/>
      <c r="AG60" s="351">
        <f t="shared" si="25"/>
        <v>0</v>
      </c>
      <c r="AH60" s="350"/>
      <c r="AI60" s="351">
        <f t="shared" si="26"/>
        <v>0</v>
      </c>
      <c r="AJ60" s="350"/>
      <c r="AK60" s="351">
        <f t="shared" si="27"/>
        <v>0</v>
      </c>
      <c r="AL60" s="350"/>
      <c r="AM60" s="351">
        <f t="shared" si="63"/>
        <v>0</v>
      </c>
      <c r="AN60" s="350"/>
      <c r="AO60" s="351">
        <f t="shared" si="64"/>
        <v>0</v>
      </c>
      <c r="AP60" s="350"/>
      <c r="AQ60" s="351">
        <f t="shared" si="65"/>
        <v>0</v>
      </c>
      <c r="AR60" s="350"/>
      <c r="AS60" s="351">
        <f t="shared" si="29"/>
        <v>0</v>
      </c>
      <c r="AT60" s="350"/>
      <c r="AU60" s="351">
        <f t="shared" si="66"/>
        <v>0</v>
      </c>
      <c r="AV60" s="350">
        <v>7.5</v>
      </c>
      <c r="AW60" s="351">
        <f t="shared" si="30"/>
        <v>505500</v>
      </c>
      <c r="AX60" s="350"/>
      <c r="AY60" s="351">
        <f t="shared" si="31"/>
        <v>0</v>
      </c>
      <c r="AZ60" s="350"/>
      <c r="BA60" s="351">
        <f t="shared" si="32"/>
        <v>0</v>
      </c>
      <c r="BB60" s="350"/>
      <c r="BC60" s="351">
        <f t="shared" si="33"/>
        <v>0</v>
      </c>
      <c r="BD60" s="350"/>
      <c r="BE60" s="351">
        <f t="shared" si="67"/>
        <v>0</v>
      </c>
      <c r="BF60" s="350"/>
      <c r="BG60" s="351">
        <f t="shared" si="35"/>
        <v>0</v>
      </c>
      <c r="BH60" s="350"/>
      <c r="BI60" s="351">
        <f t="shared" si="68"/>
        <v>0</v>
      </c>
      <c r="BJ60" s="246"/>
      <c r="BK60" s="246"/>
    </row>
    <row r="61" spans="1:63" ht="15.9" customHeight="1">
      <c r="A61" s="360" t="s">
        <v>503</v>
      </c>
      <c r="B61" s="349" t="s">
        <v>504</v>
      </c>
      <c r="C61" s="61">
        <v>67400</v>
      </c>
      <c r="D61" s="350"/>
      <c r="E61" s="351">
        <f t="shared" si="0"/>
        <v>0</v>
      </c>
      <c r="F61" s="350"/>
      <c r="G61" s="351">
        <f t="shared" si="1"/>
        <v>0</v>
      </c>
      <c r="H61" s="350"/>
      <c r="I61" s="351">
        <f t="shared" si="13"/>
        <v>0</v>
      </c>
      <c r="J61" s="512"/>
      <c r="K61" s="511">
        <f t="shared" si="14"/>
        <v>0</v>
      </c>
      <c r="L61" s="359"/>
      <c r="M61" s="351">
        <f t="shared" si="15"/>
        <v>0</v>
      </c>
      <c r="N61" s="359"/>
      <c r="O61" s="351">
        <f t="shared" si="16"/>
        <v>0</v>
      </c>
      <c r="P61" s="350"/>
      <c r="Q61" s="351">
        <f t="shared" si="17"/>
        <v>0</v>
      </c>
      <c r="R61" s="350"/>
      <c r="S61" s="351">
        <f t="shared" si="18"/>
        <v>0</v>
      </c>
      <c r="T61" s="350"/>
      <c r="U61" s="351">
        <f t="shared" si="39"/>
        <v>0</v>
      </c>
      <c r="V61" s="247"/>
      <c r="W61" s="351">
        <f t="shared" si="40"/>
        <v>0</v>
      </c>
      <c r="X61" s="350"/>
      <c r="Y61" s="351">
        <f t="shared" si="21"/>
        <v>0</v>
      </c>
      <c r="Z61" s="247"/>
      <c r="AA61" s="351">
        <f t="shared" si="22"/>
        <v>0</v>
      </c>
      <c r="AB61" s="359"/>
      <c r="AC61" s="351">
        <f t="shared" si="23"/>
        <v>0</v>
      </c>
      <c r="AD61" s="350"/>
      <c r="AE61" s="351">
        <f t="shared" si="24"/>
        <v>0</v>
      </c>
      <c r="AF61" s="350"/>
      <c r="AG61" s="351">
        <f t="shared" si="25"/>
        <v>0</v>
      </c>
      <c r="AH61" s="350"/>
      <c r="AI61" s="351">
        <f t="shared" si="26"/>
        <v>0</v>
      </c>
      <c r="AJ61" s="350"/>
      <c r="AK61" s="351">
        <f t="shared" si="27"/>
        <v>0</v>
      </c>
      <c r="AL61" s="350"/>
      <c r="AM61" s="351">
        <f t="shared" si="63"/>
        <v>0</v>
      </c>
      <c r="AN61" s="350"/>
      <c r="AO61" s="351">
        <f t="shared" si="64"/>
        <v>0</v>
      </c>
      <c r="AP61" s="350"/>
      <c r="AQ61" s="351">
        <f t="shared" si="65"/>
        <v>0</v>
      </c>
      <c r="AR61" s="350"/>
      <c r="AS61" s="351">
        <f t="shared" si="29"/>
        <v>0</v>
      </c>
      <c r="AT61" s="350"/>
      <c r="AU61" s="351">
        <f t="shared" si="66"/>
        <v>0</v>
      </c>
      <c r="AV61" s="350"/>
      <c r="AW61" s="351">
        <f t="shared" si="30"/>
        <v>0</v>
      </c>
      <c r="AX61" s="350"/>
      <c r="AY61" s="351">
        <f t="shared" si="31"/>
        <v>0</v>
      </c>
      <c r="AZ61" s="350"/>
      <c r="BA61" s="351">
        <f t="shared" si="32"/>
        <v>0</v>
      </c>
      <c r="BB61" s="350"/>
      <c r="BC61" s="351">
        <f t="shared" si="33"/>
        <v>0</v>
      </c>
      <c r="BD61" s="350"/>
      <c r="BE61" s="351">
        <f t="shared" si="67"/>
        <v>0</v>
      </c>
      <c r="BF61" s="350"/>
      <c r="BG61" s="351">
        <f t="shared" si="35"/>
        <v>0</v>
      </c>
      <c r="BH61" s="350"/>
      <c r="BI61" s="351">
        <f t="shared" si="68"/>
        <v>0</v>
      </c>
      <c r="BJ61" s="246"/>
      <c r="BK61" s="246"/>
    </row>
    <row r="62" spans="1:63" ht="15.9" customHeight="1">
      <c r="A62" s="360" t="s">
        <v>668</v>
      </c>
      <c r="B62" s="349" t="s">
        <v>403</v>
      </c>
      <c r="C62" s="61">
        <v>67400</v>
      </c>
      <c r="D62" s="350"/>
      <c r="E62" s="351">
        <f t="shared" si="0"/>
        <v>0</v>
      </c>
      <c r="F62" s="350"/>
      <c r="G62" s="351">
        <f t="shared" si="1"/>
        <v>0</v>
      </c>
      <c r="H62" s="350"/>
      <c r="I62" s="351">
        <f t="shared" si="13"/>
        <v>0</v>
      </c>
      <c r="J62" s="512"/>
      <c r="K62" s="511">
        <f t="shared" si="14"/>
        <v>0</v>
      </c>
      <c r="L62" s="359"/>
      <c r="M62" s="351">
        <f t="shared" si="15"/>
        <v>0</v>
      </c>
      <c r="N62" s="359"/>
      <c r="O62" s="351">
        <f t="shared" si="16"/>
        <v>0</v>
      </c>
      <c r="P62" s="350"/>
      <c r="Q62" s="351">
        <f t="shared" si="17"/>
        <v>0</v>
      </c>
      <c r="R62" s="350"/>
      <c r="S62" s="351">
        <f t="shared" si="18"/>
        <v>0</v>
      </c>
      <c r="T62" s="350"/>
      <c r="U62" s="351">
        <f t="shared" si="39"/>
        <v>0</v>
      </c>
      <c r="V62" s="247"/>
      <c r="W62" s="351">
        <f t="shared" si="40"/>
        <v>0</v>
      </c>
      <c r="X62" s="350"/>
      <c r="Y62" s="351">
        <f t="shared" si="21"/>
        <v>0</v>
      </c>
      <c r="Z62" s="247"/>
      <c r="AA62" s="351">
        <f t="shared" si="22"/>
        <v>0</v>
      </c>
      <c r="AB62" s="359"/>
      <c r="AC62" s="351">
        <f t="shared" si="23"/>
        <v>0</v>
      </c>
      <c r="AD62" s="350"/>
      <c r="AE62" s="351">
        <f t="shared" si="24"/>
        <v>0</v>
      </c>
      <c r="AF62" s="350"/>
      <c r="AG62" s="351">
        <f t="shared" si="25"/>
        <v>0</v>
      </c>
      <c r="AH62" s="350"/>
      <c r="AI62" s="351">
        <f t="shared" si="26"/>
        <v>0</v>
      </c>
      <c r="AJ62" s="350"/>
      <c r="AK62" s="351">
        <f t="shared" si="27"/>
        <v>0</v>
      </c>
      <c r="AL62" s="350"/>
      <c r="AM62" s="351">
        <f t="shared" si="63"/>
        <v>0</v>
      </c>
      <c r="AN62" s="350"/>
      <c r="AO62" s="351">
        <f t="shared" si="64"/>
        <v>0</v>
      </c>
      <c r="AP62" s="350"/>
      <c r="AQ62" s="351">
        <f t="shared" si="65"/>
        <v>0</v>
      </c>
      <c r="AR62" s="350"/>
      <c r="AS62" s="351">
        <f t="shared" si="29"/>
        <v>0</v>
      </c>
      <c r="AT62" s="350"/>
      <c r="AU62" s="351">
        <f t="shared" si="66"/>
        <v>0</v>
      </c>
      <c r="AV62" s="350"/>
      <c r="AW62" s="351">
        <f t="shared" si="30"/>
        <v>0</v>
      </c>
      <c r="AX62" s="350"/>
      <c r="AY62" s="351">
        <f t="shared" si="31"/>
        <v>0</v>
      </c>
      <c r="AZ62" s="350"/>
      <c r="BA62" s="351">
        <f t="shared" si="32"/>
        <v>0</v>
      </c>
      <c r="BB62" s="350"/>
      <c r="BC62" s="351">
        <f t="shared" si="33"/>
        <v>0</v>
      </c>
      <c r="BD62" s="350"/>
      <c r="BE62" s="351">
        <f t="shared" si="67"/>
        <v>0</v>
      </c>
      <c r="BF62" s="350"/>
      <c r="BG62" s="351">
        <f t="shared" si="35"/>
        <v>0</v>
      </c>
      <c r="BH62" s="350"/>
      <c r="BI62" s="351">
        <f t="shared" si="68"/>
        <v>0</v>
      </c>
      <c r="BJ62" s="246"/>
      <c r="BK62" s="246">
        <v>16</v>
      </c>
    </row>
    <row r="63" spans="1:63" ht="15.9" customHeight="1">
      <c r="A63" s="360" t="s">
        <v>581</v>
      </c>
      <c r="B63" s="349" t="s">
        <v>406</v>
      </c>
      <c r="C63" s="61">
        <v>67400</v>
      </c>
      <c r="D63" s="350"/>
      <c r="E63" s="351">
        <f t="shared" si="0"/>
        <v>0</v>
      </c>
      <c r="F63" s="350"/>
      <c r="G63" s="351">
        <f t="shared" si="1"/>
        <v>0</v>
      </c>
      <c r="H63" s="350"/>
      <c r="I63" s="351">
        <f t="shared" si="13"/>
        <v>0</v>
      </c>
      <c r="J63" s="512"/>
      <c r="K63" s="511">
        <f t="shared" si="14"/>
        <v>0</v>
      </c>
      <c r="L63" s="359"/>
      <c r="M63" s="351">
        <f t="shared" si="15"/>
        <v>0</v>
      </c>
      <c r="N63" s="359"/>
      <c r="O63" s="351">
        <f t="shared" si="16"/>
        <v>0</v>
      </c>
      <c r="P63" s="350"/>
      <c r="Q63" s="351">
        <f t="shared" si="17"/>
        <v>0</v>
      </c>
      <c r="R63" s="350"/>
      <c r="S63" s="351">
        <f t="shared" si="18"/>
        <v>0</v>
      </c>
      <c r="T63" s="350"/>
      <c r="U63" s="351">
        <f t="shared" si="39"/>
        <v>0</v>
      </c>
      <c r="V63" s="247"/>
      <c r="W63" s="351">
        <f t="shared" si="40"/>
        <v>0</v>
      </c>
      <c r="X63" s="350"/>
      <c r="Y63" s="351">
        <f t="shared" si="21"/>
        <v>0</v>
      </c>
      <c r="Z63" s="247"/>
      <c r="AA63" s="351">
        <f t="shared" si="22"/>
        <v>0</v>
      </c>
      <c r="AB63" s="359"/>
      <c r="AC63" s="351">
        <f t="shared" si="23"/>
        <v>0</v>
      </c>
      <c r="AD63" s="350"/>
      <c r="AE63" s="351">
        <f t="shared" si="24"/>
        <v>0</v>
      </c>
      <c r="AF63" s="350"/>
      <c r="AG63" s="351">
        <f t="shared" si="25"/>
        <v>0</v>
      </c>
      <c r="AH63" s="350"/>
      <c r="AI63" s="351">
        <f t="shared" si="26"/>
        <v>0</v>
      </c>
      <c r="AJ63" s="350"/>
      <c r="AK63" s="351">
        <f t="shared" si="27"/>
        <v>0</v>
      </c>
      <c r="AL63" s="350"/>
      <c r="AM63" s="351">
        <f t="shared" si="63"/>
        <v>0</v>
      </c>
      <c r="AN63" s="350"/>
      <c r="AO63" s="351">
        <f t="shared" si="64"/>
        <v>0</v>
      </c>
      <c r="AP63" s="350"/>
      <c r="AQ63" s="351">
        <f t="shared" si="65"/>
        <v>0</v>
      </c>
      <c r="AR63" s="350"/>
      <c r="AS63" s="351">
        <f t="shared" si="29"/>
        <v>0</v>
      </c>
      <c r="AT63" s="350"/>
      <c r="AU63" s="351">
        <f t="shared" si="66"/>
        <v>0</v>
      </c>
      <c r="AV63" s="350">
        <v>7.5</v>
      </c>
      <c r="AW63" s="351">
        <f t="shared" si="30"/>
        <v>505500</v>
      </c>
      <c r="AX63" s="350"/>
      <c r="AY63" s="351">
        <f t="shared" si="31"/>
        <v>0</v>
      </c>
      <c r="AZ63" s="350"/>
      <c r="BA63" s="351">
        <f t="shared" si="32"/>
        <v>0</v>
      </c>
      <c r="BB63" s="350"/>
      <c r="BC63" s="351">
        <f t="shared" si="33"/>
        <v>0</v>
      </c>
      <c r="BD63" s="350"/>
      <c r="BE63" s="351">
        <f t="shared" si="67"/>
        <v>0</v>
      </c>
      <c r="BF63" s="350"/>
      <c r="BG63" s="351">
        <f t="shared" si="35"/>
        <v>0</v>
      </c>
      <c r="BH63" s="350"/>
      <c r="BI63" s="351">
        <f t="shared" si="68"/>
        <v>0</v>
      </c>
      <c r="BJ63" s="246"/>
      <c r="BK63" s="246"/>
    </row>
    <row r="64" spans="1:63" ht="15.9" customHeight="1">
      <c r="A64" s="360" t="s">
        <v>669</v>
      </c>
      <c r="B64" s="349" t="s">
        <v>670</v>
      </c>
      <c r="C64" s="61">
        <v>79900</v>
      </c>
      <c r="D64" s="350"/>
      <c r="E64" s="351">
        <f t="shared" si="0"/>
        <v>0</v>
      </c>
      <c r="F64" s="350"/>
      <c r="G64" s="351">
        <f t="shared" si="1"/>
        <v>0</v>
      </c>
      <c r="H64" s="350"/>
      <c r="I64" s="351">
        <f t="shared" si="13"/>
        <v>0</v>
      </c>
      <c r="J64" s="512"/>
      <c r="K64" s="511">
        <f t="shared" si="14"/>
        <v>0</v>
      </c>
      <c r="L64" s="359"/>
      <c r="M64" s="351">
        <f t="shared" si="15"/>
        <v>0</v>
      </c>
      <c r="N64" s="359"/>
      <c r="O64" s="351">
        <f t="shared" si="16"/>
        <v>0</v>
      </c>
      <c r="P64" s="350"/>
      <c r="Q64" s="351">
        <f t="shared" si="17"/>
        <v>0</v>
      </c>
      <c r="R64" s="350"/>
      <c r="S64" s="351">
        <f t="shared" si="18"/>
        <v>0</v>
      </c>
      <c r="T64" s="350"/>
      <c r="U64" s="351">
        <f t="shared" si="39"/>
        <v>0</v>
      </c>
      <c r="V64" s="247"/>
      <c r="W64" s="351">
        <f t="shared" si="40"/>
        <v>0</v>
      </c>
      <c r="X64" s="350"/>
      <c r="Y64" s="351">
        <f t="shared" si="21"/>
        <v>0</v>
      </c>
      <c r="Z64" s="247"/>
      <c r="AA64" s="351">
        <f t="shared" si="22"/>
        <v>0</v>
      </c>
      <c r="AB64" s="359"/>
      <c r="AC64" s="351">
        <f t="shared" si="23"/>
        <v>0</v>
      </c>
      <c r="AD64" s="350"/>
      <c r="AE64" s="351">
        <f t="shared" si="24"/>
        <v>0</v>
      </c>
      <c r="AF64" s="350"/>
      <c r="AG64" s="351">
        <f t="shared" si="25"/>
        <v>0</v>
      </c>
      <c r="AH64" s="350"/>
      <c r="AI64" s="351">
        <f t="shared" si="26"/>
        <v>0</v>
      </c>
      <c r="AJ64" s="350"/>
      <c r="AK64" s="351">
        <f t="shared" si="27"/>
        <v>0</v>
      </c>
      <c r="AL64" s="350"/>
      <c r="AM64" s="351">
        <f t="shared" si="63"/>
        <v>0</v>
      </c>
      <c r="AN64" s="350"/>
      <c r="AO64" s="351">
        <f t="shared" si="64"/>
        <v>0</v>
      </c>
      <c r="AP64" s="350"/>
      <c r="AQ64" s="351">
        <f t="shared" si="65"/>
        <v>0</v>
      </c>
      <c r="AR64" s="350"/>
      <c r="AS64" s="351">
        <f t="shared" si="29"/>
        <v>0</v>
      </c>
      <c r="AT64" s="350"/>
      <c r="AU64" s="351">
        <f t="shared" si="66"/>
        <v>0</v>
      </c>
      <c r="AV64" s="350"/>
      <c r="AW64" s="351">
        <f t="shared" si="30"/>
        <v>0</v>
      </c>
      <c r="AX64" s="350"/>
      <c r="AY64" s="351">
        <f t="shared" si="31"/>
        <v>0</v>
      </c>
      <c r="AZ64" s="350"/>
      <c r="BA64" s="351">
        <f t="shared" si="32"/>
        <v>0</v>
      </c>
      <c r="BB64" s="350"/>
      <c r="BC64" s="351">
        <f t="shared" si="33"/>
        <v>0</v>
      </c>
      <c r="BD64" s="350"/>
      <c r="BE64" s="351">
        <f t="shared" si="67"/>
        <v>0</v>
      </c>
      <c r="BF64" s="350"/>
      <c r="BG64" s="351">
        <f t="shared" si="35"/>
        <v>0</v>
      </c>
      <c r="BH64" s="350"/>
      <c r="BI64" s="351">
        <f t="shared" si="68"/>
        <v>0</v>
      </c>
      <c r="BJ64" s="246"/>
      <c r="BK64" s="246"/>
    </row>
    <row r="65" spans="1:63" ht="15.9" customHeight="1">
      <c r="A65" s="360" t="s">
        <v>407</v>
      </c>
      <c r="B65" s="349" t="s">
        <v>582</v>
      </c>
      <c r="C65" s="61">
        <v>67400</v>
      </c>
      <c r="D65" s="350"/>
      <c r="E65" s="351">
        <f t="shared" si="0"/>
        <v>0</v>
      </c>
      <c r="F65" s="350"/>
      <c r="G65" s="351">
        <f t="shared" si="1"/>
        <v>0</v>
      </c>
      <c r="H65" s="350"/>
      <c r="I65" s="351">
        <f t="shared" si="13"/>
        <v>0</v>
      </c>
      <c r="J65" s="512"/>
      <c r="K65" s="511">
        <f t="shared" si="14"/>
        <v>0</v>
      </c>
      <c r="L65" s="359"/>
      <c r="M65" s="351">
        <f t="shared" si="15"/>
        <v>0</v>
      </c>
      <c r="N65" s="359"/>
      <c r="O65" s="351">
        <f t="shared" si="16"/>
        <v>0</v>
      </c>
      <c r="P65" s="350"/>
      <c r="Q65" s="351">
        <f t="shared" si="17"/>
        <v>0</v>
      </c>
      <c r="R65" s="350"/>
      <c r="S65" s="351">
        <f t="shared" si="18"/>
        <v>0</v>
      </c>
      <c r="T65" s="350"/>
      <c r="U65" s="351">
        <f t="shared" si="39"/>
        <v>0</v>
      </c>
      <c r="V65" s="247"/>
      <c r="W65" s="351">
        <f t="shared" si="40"/>
        <v>0</v>
      </c>
      <c r="X65" s="350"/>
      <c r="Y65" s="351">
        <f t="shared" si="21"/>
        <v>0</v>
      </c>
      <c r="Z65" s="247"/>
      <c r="AA65" s="351">
        <f t="shared" si="22"/>
        <v>0</v>
      </c>
      <c r="AB65" s="359"/>
      <c r="AC65" s="351">
        <f t="shared" si="23"/>
        <v>0</v>
      </c>
      <c r="AD65" s="350"/>
      <c r="AE65" s="351">
        <f t="shared" si="24"/>
        <v>0</v>
      </c>
      <c r="AF65" s="350"/>
      <c r="AG65" s="351">
        <f t="shared" si="25"/>
        <v>0</v>
      </c>
      <c r="AH65" s="350"/>
      <c r="AI65" s="351">
        <f t="shared" si="26"/>
        <v>0</v>
      </c>
      <c r="AJ65" s="350"/>
      <c r="AK65" s="351">
        <f t="shared" si="27"/>
        <v>0</v>
      </c>
      <c r="AL65" s="350"/>
      <c r="AM65" s="351">
        <f t="shared" si="63"/>
        <v>0</v>
      </c>
      <c r="AN65" s="350"/>
      <c r="AO65" s="351">
        <f t="shared" si="64"/>
        <v>0</v>
      </c>
      <c r="AP65" s="350"/>
      <c r="AQ65" s="351">
        <f t="shared" si="65"/>
        <v>0</v>
      </c>
      <c r="AR65" s="350"/>
      <c r="AS65" s="351">
        <f t="shared" si="29"/>
        <v>0</v>
      </c>
      <c r="AT65" s="350"/>
      <c r="AU65" s="351">
        <f t="shared" si="66"/>
        <v>0</v>
      </c>
      <c r="AV65" s="350"/>
      <c r="AW65" s="351">
        <f t="shared" si="30"/>
        <v>0</v>
      </c>
      <c r="AX65" s="350"/>
      <c r="AY65" s="351">
        <f t="shared" si="31"/>
        <v>0</v>
      </c>
      <c r="AZ65" s="350"/>
      <c r="BA65" s="351">
        <f t="shared" si="32"/>
        <v>0</v>
      </c>
      <c r="BB65" s="350"/>
      <c r="BC65" s="351">
        <f t="shared" si="33"/>
        <v>0</v>
      </c>
      <c r="BD65" s="350"/>
      <c r="BE65" s="351">
        <f t="shared" si="67"/>
        <v>0</v>
      </c>
      <c r="BF65" s="350"/>
      <c r="BG65" s="351">
        <f t="shared" si="35"/>
        <v>0</v>
      </c>
      <c r="BH65" s="350"/>
      <c r="BI65" s="351">
        <f t="shared" si="68"/>
        <v>0</v>
      </c>
      <c r="BJ65" s="246"/>
      <c r="BK65" s="246"/>
    </row>
    <row r="66" spans="1:63" ht="15.9" customHeight="1">
      <c r="A66" s="360" t="s">
        <v>583</v>
      </c>
      <c r="B66" s="349" t="s">
        <v>473</v>
      </c>
      <c r="C66" s="61">
        <v>32600</v>
      </c>
      <c r="D66" s="350"/>
      <c r="E66" s="351">
        <f t="shared" si="0"/>
        <v>0</v>
      </c>
      <c r="F66" s="350"/>
      <c r="G66" s="351">
        <f t="shared" si="1"/>
        <v>0</v>
      </c>
      <c r="H66" s="350"/>
      <c r="I66" s="351">
        <f t="shared" si="13"/>
        <v>0</v>
      </c>
      <c r="J66" s="512"/>
      <c r="K66" s="511">
        <f t="shared" si="14"/>
        <v>0</v>
      </c>
      <c r="L66" s="359"/>
      <c r="M66" s="351">
        <f t="shared" si="15"/>
        <v>0</v>
      </c>
      <c r="N66" s="359"/>
      <c r="O66" s="351">
        <f t="shared" si="16"/>
        <v>0</v>
      </c>
      <c r="P66" s="350"/>
      <c r="Q66" s="351">
        <f t="shared" si="17"/>
        <v>0</v>
      </c>
      <c r="R66" s="350"/>
      <c r="S66" s="351">
        <f t="shared" si="18"/>
        <v>0</v>
      </c>
      <c r="T66" s="350"/>
      <c r="U66" s="351">
        <f t="shared" si="39"/>
        <v>0</v>
      </c>
      <c r="V66" s="247"/>
      <c r="W66" s="351">
        <f t="shared" si="40"/>
        <v>0</v>
      </c>
      <c r="X66" s="350"/>
      <c r="Y66" s="351">
        <f t="shared" si="21"/>
        <v>0</v>
      </c>
      <c r="Z66" s="247"/>
      <c r="AA66" s="351">
        <f t="shared" si="22"/>
        <v>0</v>
      </c>
      <c r="AB66" s="359">
        <v>0</v>
      </c>
      <c r="AC66" s="351">
        <f t="shared" si="23"/>
        <v>0</v>
      </c>
      <c r="AD66" s="350"/>
      <c r="AE66" s="351">
        <f t="shared" si="24"/>
        <v>0</v>
      </c>
      <c r="AF66" s="350"/>
      <c r="AG66" s="351">
        <f t="shared" si="25"/>
        <v>0</v>
      </c>
      <c r="AH66" s="350"/>
      <c r="AI66" s="351">
        <f t="shared" si="26"/>
        <v>0</v>
      </c>
      <c r="AJ66" s="350"/>
      <c r="AK66" s="351">
        <f t="shared" si="27"/>
        <v>0</v>
      </c>
      <c r="AL66" s="350"/>
      <c r="AM66" s="351">
        <f t="shared" si="63"/>
        <v>0</v>
      </c>
      <c r="AN66" s="350"/>
      <c r="AO66" s="351">
        <f t="shared" si="64"/>
        <v>0</v>
      </c>
      <c r="AP66" s="350"/>
      <c r="AQ66" s="351">
        <f t="shared" si="65"/>
        <v>0</v>
      </c>
      <c r="AR66" s="350"/>
      <c r="AS66" s="351">
        <f t="shared" si="29"/>
        <v>0</v>
      </c>
      <c r="AT66" s="350"/>
      <c r="AU66" s="351">
        <f t="shared" si="66"/>
        <v>0</v>
      </c>
      <c r="AV66" s="350"/>
      <c r="AW66" s="351">
        <f t="shared" si="30"/>
        <v>0</v>
      </c>
      <c r="AX66" s="350"/>
      <c r="AY66" s="351">
        <f t="shared" si="31"/>
        <v>0</v>
      </c>
      <c r="AZ66" s="350"/>
      <c r="BA66" s="351">
        <f t="shared" si="32"/>
        <v>0</v>
      </c>
      <c r="BB66" s="350"/>
      <c r="BC66" s="351">
        <f t="shared" si="33"/>
        <v>0</v>
      </c>
      <c r="BD66" s="350"/>
      <c r="BE66" s="351">
        <f t="shared" si="67"/>
        <v>0</v>
      </c>
      <c r="BF66" s="350"/>
      <c r="BG66" s="351">
        <f t="shared" si="35"/>
        <v>0</v>
      </c>
      <c r="BH66" s="350"/>
      <c r="BI66" s="351">
        <f t="shared" si="68"/>
        <v>0</v>
      </c>
      <c r="BJ66" s="246"/>
      <c r="BK66" s="246"/>
    </row>
    <row r="67" spans="1:63" ht="15.9" customHeight="1">
      <c r="A67" s="360" t="s">
        <v>671</v>
      </c>
      <c r="B67" s="349" t="s">
        <v>672</v>
      </c>
      <c r="C67" s="61">
        <v>32600</v>
      </c>
      <c r="D67" s="350"/>
      <c r="E67" s="351">
        <f t="shared" si="0"/>
        <v>0</v>
      </c>
      <c r="F67" s="350"/>
      <c r="G67" s="351">
        <f t="shared" si="1"/>
        <v>0</v>
      </c>
      <c r="H67" s="350"/>
      <c r="I67" s="351">
        <f t="shared" si="13"/>
        <v>0</v>
      </c>
      <c r="J67" s="512"/>
      <c r="K67" s="511">
        <f t="shared" si="14"/>
        <v>0</v>
      </c>
      <c r="L67" s="359"/>
      <c r="M67" s="351">
        <f t="shared" si="15"/>
        <v>0</v>
      </c>
      <c r="N67" s="359"/>
      <c r="O67" s="351">
        <f t="shared" si="16"/>
        <v>0</v>
      </c>
      <c r="P67" s="350"/>
      <c r="Q67" s="351">
        <f t="shared" si="17"/>
        <v>0</v>
      </c>
      <c r="R67" s="350"/>
      <c r="S67" s="351">
        <f t="shared" si="18"/>
        <v>0</v>
      </c>
      <c r="T67" s="350"/>
      <c r="U67" s="351">
        <f t="shared" si="39"/>
        <v>0</v>
      </c>
      <c r="V67" s="247"/>
      <c r="W67" s="351">
        <f t="shared" si="40"/>
        <v>0</v>
      </c>
      <c r="X67" s="350"/>
      <c r="Y67" s="351">
        <f t="shared" si="21"/>
        <v>0</v>
      </c>
      <c r="Z67" s="247"/>
      <c r="AA67" s="351">
        <f t="shared" si="22"/>
        <v>0</v>
      </c>
      <c r="AB67" s="359"/>
      <c r="AC67" s="351">
        <f t="shared" si="23"/>
        <v>0</v>
      </c>
      <c r="AD67" s="350"/>
      <c r="AE67" s="351">
        <f t="shared" si="24"/>
        <v>0</v>
      </c>
      <c r="AF67" s="350"/>
      <c r="AG67" s="351">
        <f t="shared" si="25"/>
        <v>0</v>
      </c>
      <c r="AH67" s="350"/>
      <c r="AI67" s="351">
        <f t="shared" si="26"/>
        <v>0</v>
      </c>
      <c r="AJ67" s="350"/>
      <c r="AK67" s="351">
        <f t="shared" si="27"/>
        <v>0</v>
      </c>
      <c r="AL67" s="350"/>
      <c r="AM67" s="351">
        <f t="shared" si="63"/>
        <v>0</v>
      </c>
      <c r="AN67" s="350"/>
      <c r="AO67" s="351">
        <f t="shared" si="64"/>
        <v>0</v>
      </c>
      <c r="AP67" s="350"/>
      <c r="AQ67" s="351">
        <f t="shared" si="65"/>
        <v>0</v>
      </c>
      <c r="AR67" s="350"/>
      <c r="AS67" s="351">
        <f t="shared" si="29"/>
        <v>0</v>
      </c>
      <c r="AT67" s="350"/>
      <c r="AU67" s="351">
        <f t="shared" si="66"/>
        <v>0</v>
      </c>
      <c r="AV67" s="350"/>
      <c r="AW67" s="351">
        <f t="shared" si="30"/>
        <v>0</v>
      </c>
      <c r="AX67" s="350"/>
      <c r="AY67" s="351">
        <f t="shared" si="31"/>
        <v>0</v>
      </c>
      <c r="AZ67" s="350"/>
      <c r="BA67" s="351">
        <f t="shared" si="32"/>
        <v>0</v>
      </c>
      <c r="BB67" s="350"/>
      <c r="BC67" s="351">
        <f t="shared" si="33"/>
        <v>0</v>
      </c>
      <c r="BD67" s="350"/>
      <c r="BE67" s="351">
        <f t="shared" si="67"/>
        <v>0</v>
      </c>
      <c r="BF67" s="350"/>
      <c r="BG67" s="351">
        <f t="shared" si="35"/>
        <v>0</v>
      </c>
      <c r="BH67" s="350"/>
      <c r="BI67" s="351">
        <f t="shared" si="68"/>
        <v>0</v>
      </c>
      <c r="BJ67" s="246"/>
      <c r="BK67" s="246"/>
    </row>
    <row r="68" spans="1:63" ht="15.9" customHeight="1">
      <c r="A68" s="360" t="s">
        <v>673</v>
      </c>
      <c r="B68" s="349" t="s">
        <v>674</v>
      </c>
      <c r="C68" s="61">
        <v>32600</v>
      </c>
      <c r="D68" s="350"/>
      <c r="E68" s="351">
        <f t="shared" si="0"/>
        <v>0</v>
      </c>
      <c r="F68" s="350"/>
      <c r="G68" s="351">
        <f t="shared" si="1"/>
        <v>0</v>
      </c>
      <c r="H68" s="350"/>
      <c r="I68" s="351">
        <f t="shared" si="13"/>
        <v>0</v>
      </c>
      <c r="J68" s="512"/>
      <c r="K68" s="511">
        <f t="shared" si="14"/>
        <v>0</v>
      </c>
      <c r="L68" s="359"/>
      <c r="M68" s="351">
        <f t="shared" si="15"/>
        <v>0</v>
      </c>
      <c r="N68" s="359"/>
      <c r="O68" s="351">
        <f t="shared" si="16"/>
        <v>0</v>
      </c>
      <c r="P68" s="350"/>
      <c r="Q68" s="351">
        <f t="shared" si="17"/>
        <v>0</v>
      </c>
      <c r="R68" s="350"/>
      <c r="S68" s="351">
        <f t="shared" si="18"/>
        <v>0</v>
      </c>
      <c r="T68" s="350"/>
      <c r="U68" s="351">
        <f t="shared" si="39"/>
        <v>0</v>
      </c>
      <c r="V68" s="247"/>
      <c r="W68" s="351">
        <f t="shared" si="40"/>
        <v>0</v>
      </c>
      <c r="X68" s="350"/>
      <c r="Y68" s="351">
        <f t="shared" si="21"/>
        <v>0</v>
      </c>
      <c r="Z68" s="247"/>
      <c r="AA68" s="351">
        <f t="shared" si="22"/>
        <v>0</v>
      </c>
      <c r="AB68" s="359"/>
      <c r="AC68" s="351">
        <f t="shared" si="23"/>
        <v>0</v>
      </c>
      <c r="AD68" s="350"/>
      <c r="AE68" s="351">
        <f t="shared" si="24"/>
        <v>0</v>
      </c>
      <c r="AF68" s="350"/>
      <c r="AG68" s="351">
        <f t="shared" si="25"/>
        <v>0</v>
      </c>
      <c r="AH68" s="350"/>
      <c r="AI68" s="351">
        <f t="shared" si="26"/>
        <v>0</v>
      </c>
      <c r="AJ68" s="350"/>
      <c r="AK68" s="351">
        <f t="shared" si="27"/>
        <v>0</v>
      </c>
      <c r="AL68" s="350"/>
      <c r="AM68" s="351">
        <f t="shared" si="63"/>
        <v>0</v>
      </c>
      <c r="AN68" s="350"/>
      <c r="AO68" s="351">
        <f t="shared" si="64"/>
        <v>0</v>
      </c>
      <c r="AP68" s="350"/>
      <c r="AQ68" s="351">
        <f t="shared" si="65"/>
        <v>0</v>
      </c>
      <c r="AR68" s="350"/>
      <c r="AS68" s="351">
        <f t="shared" si="29"/>
        <v>0</v>
      </c>
      <c r="AT68" s="350"/>
      <c r="AU68" s="351">
        <f t="shared" si="66"/>
        <v>0</v>
      </c>
      <c r="AV68" s="350"/>
      <c r="AW68" s="351">
        <f t="shared" si="30"/>
        <v>0</v>
      </c>
      <c r="AX68" s="350"/>
      <c r="AY68" s="351">
        <f t="shared" si="31"/>
        <v>0</v>
      </c>
      <c r="AZ68" s="350"/>
      <c r="BA68" s="351">
        <f t="shared" si="32"/>
        <v>0</v>
      </c>
      <c r="BB68" s="350"/>
      <c r="BC68" s="351">
        <f t="shared" si="33"/>
        <v>0</v>
      </c>
      <c r="BD68" s="350"/>
      <c r="BE68" s="351">
        <f t="shared" si="67"/>
        <v>0</v>
      </c>
      <c r="BF68" s="350"/>
      <c r="BG68" s="351">
        <f t="shared" si="35"/>
        <v>0</v>
      </c>
      <c r="BH68" s="350"/>
      <c r="BI68" s="351">
        <f t="shared" si="68"/>
        <v>0</v>
      </c>
      <c r="BJ68" s="246"/>
      <c r="BK68" s="246"/>
    </row>
    <row r="69" spans="1:63" ht="15.9" customHeight="1">
      <c r="A69" s="360" t="s">
        <v>903</v>
      </c>
      <c r="B69" s="349" t="s">
        <v>904</v>
      </c>
      <c r="C69" s="61">
        <v>32600</v>
      </c>
      <c r="D69" s="350"/>
      <c r="E69" s="351">
        <f t="shared" si="0"/>
        <v>0</v>
      </c>
      <c r="F69" s="350"/>
      <c r="G69" s="351">
        <f t="shared" si="1"/>
        <v>0</v>
      </c>
      <c r="H69" s="350"/>
      <c r="I69" s="351">
        <f t="shared" si="13"/>
        <v>0</v>
      </c>
      <c r="J69" s="512"/>
      <c r="K69" s="511">
        <f t="shared" si="14"/>
        <v>0</v>
      </c>
      <c r="L69" s="359"/>
      <c r="M69" s="351">
        <f t="shared" si="15"/>
        <v>0</v>
      </c>
      <c r="N69" s="359"/>
      <c r="O69" s="351">
        <f t="shared" si="16"/>
        <v>0</v>
      </c>
      <c r="P69" s="350"/>
      <c r="Q69" s="351">
        <f t="shared" si="17"/>
        <v>0</v>
      </c>
      <c r="R69" s="350"/>
      <c r="S69" s="351">
        <f t="shared" si="18"/>
        <v>0</v>
      </c>
      <c r="T69" s="350"/>
      <c r="U69" s="351">
        <f t="shared" si="39"/>
        <v>0</v>
      </c>
      <c r="V69" s="247"/>
      <c r="W69" s="351">
        <f t="shared" si="40"/>
        <v>0</v>
      </c>
      <c r="X69" s="350"/>
      <c r="Y69" s="351">
        <f t="shared" si="21"/>
        <v>0</v>
      </c>
      <c r="Z69" s="247"/>
      <c r="AA69" s="351">
        <f t="shared" si="22"/>
        <v>0</v>
      </c>
      <c r="AB69" s="359"/>
      <c r="AC69" s="351">
        <f t="shared" si="23"/>
        <v>0</v>
      </c>
      <c r="AD69" s="350"/>
      <c r="AE69" s="351">
        <f t="shared" si="24"/>
        <v>0</v>
      </c>
      <c r="AF69" s="350"/>
      <c r="AG69" s="351">
        <f t="shared" si="25"/>
        <v>0</v>
      </c>
      <c r="AH69" s="350"/>
      <c r="AI69" s="351">
        <f t="shared" si="26"/>
        <v>0</v>
      </c>
      <c r="AJ69" s="350"/>
      <c r="AK69" s="351">
        <f t="shared" si="27"/>
        <v>0</v>
      </c>
      <c r="AL69" s="350"/>
      <c r="AM69" s="351">
        <f t="shared" si="63"/>
        <v>0</v>
      </c>
      <c r="AN69" s="350"/>
      <c r="AO69" s="351">
        <f t="shared" si="64"/>
        <v>0</v>
      </c>
      <c r="AP69" s="350"/>
      <c r="AQ69" s="351">
        <f t="shared" si="65"/>
        <v>0</v>
      </c>
      <c r="AR69" s="350"/>
      <c r="AS69" s="351">
        <f t="shared" si="29"/>
        <v>0</v>
      </c>
      <c r="AT69" s="350"/>
      <c r="AU69" s="351">
        <f t="shared" si="66"/>
        <v>0</v>
      </c>
      <c r="AV69" s="350"/>
      <c r="AW69" s="351">
        <f t="shared" si="30"/>
        <v>0</v>
      </c>
      <c r="AX69" s="350"/>
      <c r="AY69" s="351">
        <f t="shared" si="31"/>
        <v>0</v>
      </c>
      <c r="AZ69" s="350"/>
      <c r="BA69" s="351">
        <f t="shared" si="32"/>
        <v>0</v>
      </c>
      <c r="BB69" s="350"/>
      <c r="BC69" s="351">
        <f t="shared" si="33"/>
        <v>0</v>
      </c>
      <c r="BD69" s="350"/>
      <c r="BE69" s="351">
        <f t="shared" si="67"/>
        <v>0</v>
      </c>
      <c r="BF69" s="350"/>
      <c r="BG69" s="351">
        <f t="shared" si="35"/>
        <v>0</v>
      </c>
      <c r="BH69" s="350"/>
      <c r="BI69" s="351">
        <f t="shared" si="68"/>
        <v>0</v>
      </c>
      <c r="BJ69" s="246"/>
      <c r="BK69" s="246"/>
    </row>
    <row r="70" spans="1:63" ht="15.9" customHeight="1">
      <c r="A70" s="360" t="s">
        <v>869</v>
      </c>
      <c r="B70" s="349" t="s">
        <v>870</v>
      </c>
      <c r="C70" s="61">
        <v>32600</v>
      </c>
      <c r="D70" s="350"/>
      <c r="E70" s="351">
        <f t="shared" si="0"/>
        <v>0</v>
      </c>
      <c r="F70" s="350"/>
      <c r="G70" s="351">
        <f t="shared" si="1"/>
        <v>0</v>
      </c>
      <c r="H70" s="350"/>
      <c r="I70" s="351">
        <f t="shared" si="13"/>
        <v>0</v>
      </c>
      <c r="J70" s="512"/>
      <c r="K70" s="511">
        <f t="shared" si="14"/>
        <v>0</v>
      </c>
      <c r="L70" s="372">
        <v>0</v>
      </c>
      <c r="M70" s="351">
        <f>C70*L70</f>
        <v>0</v>
      </c>
      <c r="N70" s="359"/>
      <c r="O70" s="351">
        <f t="shared" si="16"/>
        <v>0</v>
      </c>
      <c r="P70" s="350"/>
      <c r="Q70" s="351">
        <f t="shared" si="17"/>
        <v>0</v>
      </c>
      <c r="R70" s="350"/>
      <c r="S70" s="351">
        <f t="shared" si="18"/>
        <v>0</v>
      </c>
      <c r="T70" s="350"/>
      <c r="U70" s="351">
        <f t="shared" si="39"/>
        <v>0</v>
      </c>
      <c r="V70" s="247"/>
      <c r="W70" s="351">
        <f t="shared" si="40"/>
        <v>0</v>
      </c>
      <c r="X70" s="350"/>
      <c r="Y70" s="351">
        <f t="shared" si="21"/>
        <v>0</v>
      </c>
      <c r="Z70" s="247"/>
      <c r="AA70" s="351">
        <f t="shared" si="22"/>
        <v>0</v>
      </c>
      <c r="AB70" s="359"/>
      <c r="AC70" s="351">
        <f t="shared" si="23"/>
        <v>0</v>
      </c>
      <c r="AD70" s="350"/>
      <c r="AE70" s="351">
        <f t="shared" si="24"/>
        <v>0</v>
      </c>
      <c r="AF70" s="350"/>
      <c r="AG70" s="351">
        <f t="shared" si="25"/>
        <v>0</v>
      </c>
      <c r="AH70" s="350"/>
      <c r="AI70" s="351">
        <f t="shared" si="26"/>
        <v>0</v>
      </c>
      <c r="AJ70" s="350"/>
      <c r="AK70" s="351">
        <f t="shared" si="27"/>
        <v>0</v>
      </c>
      <c r="AL70" s="350"/>
      <c r="AM70" s="351">
        <f t="shared" si="63"/>
        <v>0</v>
      </c>
      <c r="AN70" s="350"/>
      <c r="AO70" s="351">
        <f t="shared" si="64"/>
        <v>0</v>
      </c>
      <c r="AP70" s="350"/>
      <c r="AQ70" s="351">
        <f t="shared" si="65"/>
        <v>0</v>
      </c>
      <c r="AR70" s="350"/>
      <c r="AS70" s="351">
        <f t="shared" si="29"/>
        <v>0</v>
      </c>
      <c r="AT70" s="350"/>
      <c r="AU70" s="351">
        <f t="shared" si="66"/>
        <v>0</v>
      </c>
      <c r="AV70" s="350"/>
      <c r="AW70" s="351">
        <f t="shared" si="30"/>
        <v>0</v>
      </c>
      <c r="AX70" s="350"/>
      <c r="AY70" s="351">
        <f t="shared" si="31"/>
        <v>0</v>
      </c>
      <c r="AZ70" s="350"/>
      <c r="BA70" s="351">
        <f t="shared" si="32"/>
        <v>0</v>
      </c>
      <c r="BB70" s="350"/>
      <c r="BC70" s="351">
        <f t="shared" si="33"/>
        <v>0</v>
      </c>
      <c r="BD70" s="350"/>
      <c r="BE70" s="351">
        <f t="shared" si="67"/>
        <v>0</v>
      </c>
      <c r="BF70" s="350"/>
      <c r="BG70" s="351">
        <f t="shared" si="35"/>
        <v>0</v>
      </c>
      <c r="BH70" s="350"/>
      <c r="BI70" s="351">
        <f t="shared" si="68"/>
        <v>0</v>
      </c>
      <c r="BJ70" s="246"/>
      <c r="BK70" s="246"/>
    </row>
    <row r="71" spans="1:63" ht="15.9" customHeight="1">
      <c r="A71" s="360" t="s">
        <v>867</v>
      </c>
      <c r="B71" s="349" t="s">
        <v>868</v>
      </c>
      <c r="C71" s="61">
        <v>32600</v>
      </c>
      <c r="D71" s="350"/>
      <c r="E71" s="351">
        <f t="shared" si="0"/>
        <v>0</v>
      </c>
      <c r="F71" s="350"/>
      <c r="G71" s="351">
        <f t="shared" si="1"/>
        <v>0</v>
      </c>
      <c r="H71" s="350"/>
      <c r="I71" s="351">
        <f t="shared" si="13"/>
        <v>0</v>
      </c>
      <c r="J71" s="512"/>
      <c r="K71" s="511">
        <f t="shared" si="14"/>
        <v>0</v>
      </c>
      <c r="L71" s="372"/>
      <c r="M71" s="351">
        <f t="shared" si="15"/>
        <v>0</v>
      </c>
      <c r="N71" s="359"/>
      <c r="O71" s="351">
        <f t="shared" si="16"/>
        <v>0</v>
      </c>
      <c r="P71" s="350"/>
      <c r="Q71" s="351">
        <f t="shared" si="17"/>
        <v>0</v>
      </c>
      <c r="R71" s="350"/>
      <c r="S71" s="351">
        <f t="shared" si="18"/>
        <v>0</v>
      </c>
      <c r="T71" s="350"/>
      <c r="U71" s="351">
        <f t="shared" si="39"/>
        <v>0</v>
      </c>
      <c r="V71" s="247"/>
      <c r="W71" s="351">
        <f t="shared" si="40"/>
        <v>0</v>
      </c>
      <c r="X71" s="350"/>
      <c r="Y71" s="351">
        <f t="shared" si="21"/>
        <v>0</v>
      </c>
      <c r="Z71" s="247"/>
      <c r="AA71" s="351">
        <f t="shared" si="22"/>
        <v>0</v>
      </c>
      <c r="AB71" s="359"/>
      <c r="AC71" s="351">
        <f t="shared" si="23"/>
        <v>0</v>
      </c>
      <c r="AD71" s="350"/>
      <c r="AE71" s="351">
        <f t="shared" si="24"/>
        <v>0</v>
      </c>
      <c r="AF71" s="350"/>
      <c r="AG71" s="351">
        <f t="shared" si="25"/>
        <v>0</v>
      </c>
      <c r="AH71" s="350"/>
      <c r="AI71" s="351">
        <f t="shared" si="26"/>
        <v>0</v>
      </c>
      <c r="AJ71" s="350"/>
      <c r="AK71" s="351">
        <f t="shared" si="27"/>
        <v>0</v>
      </c>
      <c r="AL71" s="350"/>
      <c r="AM71" s="351">
        <f t="shared" si="63"/>
        <v>0</v>
      </c>
      <c r="AN71" s="350"/>
      <c r="AO71" s="351">
        <f t="shared" si="64"/>
        <v>0</v>
      </c>
      <c r="AP71" s="350"/>
      <c r="AQ71" s="351">
        <f t="shared" si="65"/>
        <v>0</v>
      </c>
      <c r="AR71" s="350"/>
      <c r="AS71" s="351">
        <f t="shared" si="29"/>
        <v>0</v>
      </c>
      <c r="AT71" s="350"/>
      <c r="AU71" s="351">
        <f t="shared" si="66"/>
        <v>0</v>
      </c>
      <c r="AV71" s="350"/>
      <c r="AW71" s="351">
        <f t="shared" si="30"/>
        <v>0</v>
      </c>
      <c r="AX71" s="350"/>
      <c r="AY71" s="351">
        <f t="shared" si="31"/>
        <v>0</v>
      </c>
      <c r="AZ71" s="350"/>
      <c r="BA71" s="351">
        <f t="shared" si="32"/>
        <v>0</v>
      </c>
      <c r="BB71" s="350"/>
      <c r="BC71" s="351">
        <f t="shared" si="33"/>
        <v>0</v>
      </c>
      <c r="BD71" s="350"/>
      <c r="BE71" s="351">
        <f t="shared" si="67"/>
        <v>0</v>
      </c>
      <c r="BF71" s="350"/>
      <c r="BG71" s="351">
        <f t="shared" si="35"/>
        <v>0</v>
      </c>
      <c r="BH71" s="350"/>
      <c r="BI71" s="351">
        <f t="shared" si="68"/>
        <v>0</v>
      </c>
      <c r="BJ71" s="246"/>
      <c r="BK71" s="246"/>
    </row>
    <row r="72" spans="1:63" s="245" customFormat="1" ht="15.9" customHeight="1">
      <c r="A72" s="360" t="s">
        <v>482</v>
      </c>
      <c r="B72" s="349" t="s">
        <v>483</v>
      </c>
      <c r="C72" s="61">
        <v>67400</v>
      </c>
      <c r="D72" s="350"/>
      <c r="E72" s="351">
        <f t="shared" si="0"/>
        <v>0</v>
      </c>
      <c r="F72" s="350"/>
      <c r="G72" s="351">
        <f t="shared" si="1"/>
        <v>0</v>
      </c>
      <c r="H72" s="350"/>
      <c r="I72" s="351">
        <f t="shared" si="13"/>
        <v>0</v>
      </c>
      <c r="J72" s="512"/>
      <c r="K72" s="511">
        <f t="shared" si="14"/>
        <v>0</v>
      </c>
      <c r="L72" s="249"/>
      <c r="M72" s="351">
        <f t="shared" si="15"/>
        <v>0</v>
      </c>
      <c r="N72" s="359"/>
      <c r="O72" s="351">
        <f t="shared" si="16"/>
        <v>0</v>
      </c>
      <c r="P72" s="350"/>
      <c r="Q72" s="351">
        <f t="shared" si="17"/>
        <v>0</v>
      </c>
      <c r="R72" s="350"/>
      <c r="S72" s="351">
        <f t="shared" si="18"/>
        <v>0</v>
      </c>
      <c r="T72" s="350"/>
      <c r="U72" s="351">
        <f t="shared" si="39"/>
        <v>0</v>
      </c>
      <c r="V72" s="247"/>
      <c r="W72" s="351">
        <f t="shared" si="40"/>
        <v>0</v>
      </c>
      <c r="X72" s="350"/>
      <c r="Y72" s="351">
        <f t="shared" si="21"/>
        <v>0</v>
      </c>
      <c r="Z72" s="247"/>
      <c r="AA72" s="351">
        <f t="shared" si="22"/>
        <v>0</v>
      </c>
      <c r="AB72" s="359"/>
      <c r="AC72" s="351">
        <f t="shared" si="23"/>
        <v>0</v>
      </c>
      <c r="AD72" s="350"/>
      <c r="AE72" s="351">
        <f t="shared" si="24"/>
        <v>0</v>
      </c>
      <c r="AF72" s="350"/>
      <c r="AG72" s="351">
        <f t="shared" si="25"/>
        <v>0</v>
      </c>
      <c r="AH72" s="350"/>
      <c r="AI72" s="351">
        <f t="shared" si="26"/>
        <v>0</v>
      </c>
      <c r="AJ72" s="350"/>
      <c r="AK72" s="351">
        <f t="shared" si="27"/>
        <v>0</v>
      </c>
      <c r="AL72" s="350"/>
      <c r="AM72" s="351">
        <f t="shared" si="63"/>
        <v>0</v>
      </c>
      <c r="AN72" s="350"/>
      <c r="AO72" s="351">
        <f t="shared" si="64"/>
        <v>0</v>
      </c>
      <c r="AP72" s="350"/>
      <c r="AQ72" s="351">
        <f t="shared" si="65"/>
        <v>0</v>
      </c>
      <c r="AR72" s="350"/>
      <c r="AS72" s="351">
        <f t="shared" si="29"/>
        <v>0</v>
      </c>
      <c r="AT72" s="350"/>
      <c r="AU72" s="351">
        <f t="shared" si="66"/>
        <v>0</v>
      </c>
      <c r="AV72" s="350"/>
      <c r="AW72" s="351">
        <f t="shared" si="30"/>
        <v>0</v>
      </c>
      <c r="AX72" s="350"/>
      <c r="AY72" s="351">
        <f t="shared" si="31"/>
        <v>0</v>
      </c>
      <c r="AZ72" s="350"/>
      <c r="BA72" s="351">
        <f t="shared" si="32"/>
        <v>0</v>
      </c>
      <c r="BB72" s="350"/>
      <c r="BC72" s="351">
        <f t="shared" si="33"/>
        <v>0</v>
      </c>
      <c r="BD72" s="350"/>
      <c r="BE72" s="351">
        <f t="shared" si="67"/>
        <v>0</v>
      </c>
      <c r="BF72" s="350"/>
      <c r="BG72" s="351">
        <f t="shared" si="35"/>
        <v>0</v>
      </c>
      <c r="BH72" s="350"/>
      <c r="BI72" s="351">
        <f t="shared" si="68"/>
        <v>0</v>
      </c>
    </row>
    <row r="73" spans="1:63" ht="15.9" customHeight="1">
      <c r="A73" s="373" t="s">
        <v>913</v>
      </c>
      <c r="B73" s="374" t="s">
        <v>914</v>
      </c>
      <c r="C73" s="61">
        <v>32600</v>
      </c>
      <c r="D73" s="350"/>
      <c r="E73" s="351">
        <f t="shared" si="0"/>
        <v>0</v>
      </c>
      <c r="F73" s="350"/>
      <c r="G73" s="351">
        <f t="shared" si="1"/>
        <v>0</v>
      </c>
      <c r="H73" s="350"/>
      <c r="I73" s="351">
        <f t="shared" si="13"/>
        <v>0</v>
      </c>
      <c r="J73" s="512"/>
      <c r="K73" s="511">
        <f t="shared" si="14"/>
        <v>0</v>
      </c>
      <c r="L73" s="243"/>
      <c r="M73" s="351">
        <f t="shared" si="15"/>
        <v>0</v>
      </c>
      <c r="N73" s="359"/>
      <c r="O73" s="351">
        <f t="shared" si="16"/>
        <v>0</v>
      </c>
      <c r="P73" s="350"/>
      <c r="Q73" s="351">
        <f t="shared" si="17"/>
        <v>0</v>
      </c>
      <c r="R73" s="350"/>
      <c r="S73" s="351">
        <f t="shared" si="18"/>
        <v>0</v>
      </c>
      <c r="T73" s="350"/>
      <c r="U73" s="351">
        <f t="shared" si="39"/>
        <v>0</v>
      </c>
      <c r="V73" s="247"/>
      <c r="W73" s="351">
        <f t="shared" si="40"/>
        <v>0</v>
      </c>
      <c r="X73" s="350"/>
      <c r="Y73" s="351">
        <f t="shared" si="21"/>
        <v>0</v>
      </c>
      <c r="Z73" s="247"/>
      <c r="AA73" s="351">
        <f t="shared" si="22"/>
        <v>0</v>
      </c>
      <c r="AB73" s="359"/>
      <c r="AC73" s="351">
        <f t="shared" si="23"/>
        <v>0</v>
      </c>
      <c r="AD73" s="350"/>
      <c r="AE73" s="351">
        <f t="shared" si="24"/>
        <v>0</v>
      </c>
      <c r="AF73" s="350"/>
      <c r="AG73" s="351">
        <f t="shared" ref="AG73:AG82" si="69">C73*AF73</f>
        <v>0</v>
      </c>
      <c r="AH73" s="350"/>
      <c r="AI73" s="351">
        <f t="shared" ref="AI73:AI82" si="70">C73*AH73</f>
        <v>0</v>
      </c>
      <c r="AJ73" s="350"/>
      <c r="AK73" s="351">
        <f t="shared" ref="AK73:AK82" si="71">C73*AJ73</f>
        <v>0</v>
      </c>
      <c r="AL73" s="350"/>
      <c r="AM73" s="351">
        <f t="shared" si="63"/>
        <v>0</v>
      </c>
      <c r="AN73" s="350"/>
      <c r="AO73" s="351">
        <f t="shared" si="64"/>
        <v>0</v>
      </c>
      <c r="AP73" s="350"/>
      <c r="AQ73" s="351">
        <f t="shared" si="65"/>
        <v>0</v>
      </c>
      <c r="AR73" s="350"/>
      <c r="AS73" s="351">
        <f t="shared" ref="AS73:AS141" si="72">C73*AR73</f>
        <v>0</v>
      </c>
      <c r="AT73" s="350"/>
      <c r="AU73" s="351">
        <f t="shared" si="66"/>
        <v>0</v>
      </c>
      <c r="AV73" s="350"/>
      <c r="AW73" s="351">
        <f t="shared" ref="AW73:AW141" si="73">C73*AV73</f>
        <v>0</v>
      </c>
      <c r="AX73" s="350"/>
      <c r="AY73" s="351">
        <f t="shared" ref="AY73:AY141" si="74">C73*AX73</f>
        <v>0</v>
      </c>
      <c r="AZ73" s="350"/>
      <c r="BA73" s="351">
        <f t="shared" ref="BA73:BA141" si="75">C73*AZ73</f>
        <v>0</v>
      </c>
      <c r="BB73" s="350"/>
      <c r="BC73" s="351">
        <f t="shared" ref="BC73:BC141" si="76">C73*BB73</f>
        <v>0</v>
      </c>
      <c r="BD73" s="350"/>
      <c r="BE73" s="351">
        <f t="shared" si="67"/>
        <v>0</v>
      </c>
      <c r="BF73" s="350"/>
      <c r="BG73" s="351">
        <f t="shared" ref="BG73:BG141" si="77">C73*BF73</f>
        <v>0</v>
      </c>
      <c r="BH73" s="350"/>
      <c r="BI73" s="351">
        <f t="shared" si="68"/>
        <v>0</v>
      </c>
      <c r="BJ73" s="246"/>
      <c r="BK73" s="246"/>
    </row>
    <row r="74" spans="1:63" ht="15.9" customHeight="1">
      <c r="A74" s="375" t="s">
        <v>1029</v>
      </c>
      <c r="B74" s="376" t="s">
        <v>1030</v>
      </c>
      <c r="C74" s="61">
        <v>32600</v>
      </c>
      <c r="D74" s="350"/>
      <c r="E74" s="351">
        <f t="shared" ref="E74:E82" si="78">C74*D74</f>
        <v>0</v>
      </c>
      <c r="F74" s="350"/>
      <c r="G74" s="351">
        <f t="shared" ref="G74:G82" si="79">C74*F74</f>
        <v>0</v>
      </c>
      <c r="H74" s="350"/>
      <c r="I74" s="351">
        <f t="shared" ref="I74:I82" si="80">C74*H74</f>
        <v>0</v>
      </c>
      <c r="J74" s="512"/>
      <c r="K74" s="511">
        <f t="shared" ref="K74:K82" si="81">J74*C74</f>
        <v>0</v>
      </c>
      <c r="L74" s="243"/>
      <c r="M74" s="351">
        <f t="shared" ref="M74:M82" si="82">C74*L74</f>
        <v>0</v>
      </c>
      <c r="N74" s="359"/>
      <c r="O74" s="351">
        <f t="shared" ref="O74:O82" si="83">C74*N74</f>
        <v>0</v>
      </c>
      <c r="P74" s="350"/>
      <c r="Q74" s="351">
        <f t="shared" ref="Q74:Q82" si="84">C74*P74</f>
        <v>0</v>
      </c>
      <c r="R74" s="350"/>
      <c r="S74" s="351">
        <f t="shared" ref="S74:S82" si="85">C74*R74</f>
        <v>0</v>
      </c>
      <c r="T74" s="350"/>
      <c r="U74" s="351">
        <f t="shared" si="39"/>
        <v>0</v>
      </c>
      <c r="V74" s="247"/>
      <c r="W74" s="351">
        <f t="shared" si="40"/>
        <v>0</v>
      </c>
      <c r="X74" s="350"/>
      <c r="Y74" s="351">
        <f t="shared" ref="Y74:Y82" si="86">C74*X74</f>
        <v>0</v>
      </c>
      <c r="Z74" s="247"/>
      <c r="AA74" s="351">
        <f t="shared" ref="AA74:AA82" si="87">C74*Z74</f>
        <v>0</v>
      </c>
      <c r="AB74" s="359"/>
      <c r="AC74" s="351">
        <f t="shared" ref="AC74:AC82" si="88">C74*AB74</f>
        <v>0</v>
      </c>
      <c r="AD74" s="350"/>
      <c r="AE74" s="351">
        <f t="shared" ref="AE74:AE82" si="89">C74*AD74</f>
        <v>0</v>
      </c>
      <c r="AF74" s="350"/>
      <c r="AG74" s="351">
        <f t="shared" si="69"/>
        <v>0</v>
      </c>
      <c r="AH74" s="350"/>
      <c r="AI74" s="351">
        <f t="shared" si="70"/>
        <v>0</v>
      </c>
      <c r="AJ74" s="350"/>
      <c r="AK74" s="351">
        <f t="shared" si="71"/>
        <v>0</v>
      </c>
      <c r="AL74" s="350"/>
      <c r="AM74" s="351">
        <f t="shared" si="63"/>
        <v>0</v>
      </c>
      <c r="AN74" s="350"/>
      <c r="AO74" s="351">
        <f>C74*AN74</f>
        <v>0</v>
      </c>
      <c r="AP74" s="350"/>
      <c r="AQ74" s="351">
        <f t="shared" si="65"/>
        <v>0</v>
      </c>
      <c r="AR74" s="350"/>
      <c r="AS74" s="351">
        <f t="shared" si="72"/>
        <v>0</v>
      </c>
      <c r="AT74" s="350"/>
      <c r="AU74" s="351">
        <f t="shared" si="66"/>
        <v>0</v>
      </c>
      <c r="AV74" s="350"/>
      <c r="AW74" s="351">
        <f t="shared" si="73"/>
        <v>0</v>
      </c>
      <c r="AX74" s="350"/>
      <c r="AY74" s="351">
        <f t="shared" si="74"/>
        <v>0</v>
      </c>
      <c r="AZ74" s="350"/>
      <c r="BA74" s="351">
        <f t="shared" si="75"/>
        <v>0</v>
      </c>
      <c r="BB74" s="350"/>
      <c r="BC74" s="351">
        <f t="shared" si="76"/>
        <v>0</v>
      </c>
      <c r="BD74" s="350"/>
      <c r="BE74" s="351">
        <f t="shared" si="67"/>
        <v>0</v>
      </c>
      <c r="BF74" s="350"/>
      <c r="BG74" s="351">
        <f t="shared" si="77"/>
        <v>0</v>
      </c>
      <c r="BH74" s="350"/>
      <c r="BI74" s="351">
        <f t="shared" si="68"/>
        <v>0</v>
      </c>
      <c r="BJ74" s="246"/>
      <c r="BK74" s="246"/>
    </row>
    <row r="75" spans="1:63" ht="15.9" customHeight="1">
      <c r="A75" s="375" t="s">
        <v>1031</v>
      </c>
      <c r="B75" s="376" t="s">
        <v>1032</v>
      </c>
      <c r="C75" s="61">
        <v>32600</v>
      </c>
      <c r="D75" s="350"/>
      <c r="E75" s="351">
        <f t="shared" si="78"/>
        <v>0</v>
      </c>
      <c r="F75" s="350"/>
      <c r="G75" s="351">
        <f t="shared" si="79"/>
        <v>0</v>
      </c>
      <c r="H75" s="350"/>
      <c r="I75" s="351">
        <f t="shared" si="80"/>
        <v>0</v>
      </c>
      <c r="J75" s="512"/>
      <c r="K75" s="511">
        <f t="shared" si="81"/>
        <v>0</v>
      </c>
      <c r="L75" s="243"/>
      <c r="M75" s="351">
        <f t="shared" si="82"/>
        <v>0</v>
      </c>
      <c r="N75" s="359"/>
      <c r="O75" s="351">
        <f t="shared" si="83"/>
        <v>0</v>
      </c>
      <c r="P75" s="350"/>
      <c r="Q75" s="351">
        <f t="shared" si="84"/>
        <v>0</v>
      </c>
      <c r="R75" s="350"/>
      <c r="S75" s="351">
        <f t="shared" si="85"/>
        <v>0</v>
      </c>
      <c r="T75" s="350"/>
      <c r="U75" s="351">
        <f t="shared" si="39"/>
        <v>0</v>
      </c>
      <c r="V75" s="247"/>
      <c r="W75" s="351">
        <f t="shared" si="40"/>
        <v>0</v>
      </c>
      <c r="X75" s="350"/>
      <c r="Y75" s="351">
        <f t="shared" si="86"/>
        <v>0</v>
      </c>
      <c r="Z75" s="247"/>
      <c r="AA75" s="351">
        <f t="shared" si="87"/>
        <v>0</v>
      </c>
      <c r="AB75" s="359"/>
      <c r="AC75" s="351">
        <f t="shared" si="88"/>
        <v>0</v>
      </c>
      <c r="AD75" s="350"/>
      <c r="AE75" s="351">
        <f t="shared" si="89"/>
        <v>0</v>
      </c>
      <c r="AF75" s="350"/>
      <c r="AG75" s="351">
        <f t="shared" si="69"/>
        <v>0</v>
      </c>
      <c r="AH75" s="350"/>
      <c r="AI75" s="351">
        <f t="shared" si="70"/>
        <v>0</v>
      </c>
      <c r="AJ75" s="350"/>
      <c r="AK75" s="351">
        <f t="shared" si="71"/>
        <v>0</v>
      </c>
      <c r="AL75" s="350"/>
      <c r="AM75" s="351">
        <f t="shared" si="63"/>
        <v>0</v>
      </c>
      <c r="AN75" s="350"/>
      <c r="AO75" s="351">
        <f t="shared" si="64"/>
        <v>0</v>
      </c>
      <c r="AP75" s="350"/>
      <c r="AQ75" s="351">
        <f t="shared" si="65"/>
        <v>0</v>
      </c>
      <c r="AR75" s="350"/>
      <c r="AS75" s="351">
        <f t="shared" si="72"/>
        <v>0</v>
      </c>
      <c r="AT75" s="350"/>
      <c r="AU75" s="351">
        <f t="shared" si="66"/>
        <v>0</v>
      </c>
      <c r="AV75" s="350"/>
      <c r="AW75" s="351">
        <f t="shared" si="73"/>
        <v>0</v>
      </c>
      <c r="AX75" s="350"/>
      <c r="AY75" s="351">
        <f t="shared" si="74"/>
        <v>0</v>
      </c>
      <c r="AZ75" s="350"/>
      <c r="BA75" s="351">
        <f t="shared" si="75"/>
        <v>0</v>
      </c>
      <c r="BB75" s="350"/>
      <c r="BC75" s="351">
        <f t="shared" si="76"/>
        <v>0</v>
      </c>
      <c r="BD75" s="350"/>
      <c r="BE75" s="351">
        <f t="shared" si="67"/>
        <v>0</v>
      </c>
      <c r="BF75" s="350"/>
      <c r="BG75" s="351">
        <f t="shared" si="77"/>
        <v>0</v>
      </c>
      <c r="BH75" s="350"/>
      <c r="BI75" s="351">
        <f t="shared" si="68"/>
        <v>0</v>
      </c>
      <c r="BJ75" s="246"/>
      <c r="BK75" s="246"/>
    </row>
    <row r="76" spans="1:63" ht="15.9" customHeight="1">
      <c r="A76" s="377" t="s">
        <v>1029</v>
      </c>
      <c r="B76" s="378" t="s">
        <v>1030</v>
      </c>
      <c r="C76" s="61">
        <v>32600</v>
      </c>
      <c r="D76" s="350"/>
      <c r="E76" s="351">
        <f t="shared" si="78"/>
        <v>0</v>
      </c>
      <c r="F76" s="350"/>
      <c r="G76" s="351">
        <f t="shared" si="79"/>
        <v>0</v>
      </c>
      <c r="H76" s="350"/>
      <c r="I76" s="351">
        <f t="shared" si="80"/>
        <v>0</v>
      </c>
      <c r="J76" s="512"/>
      <c r="K76" s="511">
        <f t="shared" si="81"/>
        <v>0</v>
      </c>
      <c r="L76" s="243">
        <f>52.5+92.5</f>
        <v>145</v>
      </c>
      <c r="M76" s="351">
        <f t="shared" si="82"/>
        <v>4727000</v>
      </c>
      <c r="N76" s="359"/>
      <c r="O76" s="351">
        <f t="shared" si="83"/>
        <v>0</v>
      </c>
      <c r="P76" s="350"/>
      <c r="Q76" s="351">
        <f t="shared" si="84"/>
        <v>0</v>
      </c>
      <c r="R76" s="350"/>
      <c r="S76" s="351">
        <f t="shared" si="85"/>
        <v>0</v>
      </c>
      <c r="T76" s="350"/>
      <c r="U76" s="351">
        <f t="shared" si="39"/>
        <v>0</v>
      </c>
      <c r="V76" s="247"/>
      <c r="W76" s="351">
        <f t="shared" si="40"/>
        <v>0</v>
      </c>
      <c r="X76" s="350"/>
      <c r="Y76" s="351">
        <f t="shared" si="86"/>
        <v>0</v>
      </c>
      <c r="Z76" s="247"/>
      <c r="AA76" s="351">
        <f t="shared" si="87"/>
        <v>0</v>
      </c>
      <c r="AB76" s="359"/>
      <c r="AC76" s="351">
        <f t="shared" si="88"/>
        <v>0</v>
      </c>
      <c r="AD76" s="350"/>
      <c r="AE76" s="351">
        <f t="shared" si="89"/>
        <v>0</v>
      </c>
      <c r="AF76" s="350"/>
      <c r="AG76" s="351">
        <f t="shared" si="69"/>
        <v>0</v>
      </c>
      <c r="AH76" s="350"/>
      <c r="AI76" s="351">
        <f t="shared" si="70"/>
        <v>0</v>
      </c>
      <c r="AJ76" s="350"/>
      <c r="AK76" s="351">
        <f t="shared" si="71"/>
        <v>0</v>
      </c>
      <c r="AL76" s="350"/>
      <c r="AM76" s="351">
        <f t="shared" si="63"/>
        <v>0</v>
      </c>
      <c r="AN76" s="350"/>
      <c r="AO76" s="351">
        <f t="shared" si="64"/>
        <v>0</v>
      </c>
      <c r="AP76" s="350"/>
      <c r="AQ76" s="351">
        <f t="shared" si="65"/>
        <v>0</v>
      </c>
      <c r="AR76" s="350"/>
      <c r="AS76" s="351">
        <f t="shared" si="72"/>
        <v>0</v>
      </c>
      <c r="AT76" s="350"/>
      <c r="AU76" s="351">
        <f t="shared" si="66"/>
        <v>0</v>
      </c>
      <c r="AV76" s="350"/>
      <c r="AW76" s="351">
        <f t="shared" si="73"/>
        <v>0</v>
      </c>
      <c r="AX76" s="350"/>
      <c r="AY76" s="351">
        <f t="shared" si="74"/>
        <v>0</v>
      </c>
      <c r="AZ76" s="350"/>
      <c r="BA76" s="351">
        <f t="shared" si="75"/>
        <v>0</v>
      </c>
      <c r="BB76" s="350"/>
      <c r="BC76" s="351">
        <f t="shared" si="76"/>
        <v>0</v>
      </c>
      <c r="BD76" s="350"/>
      <c r="BE76" s="351">
        <f t="shared" si="67"/>
        <v>0</v>
      </c>
      <c r="BF76" s="350"/>
      <c r="BG76" s="351">
        <f t="shared" si="77"/>
        <v>0</v>
      </c>
      <c r="BH76" s="350"/>
      <c r="BI76" s="351">
        <f t="shared" si="68"/>
        <v>0</v>
      </c>
      <c r="BJ76" s="246"/>
      <c r="BK76" s="246"/>
    </row>
    <row r="77" spans="1:63" ht="15.9" customHeight="1">
      <c r="A77" s="379" t="s">
        <v>1050</v>
      </c>
      <c r="B77" s="378" t="s">
        <v>1051</v>
      </c>
      <c r="C77" s="61">
        <v>32600</v>
      </c>
      <c r="D77" s="350"/>
      <c r="E77" s="351">
        <f t="shared" si="78"/>
        <v>0</v>
      </c>
      <c r="F77" s="350"/>
      <c r="G77" s="351">
        <f t="shared" si="79"/>
        <v>0</v>
      </c>
      <c r="H77" s="350"/>
      <c r="I77" s="351">
        <f t="shared" si="80"/>
        <v>0</v>
      </c>
      <c r="J77" s="512"/>
      <c r="K77" s="511">
        <f t="shared" si="81"/>
        <v>0</v>
      </c>
      <c r="L77" s="243"/>
      <c r="M77" s="351">
        <f t="shared" si="82"/>
        <v>0</v>
      </c>
      <c r="N77" s="359"/>
      <c r="O77" s="351">
        <f t="shared" si="83"/>
        <v>0</v>
      </c>
      <c r="P77" s="350"/>
      <c r="Q77" s="351">
        <f t="shared" si="84"/>
        <v>0</v>
      </c>
      <c r="R77" s="350"/>
      <c r="S77" s="351">
        <f t="shared" si="85"/>
        <v>0</v>
      </c>
      <c r="T77" s="350"/>
      <c r="U77" s="351">
        <f t="shared" si="39"/>
        <v>0</v>
      </c>
      <c r="V77" s="247"/>
      <c r="W77" s="351">
        <f t="shared" si="40"/>
        <v>0</v>
      </c>
      <c r="X77" s="350"/>
      <c r="Y77" s="351">
        <f t="shared" si="86"/>
        <v>0</v>
      </c>
      <c r="Z77" s="247"/>
      <c r="AA77" s="351">
        <f t="shared" si="87"/>
        <v>0</v>
      </c>
      <c r="AB77" s="359"/>
      <c r="AC77" s="351">
        <f t="shared" si="88"/>
        <v>0</v>
      </c>
      <c r="AD77" s="350"/>
      <c r="AE77" s="351">
        <f t="shared" si="89"/>
        <v>0</v>
      </c>
      <c r="AF77" s="350"/>
      <c r="AG77" s="351">
        <f t="shared" si="69"/>
        <v>0</v>
      </c>
      <c r="AH77" s="350"/>
      <c r="AI77" s="351">
        <f t="shared" si="70"/>
        <v>0</v>
      </c>
      <c r="AJ77" s="350"/>
      <c r="AK77" s="351">
        <f t="shared" si="71"/>
        <v>0</v>
      </c>
      <c r="AL77" s="350"/>
      <c r="AM77" s="351">
        <f t="shared" si="63"/>
        <v>0</v>
      </c>
      <c r="AN77" s="350"/>
      <c r="AO77" s="351">
        <f t="shared" si="64"/>
        <v>0</v>
      </c>
      <c r="AP77" s="350"/>
      <c r="AQ77" s="351">
        <f t="shared" si="65"/>
        <v>0</v>
      </c>
      <c r="AR77" s="350"/>
      <c r="AS77" s="351">
        <f t="shared" si="72"/>
        <v>0</v>
      </c>
      <c r="AT77" s="350"/>
      <c r="AU77" s="351">
        <f t="shared" si="66"/>
        <v>0</v>
      </c>
      <c r="AV77" s="350"/>
      <c r="AW77" s="351">
        <f t="shared" si="73"/>
        <v>0</v>
      </c>
      <c r="AX77" s="350"/>
      <c r="AY77" s="351">
        <f t="shared" si="74"/>
        <v>0</v>
      </c>
      <c r="AZ77" s="350"/>
      <c r="BA77" s="351">
        <f t="shared" si="75"/>
        <v>0</v>
      </c>
      <c r="BB77" s="350"/>
      <c r="BC77" s="351">
        <f t="shared" si="76"/>
        <v>0</v>
      </c>
      <c r="BD77" s="350"/>
      <c r="BE77" s="351">
        <f t="shared" si="67"/>
        <v>0</v>
      </c>
      <c r="BF77" s="350"/>
      <c r="BG77" s="351">
        <f t="shared" si="77"/>
        <v>0</v>
      </c>
      <c r="BH77" s="350"/>
      <c r="BI77" s="351">
        <f t="shared" si="68"/>
        <v>0</v>
      </c>
      <c r="BJ77" s="246"/>
      <c r="BK77" s="246"/>
    </row>
    <row r="78" spans="1:63" ht="15.9" customHeight="1">
      <c r="A78" s="379" t="s">
        <v>1052</v>
      </c>
      <c r="B78" s="378" t="s">
        <v>1053</v>
      </c>
      <c r="C78" s="61">
        <v>32600</v>
      </c>
      <c r="D78" s="350"/>
      <c r="E78" s="351">
        <f t="shared" si="78"/>
        <v>0</v>
      </c>
      <c r="F78" s="350"/>
      <c r="G78" s="351">
        <f t="shared" si="79"/>
        <v>0</v>
      </c>
      <c r="H78" s="350"/>
      <c r="I78" s="351">
        <f t="shared" si="80"/>
        <v>0</v>
      </c>
      <c r="J78" s="512"/>
      <c r="K78" s="511">
        <f t="shared" si="81"/>
        <v>0</v>
      </c>
      <c r="L78" s="243"/>
      <c r="M78" s="351">
        <f t="shared" si="82"/>
        <v>0</v>
      </c>
      <c r="N78" s="359"/>
      <c r="O78" s="351">
        <f t="shared" si="83"/>
        <v>0</v>
      </c>
      <c r="P78" s="350"/>
      <c r="Q78" s="351">
        <f t="shared" si="84"/>
        <v>0</v>
      </c>
      <c r="R78" s="350"/>
      <c r="S78" s="351">
        <f t="shared" si="85"/>
        <v>0</v>
      </c>
      <c r="T78" s="350"/>
      <c r="U78" s="351">
        <f t="shared" si="39"/>
        <v>0</v>
      </c>
      <c r="V78" s="247"/>
      <c r="W78" s="351">
        <f t="shared" si="40"/>
        <v>0</v>
      </c>
      <c r="X78" s="350"/>
      <c r="Y78" s="351">
        <f t="shared" si="86"/>
        <v>0</v>
      </c>
      <c r="Z78" s="247"/>
      <c r="AA78" s="351">
        <f t="shared" si="87"/>
        <v>0</v>
      </c>
      <c r="AB78" s="359"/>
      <c r="AC78" s="351">
        <f t="shared" si="88"/>
        <v>0</v>
      </c>
      <c r="AD78" s="350"/>
      <c r="AE78" s="351">
        <f t="shared" si="89"/>
        <v>0</v>
      </c>
      <c r="AF78" s="350"/>
      <c r="AG78" s="351">
        <f t="shared" si="69"/>
        <v>0</v>
      </c>
      <c r="AH78" s="350"/>
      <c r="AI78" s="351">
        <f t="shared" si="70"/>
        <v>0</v>
      </c>
      <c r="AJ78" s="350"/>
      <c r="AK78" s="351">
        <f t="shared" si="71"/>
        <v>0</v>
      </c>
      <c r="AL78" s="350"/>
      <c r="AM78" s="351">
        <f t="shared" si="63"/>
        <v>0</v>
      </c>
      <c r="AN78" s="350"/>
      <c r="AO78" s="351">
        <f t="shared" si="64"/>
        <v>0</v>
      </c>
      <c r="AP78" s="350"/>
      <c r="AQ78" s="351">
        <f t="shared" si="65"/>
        <v>0</v>
      </c>
      <c r="AR78" s="350"/>
      <c r="AS78" s="351">
        <f t="shared" si="72"/>
        <v>0</v>
      </c>
      <c r="AT78" s="350"/>
      <c r="AU78" s="351">
        <f t="shared" si="66"/>
        <v>0</v>
      </c>
      <c r="AV78" s="350"/>
      <c r="AW78" s="351">
        <f t="shared" si="73"/>
        <v>0</v>
      </c>
      <c r="AX78" s="350"/>
      <c r="AY78" s="351">
        <f t="shared" si="74"/>
        <v>0</v>
      </c>
      <c r="AZ78" s="350"/>
      <c r="BA78" s="351">
        <f t="shared" si="75"/>
        <v>0</v>
      </c>
      <c r="BB78" s="350"/>
      <c r="BC78" s="351">
        <f t="shared" si="76"/>
        <v>0</v>
      </c>
      <c r="BD78" s="350"/>
      <c r="BE78" s="351">
        <f t="shared" si="67"/>
        <v>0</v>
      </c>
      <c r="BF78" s="350"/>
      <c r="BG78" s="351">
        <f t="shared" si="77"/>
        <v>0</v>
      </c>
      <c r="BH78" s="350"/>
      <c r="BI78" s="351">
        <f t="shared" si="68"/>
        <v>0</v>
      </c>
    </row>
    <row r="79" spans="1:63" ht="15.9" customHeight="1">
      <c r="A79" s="360" t="s">
        <v>202</v>
      </c>
      <c r="B79" s="349" t="s">
        <v>627</v>
      </c>
      <c r="C79" s="61">
        <v>67400</v>
      </c>
      <c r="D79" s="350"/>
      <c r="E79" s="351">
        <f t="shared" si="78"/>
        <v>0</v>
      </c>
      <c r="F79" s="350"/>
      <c r="G79" s="351">
        <f t="shared" si="79"/>
        <v>0</v>
      </c>
      <c r="H79" s="350"/>
      <c r="I79" s="351">
        <f t="shared" si="80"/>
        <v>0</v>
      </c>
      <c r="J79" s="512"/>
      <c r="K79" s="511">
        <f t="shared" si="81"/>
        <v>0</v>
      </c>
      <c r="L79" s="243">
        <v>15</v>
      </c>
      <c r="M79" s="351">
        <f t="shared" si="82"/>
        <v>1011000</v>
      </c>
      <c r="N79" s="359"/>
      <c r="O79" s="351">
        <f t="shared" si="83"/>
        <v>0</v>
      </c>
      <c r="P79" s="350"/>
      <c r="Q79" s="351">
        <f t="shared" si="84"/>
        <v>0</v>
      </c>
      <c r="R79" s="350"/>
      <c r="S79" s="351">
        <f t="shared" si="85"/>
        <v>0</v>
      </c>
      <c r="T79" s="350"/>
      <c r="U79" s="351">
        <f t="shared" si="39"/>
        <v>0</v>
      </c>
      <c r="V79" s="247"/>
      <c r="W79" s="351">
        <f t="shared" si="40"/>
        <v>0</v>
      </c>
      <c r="X79" s="350"/>
      <c r="Y79" s="351">
        <f t="shared" si="86"/>
        <v>0</v>
      </c>
      <c r="Z79" s="247"/>
      <c r="AA79" s="351">
        <f t="shared" si="87"/>
        <v>0</v>
      </c>
      <c r="AB79" s="359"/>
      <c r="AC79" s="351">
        <f t="shared" si="88"/>
        <v>0</v>
      </c>
      <c r="AD79" s="350"/>
      <c r="AE79" s="351">
        <f t="shared" si="89"/>
        <v>0</v>
      </c>
      <c r="AF79" s="350"/>
      <c r="AG79" s="351">
        <f t="shared" si="69"/>
        <v>0</v>
      </c>
      <c r="AH79" s="350"/>
      <c r="AI79" s="351">
        <f t="shared" si="70"/>
        <v>0</v>
      </c>
      <c r="AJ79" s="350"/>
      <c r="AK79" s="351">
        <f t="shared" si="71"/>
        <v>0</v>
      </c>
      <c r="AL79" s="350"/>
      <c r="AM79" s="351">
        <f t="shared" si="63"/>
        <v>0</v>
      </c>
      <c r="AN79" s="350"/>
      <c r="AO79" s="351">
        <f t="shared" si="64"/>
        <v>0</v>
      </c>
      <c r="AP79" s="350"/>
      <c r="AQ79" s="351">
        <f t="shared" si="65"/>
        <v>0</v>
      </c>
      <c r="AR79" s="350"/>
      <c r="AS79" s="351">
        <f t="shared" si="72"/>
        <v>0</v>
      </c>
      <c r="AT79" s="350"/>
      <c r="AU79" s="351">
        <f t="shared" si="66"/>
        <v>0</v>
      </c>
      <c r="AV79" s="350"/>
      <c r="AW79" s="351">
        <f t="shared" si="73"/>
        <v>0</v>
      </c>
      <c r="AX79" s="350"/>
      <c r="AY79" s="351">
        <f t="shared" si="74"/>
        <v>0</v>
      </c>
      <c r="AZ79" s="350"/>
      <c r="BA79" s="351">
        <f t="shared" si="75"/>
        <v>0</v>
      </c>
      <c r="BB79" s="350"/>
      <c r="BC79" s="351">
        <f t="shared" si="76"/>
        <v>0</v>
      </c>
      <c r="BD79" s="350"/>
      <c r="BE79" s="351">
        <f t="shared" si="67"/>
        <v>0</v>
      </c>
      <c r="BF79" s="350"/>
      <c r="BG79" s="351">
        <f t="shared" si="77"/>
        <v>0</v>
      </c>
      <c r="BH79" s="350"/>
      <c r="BI79" s="351">
        <f t="shared" si="68"/>
        <v>0</v>
      </c>
    </row>
    <row r="80" spans="1:63" ht="15.9" customHeight="1">
      <c r="A80" s="355" t="s">
        <v>1410</v>
      </c>
      <c r="B80" s="356" t="s">
        <v>1411</v>
      </c>
      <c r="C80" s="61">
        <v>32600</v>
      </c>
      <c r="D80" s="350"/>
      <c r="E80" s="351">
        <f t="shared" si="78"/>
        <v>0</v>
      </c>
      <c r="F80" s="350"/>
      <c r="G80" s="351">
        <f t="shared" si="79"/>
        <v>0</v>
      </c>
      <c r="H80" s="350"/>
      <c r="I80" s="351">
        <f t="shared" si="80"/>
        <v>0</v>
      </c>
      <c r="J80" s="512"/>
      <c r="K80" s="511">
        <f t="shared" si="81"/>
        <v>0</v>
      </c>
      <c r="L80" s="243"/>
      <c r="M80" s="351">
        <f t="shared" si="82"/>
        <v>0</v>
      </c>
      <c r="N80" s="359"/>
      <c r="O80" s="351">
        <f t="shared" si="83"/>
        <v>0</v>
      </c>
      <c r="P80" s="350"/>
      <c r="Q80" s="351">
        <f t="shared" si="84"/>
        <v>0</v>
      </c>
      <c r="R80" s="350"/>
      <c r="S80" s="351">
        <f t="shared" si="85"/>
        <v>0</v>
      </c>
      <c r="T80" s="350"/>
      <c r="U80" s="351">
        <f t="shared" si="39"/>
        <v>0</v>
      </c>
      <c r="V80" s="247"/>
      <c r="W80" s="351">
        <f t="shared" si="40"/>
        <v>0</v>
      </c>
      <c r="X80" s="350"/>
      <c r="Y80" s="351">
        <f t="shared" si="86"/>
        <v>0</v>
      </c>
      <c r="Z80" s="247"/>
      <c r="AA80" s="351">
        <f t="shared" si="87"/>
        <v>0</v>
      </c>
      <c r="AB80" s="359"/>
      <c r="AC80" s="351">
        <f t="shared" si="88"/>
        <v>0</v>
      </c>
      <c r="AD80" s="350"/>
      <c r="AE80" s="351">
        <f t="shared" si="89"/>
        <v>0</v>
      </c>
      <c r="AF80" s="350"/>
      <c r="AG80" s="351">
        <f t="shared" si="69"/>
        <v>0</v>
      </c>
      <c r="AH80" s="350"/>
      <c r="AI80" s="351">
        <f t="shared" si="70"/>
        <v>0</v>
      </c>
      <c r="AJ80" s="350"/>
      <c r="AK80" s="351">
        <f t="shared" si="71"/>
        <v>0</v>
      </c>
      <c r="AL80" s="350"/>
      <c r="AM80" s="351">
        <f t="shared" si="63"/>
        <v>0</v>
      </c>
      <c r="AN80" s="350"/>
      <c r="AO80" s="351">
        <f t="shared" si="64"/>
        <v>0</v>
      </c>
      <c r="AP80" s="350"/>
      <c r="AQ80" s="351">
        <f t="shared" si="65"/>
        <v>0</v>
      </c>
      <c r="AR80" s="350"/>
      <c r="AS80" s="351">
        <f t="shared" si="72"/>
        <v>0</v>
      </c>
      <c r="AT80" s="350"/>
      <c r="AU80" s="351">
        <f t="shared" si="66"/>
        <v>0</v>
      </c>
      <c r="AV80" s="350"/>
      <c r="AW80" s="351">
        <f t="shared" si="73"/>
        <v>0</v>
      </c>
      <c r="AX80" s="350"/>
      <c r="AY80" s="351">
        <f t="shared" si="74"/>
        <v>0</v>
      </c>
      <c r="AZ80" s="350"/>
      <c r="BA80" s="351">
        <f t="shared" si="75"/>
        <v>0</v>
      </c>
      <c r="BB80" s="350"/>
      <c r="BC80" s="351">
        <f t="shared" si="76"/>
        <v>0</v>
      </c>
      <c r="BD80" s="350"/>
      <c r="BE80" s="351">
        <f t="shared" si="67"/>
        <v>0</v>
      </c>
      <c r="BF80" s="350"/>
      <c r="BG80" s="351">
        <f t="shared" si="77"/>
        <v>0</v>
      </c>
      <c r="BH80" s="350"/>
      <c r="BI80" s="351">
        <f t="shared" si="68"/>
        <v>0</v>
      </c>
    </row>
    <row r="81" spans="1:63" ht="15.9" customHeight="1">
      <c r="A81" s="355" t="s">
        <v>1412</v>
      </c>
      <c r="B81" s="356" t="s">
        <v>1413</v>
      </c>
      <c r="C81" s="61">
        <v>32600</v>
      </c>
      <c r="D81" s="350"/>
      <c r="E81" s="351">
        <f t="shared" si="78"/>
        <v>0</v>
      </c>
      <c r="F81" s="350"/>
      <c r="G81" s="351">
        <f t="shared" si="79"/>
        <v>0</v>
      </c>
      <c r="H81" s="350"/>
      <c r="I81" s="351">
        <f t="shared" si="80"/>
        <v>0</v>
      </c>
      <c r="J81" s="512"/>
      <c r="K81" s="511">
        <f t="shared" si="81"/>
        <v>0</v>
      </c>
      <c r="L81" s="243"/>
      <c r="M81" s="351">
        <f t="shared" si="82"/>
        <v>0</v>
      </c>
      <c r="N81" s="359"/>
      <c r="O81" s="351">
        <f t="shared" si="83"/>
        <v>0</v>
      </c>
      <c r="P81" s="350"/>
      <c r="Q81" s="351">
        <f t="shared" si="84"/>
        <v>0</v>
      </c>
      <c r="R81" s="350"/>
      <c r="S81" s="351">
        <f t="shared" si="85"/>
        <v>0</v>
      </c>
      <c r="T81" s="350"/>
      <c r="U81" s="351">
        <f t="shared" si="39"/>
        <v>0</v>
      </c>
      <c r="V81" s="247"/>
      <c r="W81" s="351">
        <f t="shared" si="40"/>
        <v>0</v>
      </c>
      <c r="X81" s="350"/>
      <c r="Y81" s="351">
        <f t="shared" si="86"/>
        <v>0</v>
      </c>
      <c r="Z81" s="247"/>
      <c r="AA81" s="351">
        <f t="shared" si="87"/>
        <v>0</v>
      </c>
      <c r="AB81" s="359"/>
      <c r="AC81" s="351">
        <f t="shared" si="88"/>
        <v>0</v>
      </c>
      <c r="AD81" s="350"/>
      <c r="AE81" s="351">
        <f t="shared" si="89"/>
        <v>0</v>
      </c>
      <c r="AF81" s="350"/>
      <c r="AG81" s="351">
        <f t="shared" si="69"/>
        <v>0</v>
      </c>
      <c r="AH81" s="350"/>
      <c r="AI81" s="351">
        <f t="shared" si="70"/>
        <v>0</v>
      </c>
      <c r="AJ81" s="350"/>
      <c r="AK81" s="351">
        <f t="shared" si="71"/>
        <v>0</v>
      </c>
      <c r="AL81" s="350"/>
      <c r="AM81" s="351">
        <f t="shared" si="63"/>
        <v>0</v>
      </c>
      <c r="AN81" s="350"/>
      <c r="AO81" s="351">
        <f t="shared" si="64"/>
        <v>0</v>
      </c>
      <c r="AP81" s="350"/>
      <c r="AQ81" s="351">
        <f t="shared" si="65"/>
        <v>0</v>
      </c>
      <c r="AR81" s="350"/>
      <c r="AS81" s="351">
        <f t="shared" si="72"/>
        <v>0</v>
      </c>
      <c r="AT81" s="350"/>
      <c r="AU81" s="351">
        <f t="shared" si="66"/>
        <v>0</v>
      </c>
      <c r="AV81" s="350"/>
      <c r="AW81" s="351">
        <f t="shared" si="73"/>
        <v>0</v>
      </c>
      <c r="AX81" s="350"/>
      <c r="AY81" s="351">
        <f t="shared" si="74"/>
        <v>0</v>
      </c>
      <c r="AZ81" s="350"/>
      <c r="BA81" s="351">
        <f t="shared" si="75"/>
        <v>0</v>
      </c>
      <c r="BB81" s="350"/>
      <c r="BC81" s="351">
        <f t="shared" si="76"/>
        <v>0</v>
      </c>
      <c r="BD81" s="350"/>
      <c r="BE81" s="351">
        <f t="shared" si="67"/>
        <v>0</v>
      </c>
      <c r="BF81" s="350"/>
      <c r="BG81" s="351">
        <f t="shared" si="77"/>
        <v>0</v>
      </c>
      <c r="BH81" s="350"/>
      <c r="BI81" s="351">
        <f t="shared" si="68"/>
        <v>0</v>
      </c>
    </row>
    <row r="82" spans="1:63" ht="15.9" customHeight="1">
      <c r="A82" s="380" t="s">
        <v>1127</v>
      </c>
      <c r="B82" s="380" t="s">
        <v>1128</v>
      </c>
      <c r="C82" s="61">
        <v>32600</v>
      </c>
      <c r="D82" s="350"/>
      <c r="E82" s="351">
        <f t="shared" si="78"/>
        <v>0</v>
      </c>
      <c r="F82" s="350"/>
      <c r="G82" s="351">
        <f t="shared" si="79"/>
        <v>0</v>
      </c>
      <c r="H82" s="350"/>
      <c r="I82" s="351">
        <f t="shared" si="80"/>
        <v>0</v>
      </c>
      <c r="J82" s="512"/>
      <c r="K82" s="511">
        <f t="shared" si="81"/>
        <v>0</v>
      </c>
      <c r="L82" s="243"/>
      <c r="M82" s="351">
        <f t="shared" si="82"/>
        <v>0</v>
      </c>
      <c r="N82" s="359"/>
      <c r="O82" s="351">
        <f t="shared" si="83"/>
        <v>0</v>
      </c>
      <c r="P82" s="350"/>
      <c r="Q82" s="351">
        <f t="shared" si="84"/>
        <v>0</v>
      </c>
      <c r="R82" s="350"/>
      <c r="S82" s="351">
        <f t="shared" si="85"/>
        <v>0</v>
      </c>
      <c r="T82" s="350"/>
      <c r="U82" s="351">
        <f t="shared" si="39"/>
        <v>0</v>
      </c>
      <c r="V82" s="247"/>
      <c r="W82" s="351">
        <f t="shared" si="40"/>
        <v>0</v>
      </c>
      <c r="X82" s="350"/>
      <c r="Y82" s="351">
        <f t="shared" si="86"/>
        <v>0</v>
      </c>
      <c r="Z82" s="247"/>
      <c r="AA82" s="351">
        <f t="shared" si="87"/>
        <v>0</v>
      </c>
      <c r="AB82" s="359"/>
      <c r="AC82" s="351">
        <f t="shared" si="88"/>
        <v>0</v>
      </c>
      <c r="AD82" s="350"/>
      <c r="AE82" s="351">
        <f t="shared" si="89"/>
        <v>0</v>
      </c>
      <c r="AF82" s="350"/>
      <c r="AG82" s="351">
        <f t="shared" si="69"/>
        <v>0</v>
      </c>
      <c r="AH82" s="350"/>
      <c r="AI82" s="351">
        <f t="shared" si="70"/>
        <v>0</v>
      </c>
      <c r="AJ82" s="350"/>
      <c r="AK82" s="351">
        <f t="shared" si="71"/>
        <v>0</v>
      </c>
      <c r="AL82" s="350"/>
      <c r="AM82" s="351">
        <f t="shared" si="63"/>
        <v>0</v>
      </c>
      <c r="AN82" s="350"/>
      <c r="AO82" s="351">
        <f t="shared" si="64"/>
        <v>0</v>
      </c>
      <c r="AP82" s="350"/>
      <c r="AQ82" s="351">
        <f t="shared" si="65"/>
        <v>0</v>
      </c>
      <c r="AR82" s="350"/>
      <c r="AS82" s="351">
        <f t="shared" si="72"/>
        <v>0</v>
      </c>
      <c r="AT82" s="350"/>
      <c r="AU82" s="351">
        <f t="shared" si="66"/>
        <v>0</v>
      </c>
      <c r="AV82" s="350"/>
      <c r="AW82" s="351">
        <f t="shared" si="73"/>
        <v>0</v>
      </c>
      <c r="AX82" s="350"/>
      <c r="AY82" s="351">
        <f t="shared" si="74"/>
        <v>0</v>
      </c>
      <c r="AZ82" s="350"/>
      <c r="BA82" s="351">
        <f t="shared" si="75"/>
        <v>0</v>
      </c>
      <c r="BB82" s="350"/>
      <c r="BC82" s="351">
        <f t="shared" si="76"/>
        <v>0</v>
      </c>
      <c r="BD82" s="350"/>
      <c r="BE82" s="351">
        <f t="shared" si="67"/>
        <v>0</v>
      </c>
      <c r="BF82" s="350"/>
      <c r="BG82" s="351">
        <f t="shared" si="77"/>
        <v>0</v>
      </c>
      <c r="BH82" s="350"/>
      <c r="BI82" s="351">
        <f t="shared" si="68"/>
        <v>0</v>
      </c>
    </row>
    <row r="83" spans="1:63" s="245" customFormat="1" ht="15.9" customHeight="1">
      <c r="A83" s="381"/>
      <c r="B83" s="318" t="s">
        <v>27</v>
      </c>
      <c r="C83" s="162">
        <f>SUM(C56:C82)</f>
        <v>1335300</v>
      </c>
      <c r="D83" s="162">
        <f>SUM(D56:D82)</f>
        <v>0</v>
      </c>
      <c r="E83" s="162">
        <f t="shared" ref="E83:BI83" si="90">SUM(E56:E82)</f>
        <v>0</v>
      </c>
      <c r="F83" s="162">
        <f t="shared" si="90"/>
        <v>0</v>
      </c>
      <c r="G83" s="162">
        <f t="shared" si="90"/>
        <v>0</v>
      </c>
      <c r="H83" s="162">
        <f t="shared" si="90"/>
        <v>0</v>
      </c>
      <c r="I83" s="162">
        <f t="shared" si="90"/>
        <v>0</v>
      </c>
      <c r="J83" s="513">
        <f t="shared" si="90"/>
        <v>0</v>
      </c>
      <c r="K83" s="513">
        <f t="shared" si="90"/>
        <v>0</v>
      </c>
      <c r="L83" s="162">
        <f t="shared" si="90"/>
        <v>175</v>
      </c>
      <c r="M83" s="162">
        <f t="shared" si="90"/>
        <v>6749000</v>
      </c>
      <c r="N83" s="162">
        <f t="shared" si="90"/>
        <v>0</v>
      </c>
      <c r="O83" s="162">
        <f t="shared" si="90"/>
        <v>0</v>
      </c>
      <c r="P83" s="162">
        <f t="shared" si="90"/>
        <v>0</v>
      </c>
      <c r="Q83" s="162">
        <f t="shared" si="90"/>
        <v>0</v>
      </c>
      <c r="R83" s="162">
        <f t="shared" si="90"/>
        <v>0</v>
      </c>
      <c r="S83" s="162">
        <f t="shared" si="90"/>
        <v>0</v>
      </c>
      <c r="T83" s="162">
        <f t="shared" si="90"/>
        <v>0</v>
      </c>
      <c r="U83" s="162">
        <f t="shared" si="90"/>
        <v>0</v>
      </c>
      <c r="V83" s="162">
        <f t="shared" si="90"/>
        <v>0</v>
      </c>
      <c r="W83" s="162">
        <f t="shared" si="90"/>
        <v>0</v>
      </c>
      <c r="X83" s="162">
        <f t="shared" si="90"/>
        <v>0</v>
      </c>
      <c r="Y83" s="162">
        <f t="shared" si="90"/>
        <v>0</v>
      </c>
      <c r="Z83" s="162">
        <f t="shared" si="90"/>
        <v>0</v>
      </c>
      <c r="AA83" s="162">
        <f t="shared" si="90"/>
        <v>0</v>
      </c>
      <c r="AB83" s="162">
        <f t="shared" si="90"/>
        <v>0</v>
      </c>
      <c r="AC83" s="162">
        <f t="shared" si="90"/>
        <v>0</v>
      </c>
      <c r="AD83" s="167">
        <f t="shared" si="90"/>
        <v>0</v>
      </c>
      <c r="AE83" s="162">
        <f t="shared" si="90"/>
        <v>0</v>
      </c>
      <c r="AF83" s="162">
        <f t="shared" si="90"/>
        <v>0</v>
      </c>
      <c r="AG83" s="162">
        <f t="shared" si="90"/>
        <v>0</v>
      </c>
      <c r="AH83" s="162">
        <f t="shared" si="90"/>
        <v>0</v>
      </c>
      <c r="AI83" s="162">
        <f t="shared" si="90"/>
        <v>0</v>
      </c>
      <c r="AJ83" s="162">
        <f t="shared" si="90"/>
        <v>0</v>
      </c>
      <c r="AK83" s="162">
        <f t="shared" si="90"/>
        <v>0</v>
      </c>
      <c r="AL83" s="162">
        <f t="shared" si="90"/>
        <v>0</v>
      </c>
      <c r="AM83" s="162">
        <f t="shared" si="90"/>
        <v>0</v>
      </c>
      <c r="AN83" s="162">
        <f t="shared" si="90"/>
        <v>0</v>
      </c>
      <c r="AO83" s="162">
        <f t="shared" si="90"/>
        <v>0</v>
      </c>
      <c r="AP83" s="162">
        <f t="shared" si="90"/>
        <v>0</v>
      </c>
      <c r="AQ83" s="162">
        <f t="shared" si="90"/>
        <v>0</v>
      </c>
      <c r="AR83" s="162">
        <f t="shared" si="90"/>
        <v>0</v>
      </c>
      <c r="AS83" s="162">
        <f t="shared" si="90"/>
        <v>0</v>
      </c>
      <c r="AT83" s="162">
        <f t="shared" si="90"/>
        <v>0</v>
      </c>
      <c r="AU83" s="162">
        <f t="shared" si="90"/>
        <v>0</v>
      </c>
      <c r="AV83" s="162">
        <f t="shared" si="90"/>
        <v>22.5</v>
      </c>
      <c r="AW83" s="162">
        <f t="shared" si="90"/>
        <v>1610250</v>
      </c>
      <c r="AX83" s="162">
        <f t="shared" si="90"/>
        <v>0</v>
      </c>
      <c r="AY83" s="162">
        <f t="shared" si="90"/>
        <v>0</v>
      </c>
      <c r="AZ83" s="162">
        <f t="shared" si="90"/>
        <v>0</v>
      </c>
      <c r="BA83" s="162">
        <f t="shared" si="90"/>
        <v>0</v>
      </c>
      <c r="BB83" s="162">
        <f t="shared" si="90"/>
        <v>0</v>
      </c>
      <c r="BC83" s="162">
        <f t="shared" si="90"/>
        <v>0</v>
      </c>
      <c r="BD83" s="162">
        <f t="shared" si="90"/>
        <v>0</v>
      </c>
      <c r="BE83" s="162">
        <f t="shared" si="90"/>
        <v>0</v>
      </c>
      <c r="BF83" s="162">
        <f t="shared" si="90"/>
        <v>0</v>
      </c>
      <c r="BG83" s="162">
        <f t="shared" si="90"/>
        <v>0</v>
      </c>
      <c r="BH83" s="162">
        <f t="shared" si="90"/>
        <v>0</v>
      </c>
      <c r="BI83" s="162">
        <f t="shared" si="90"/>
        <v>0</v>
      </c>
      <c r="BJ83" s="257">
        <f>+E83+G83+I83+K83+M83+O83+AM83+AK83+S83+U83+W83+Y83+AA83+AS83+AU83+AC83+AI83+AQ83+AE83+AG83+Q83+AO83+AW83+AY83+BA83+BC83+BE83+BG83+BI83</f>
        <v>8359250</v>
      </c>
    </row>
    <row r="84" spans="1:63" s="245" customFormat="1" ht="15.9" customHeight="1">
      <c r="A84" s="319"/>
      <c r="B84" s="315" t="s">
        <v>95</v>
      </c>
      <c r="C84" s="62"/>
      <c r="D84" s="62"/>
      <c r="E84" s="62"/>
      <c r="F84" s="62"/>
      <c r="G84" s="62"/>
      <c r="H84" s="62"/>
      <c r="I84" s="62"/>
      <c r="J84" s="514"/>
      <c r="K84" s="514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</row>
    <row r="85" spans="1:63" ht="15.75" customHeight="1">
      <c r="A85" s="360" t="s">
        <v>675</v>
      </c>
      <c r="B85" s="349" t="s">
        <v>676</v>
      </c>
      <c r="C85" s="61">
        <v>67400</v>
      </c>
      <c r="D85" s="350"/>
      <c r="E85" s="351">
        <f t="shared" ref="E85:E151" si="91">C85*D85</f>
        <v>0</v>
      </c>
      <c r="F85" s="350"/>
      <c r="G85" s="351">
        <f t="shared" ref="G85:G151" si="92">C85*F85</f>
        <v>0</v>
      </c>
      <c r="H85" s="350"/>
      <c r="I85" s="351">
        <f t="shared" ref="I85:I153" si="93">C85*H85</f>
        <v>0</v>
      </c>
      <c r="J85" s="512"/>
      <c r="K85" s="511">
        <f t="shared" ref="K85:K153" si="94">J85*C85</f>
        <v>0</v>
      </c>
      <c r="L85" s="247"/>
      <c r="M85" s="351">
        <f t="shared" ref="M85:M153" si="95">C85*L85</f>
        <v>0</v>
      </c>
      <c r="N85" s="350"/>
      <c r="O85" s="351">
        <f t="shared" ref="O85:O153" si="96">C85*N85</f>
        <v>0</v>
      </c>
      <c r="P85" s="350"/>
      <c r="Q85" s="351">
        <f t="shared" ref="Q85:Q153" si="97">C85*P85</f>
        <v>0</v>
      </c>
      <c r="R85" s="350"/>
      <c r="S85" s="351">
        <f t="shared" ref="S85:S153" si="98">C85*R85</f>
        <v>0</v>
      </c>
      <c r="T85" s="350"/>
      <c r="U85" s="351">
        <f t="shared" ref="U85:U153" si="99">C85*T85</f>
        <v>0</v>
      </c>
      <c r="V85" s="247"/>
      <c r="W85" s="351">
        <f t="shared" ref="W85:W153" si="100">C85*V85</f>
        <v>0</v>
      </c>
      <c r="X85" s="350"/>
      <c r="Y85" s="351">
        <f t="shared" ref="Y85:Y153" si="101">C85*X85</f>
        <v>0</v>
      </c>
      <c r="Z85" s="247"/>
      <c r="AA85" s="351">
        <f t="shared" ref="AA85:AA153" si="102">C85*Z85</f>
        <v>0</v>
      </c>
      <c r="AB85" s="350"/>
      <c r="AC85" s="351">
        <f t="shared" ref="AC85:AC153" si="103">C85*AB85</f>
        <v>0</v>
      </c>
      <c r="AD85" s="350"/>
      <c r="AE85" s="351">
        <f t="shared" ref="AE85:AE153" si="104">C85*AD85</f>
        <v>0</v>
      </c>
      <c r="AF85" s="350"/>
      <c r="AG85" s="351">
        <f t="shared" ref="AG85:AG153" si="105">C85*AF85</f>
        <v>0</v>
      </c>
      <c r="AH85" s="350"/>
      <c r="AI85" s="351">
        <f t="shared" ref="AI85:AI153" si="106">C85*AH85</f>
        <v>0</v>
      </c>
      <c r="AJ85" s="350"/>
      <c r="AK85" s="351">
        <f t="shared" ref="AK85:AK153" si="107">C85*AJ85</f>
        <v>0</v>
      </c>
      <c r="AL85" s="350"/>
      <c r="AM85" s="351">
        <f t="shared" ref="AM85:AM91" si="108">C85*AL85</f>
        <v>0</v>
      </c>
      <c r="AN85" s="350"/>
      <c r="AO85" s="351">
        <f>C85*AN85</f>
        <v>0</v>
      </c>
      <c r="AP85" s="350"/>
      <c r="AQ85" s="351">
        <f t="shared" ref="AQ85:AQ91" si="109">C85*AP85</f>
        <v>0</v>
      </c>
      <c r="AR85" s="350"/>
      <c r="AS85" s="351">
        <f t="shared" si="72"/>
        <v>0</v>
      </c>
      <c r="AT85" s="350"/>
      <c r="AU85" s="351">
        <f t="shared" ref="AU85:AU91" si="110">C85*AT85</f>
        <v>0</v>
      </c>
      <c r="AV85" s="350"/>
      <c r="AW85" s="351">
        <f t="shared" si="73"/>
        <v>0</v>
      </c>
      <c r="AX85" s="350"/>
      <c r="AY85" s="351">
        <f t="shared" si="74"/>
        <v>0</v>
      </c>
      <c r="AZ85" s="350"/>
      <c r="BA85" s="351">
        <f t="shared" si="75"/>
        <v>0</v>
      </c>
      <c r="BB85" s="350"/>
      <c r="BC85" s="351">
        <f t="shared" si="76"/>
        <v>0</v>
      </c>
      <c r="BD85" s="350"/>
      <c r="BE85" s="351">
        <f t="shared" ref="BE85:BE91" si="111">K85*BD85</f>
        <v>0</v>
      </c>
      <c r="BF85" s="350"/>
      <c r="BG85" s="351">
        <f t="shared" si="77"/>
        <v>0</v>
      </c>
      <c r="BH85" s="350"/>
      <c r="BI85" s="351">
        <f t="shared" ref="BI85:BI91" si="112">C85*BH85</f>
        <v>0</v>
      </c>
      <c r="BJ85" s="246"/>
      <c r="BK85" s="246"/>
    </row>
    <row r="86" spans="1:63" ht="15.9" customHeight="1">
      <c r="A86" s="360" t="s">
        <v>471</v>
      </c>
      <c r="B86" s="349" t="s">
        <v>472</v>
      </c>
      <c r="C86" s="61">
        <v>67400</v>
      </c>
      <c r="D86" s="350"/>
      <c r="E86" s="351">
        <f t="shared" si="91"/>
        <v>0</v>
      </c>
      <c r="F86" s="350"/>
      <c r="G86" s="351">
        <f t="shared" si="92"/>
        <v>0</v>
      </c>
      <c r="H86" s="350"/>
      <c r="I86" s="351">
        <f t="shared" si="93"/>
        <v>0</v>
      </c>
      <c r="J86" s="512"/>
      <c r="K86" s="511">
        <f t="shared" si="94"/>
        <v>0</v>
      </c>
      <c r="L86" s="247"/>
      <c r="M86" s="351">
        <f t="shared" si="95"/>
        <v>0</v>
      </c>
      <c r="N86" s="350"/>
      <c r="O86" s="351">
        <f t="shared" si="96"/>
        <v>0</v>
      </c>
      <c r="P86" s="350"/>
      <c r="Q86" s="351">
        <f t="shared" si="97"/>
        <v>0</v>
      </c>
      <c r="R86" s="350"/>
      <c r="S86" s="351">
        <f t="shared" si="98"/>
        <v>0</v>
      </c>
      <c r="T86" s="350"/>
      <c r="U86" s="351">
        <f t="shared" si="99"/>
        <v>0</v>
      </c>
      <c r="V86" s="247"/>
      <c r="W86" s="351">
        <f t="shared" si="100"/>
        <v>0</v>
      </c>
      <c r="X86" s="350"/>
      <c r="Y86" s="351">
        <f t="shared" si="101"/>
        <v>0</v>
      </c>
      <c r="Z86" s="247"/>
      <c r="AA86" s="351">
        <f t="shared" si="102"/>
        <v>0</v>
      </c>
      <c r="AB86" s="350"/>
      <c r="AC86" s="351">
        <f t="shared" si="103"/>
        <v>0</v>
      </c>
      <c r="AD86" s="350"/>
      <c r="AE86" s="351">
        <f t="shared" si="104"/>
        <v>0</v>
      </c>
      <c r="AF86" s="350"/>
      <c r="AG86" s="351">
        <f t="shared" si="105"/>
        <v>0</v>
      </c>
      <c r="AH86" s="350"/>
      <c r="AI86" s="351">
        <f t="shared" si="106"/>
        <v>0</v>
      </c>
      <c r="AJ86" s="350"/>
      <c r="AK86" s="351">
        <f t="shared" si="107"/>
        <v>0</v>
      </c>
      <c r="AL86" s="350"/>
      <c r="AM86" s="351">
        <f t="shared" si="108"/>
        <v>0</v>
      </c>
      <c r="AN86" s="350"/>
      <c r="AO86" s="351">
        <f t="shared" ref="AO86:AO91" si="113">C86*AN86</f>
        <v>0</v>
      </c>
      <c r="AP86" s="350"/>
      <c r="AQ86" s="351">
        <f t="shared" si="109"/>
        <v>0</v>
      </c>
      <c r="AR86" s="350"/>
      <c r="AS86" s="351">
        <f t="shared" si="72"/>
        <v>0</v>
      </c>
      <c r="AT86" s="350"/>
      <c r="AU86" s="351">
        <f t="shared" si="110"/>
        <v>0</v>
      </c>
      <c r="AV86" s="350"/>
      <c r="AW86" s="351">
        <f t="shared" si="73"/>
        <v>0</v>
      </c>
      <c r="AX86" s="350"/>
      <c r="AY86" s="351">
        <f t="shared" si="74"/>
        <v>0</v>
      </c>
      <c r="AZ86" s="350"/>
      <c r="BA86" s="351">
        <f t="shared" si="75"/>
        <v>0</v>
      </c>
      <c r="BB86" s="350"/>
      <c r="BC86" s="351">
        <f t="shared" si="76"/>
        <v>0</v>
      </c>
      <c r="BD86" s="350"/>
      <c r="BE86" s="351">
        <f t="shared" si="111"/>
        <v>0</v>
      </c>
      <c r="BF86" s="350"/>
      <c r="BG86" s="351">
        <f t="shared" si="77"/>
        <v>0</v>
      </c>
      <c r="BH86" s="350"/>
      <c r="BI86" s="351">
        <f t="shared" si="112"/>
        <v>0</v>
      </c>
      <c r="BJ86" s="246"/>
      <c r="BK86" s="246"/>
    </row>
    <row r="87" spans="1:63" ht="15.9" customHeight="1">
      <c r="A87" s="360" t="s">
        <v>370</v>
      </c>
      <c r="B87" s="349" t="s">
        <v>371</v>
      </c>
      <c r="C87" s="61">
        <v>67400</v>
      </c>
      <c r="D87" s="350"/>
      <c r="E87" s="351">
        <f t="shared" si="91"/>
        <v>0</v>
      </c>
      <c r="F87" s="350"/>
      <c r="G87" s="351">
        <f t="shared" si="92"/>
        <v>0</v>
      </c>
      <c r="H87" s="350"/>
      <c r="I87" s="351">
        <f t="shared" si="93"/>
        <v>0</v>
      </c>
      <c r="J87" s="512"/>
      <c r="K87" s="511">
        <f t="shared" si="94"/>
        <v>0</v>
      </c>
      <c r="L87" s="247"/>
      <c r="M87" s="351">
        <f t="shared" si="95"/>
        <v>0</v>
      </c>
      <c r="N87" s="350"/>
      <c r="O87" s="351">
        <f t="shared" si="96"/>
        <v>0</v>
      </c>
      <c r="P87" s="350"/>
      <c r="Q87" s="351">
        <f t="shared" si="97"/>
        <v>0</v>
      </c>
      <c r="R87" s="350"/>
      <c r="S87" s="351">
        <f t="shared" si="98"/>
        <v>0</v>
      </c>
      <c r="T87" s="350"/>
      <c r="U87" s="351">
        <f t="shared" si="99"/>
        <v>0</v>
      </c>
      <c r="V87" s="247"/>
      <c r="W87" s="351">
        <f t="shared" si="100"/>
        <v>0</v>
      </c>
      <c r="X87" s="350"/>
      <c r="Y87" s="351">
        <f t="shared" si="101"/>
        <v>0</v>
      </c>
      <c r="Z87" s="247"/>
      <c r="AA87" s="351">
        <f t="shared" si="102"/>
        <v>0</v>
      </c>
      <c r="AB87" s="350"/>
      <c r="AC87" s="351">
        <f t="shared" si="103"/>
        <v>0</v>
      </c>
      <c r="AD87" s="350"/>
      <c r="AE87" s="351">
        <f t="shared" si="104"/>
        <v>0</v>
      </c>
      <c r="AF87" s="350"/>
      <c r="AG87" s="351">
        <f t="shared" si="105"/>
        <v>0</v>
      </c>
      <c r="AH87" s="350"/>
      <c r="AI87" s="351">
        <f t="shared" si="106"/>
        <v>0</v>
      </c>
      <c r="AJ87" s="350"/>
      <c r="AK87" s="351">
        <f t="shared" si="107"/>
        <v>0</v>
      </c>
      <c r="AL87" s="350"/>
      <c r="AM87" s="351">
        <f t="shared" si="108"/>
        <v>0</v>
      </c>
      <c r="AN87" s="350"/>
      <c r="AO87" s="351">
        <f t="shared" si="113"/>
        <v>0</v>
      </c>
      <c r="AP87" s="350"/>
      <c r="AQ87" s="351">
        <f t="shared" si="109"/>
        <v>0</v>
      </c>
      <c r="AR87" s="350"/>
      <c r="AS87" s="351">
        <f t="shared" si="72"/>
        <v>0</v>
      </c>
      <c r="AT87" s="350"/>
      <c r="AU87" s="351">
        <f t="shared" si="110"/>
        <v>0</v>
      </c>
      <c r="AV87" s="350"/>
      <c r="AW87" s="351">
        <f t="shared" si="73"/>
        <v>0</v>
      </c>
      <c r="AX87" s="350"/>
      <c r="AY87" s="351">
        <f t="shared" si="74"/>
        <v>0</v>
      </c>
      <c r="AZ87" s="350"/>
      <c r="BA87" s="351">
        <f t="shared" si="75"/>
        <v>0</v>
      </c>
      <c r="BB87" s="350"/>
      <c r="BC87" s="351">
        <f t="shared" si="76"/>
        <v>0</v>
      </c>
      <c r="BD87" s="350"/>
      <c r="BE87" s="351">
        <f t="shared" si="111"/>
        <v>0</v>
      </c>
      <c r="BF87" s="350"/>
      <c r="BG87" s="351">
        <f t="shared" si="77"/>
        <v>0</v>
      </c>
      <c r="BH87" s="350"/>
      <c r="BI87" s="351">
        <f t="shared" si="112"/>
        <v>0</v>
      </c>
      <c r="BJ87" s="246"/>
      <c r="BK87" s="246"/>
    </row>
    <row r="88" spans="1:63" ht="15.9" customHeight="1">
      <c r="A88" s="360" t="s">
        <v>290</v>
      </c>
      <c r="B88" s="349" t="s">
        <v>334</v>
      </c>
      <c r="C88" s="61">
        <v>67400</v>
      </c>
      <c r="D88" s="350"/>
      <c r="E88" s="351">
        <f t="shared" si="91"/>
        <v>0</v>
      </c>
      <c r="F88" s="350"/>
      <c r="G88" s="351">
        <f t="shared" si="92"/>
        <v>0</v>
      </c>
      <c r="H88" s="350"/>
      <c r="I88" s="351">
        <f t="shared" si="93"/>
        <v>0</v>
      </c>
      <c r="J88" s="512"/>
      <c r="K88" s="511">
        <f t="shared" si="94"/>
        <v>0</v>
      </c>
      <c r="L88" s="247"/>
      <c r="M88" s="351">
        <f t="shared" si="95"/>
        <v>0</v>
      </c>
      <c r="N88" s="350"/>
      <c r="O88" s="351">
        <f t="shared" si="96"/>
        <v>0</v>
      </c>
      <c r="P88" s="350"/>
      <c r="Q88" s="351">
        <f t="shared" si="97"/>
        <v>0</v>
      </c>
      <c r="R88" s="350"/>
      <c r="S88" s="351">
        <f t="shared" si="98"/>
        <v>0</v>
      </c>
      <c r="T88" s="350"/>
      <c r="U88" s="351">
        <f t="shared" si="99"/>
        <v>0</v>
      </c>
      <c r="V88" s="247"/>
      <c r="W88" s="351">
        <f t="shared" si="100"/>
        <v>0</v>
      </c>
      <c r="X88" s="350"/>
      <c r="Y88" s="351">
        <f t="shared" si="101"/>
        <v>0</v>
      </c>
      <c r="Z88" s="247"/>
      <c r="AA88" s="351">
        <f t="shared" si="102"/>
        <v>0</v>
      </c>
      <c r="AB88" s="350"/>
      <c r="AC88" s="351">
        <f t="shared" si="103"/>
        <v>0</v>
      </c>
      <c r="AD88" s="350"/>
      <c r="AE88" s="351">
        <f t="shared" si="104"/>
        <v>0</v>
      </c>
      <c r="AF88" s="350"/>
      <c r="AG88" s="351">
        <f t="shared" si="105"/>
        <v>0</v>
      </c>
      <c r="AH88" s="350"/>
      <c r="AI88" s="351">
        <f t="shared" si="106"/>
        <v>0</v>
      </c>
      <c r="AJ88" s="350"/>
      <c r="AK88" s="351">
        <f t="shared" si="107"/>
        <v>0</v>
      </c>
      <c r="AL88" s="350"/>
      <c r="AM88" s="351">
        <f t="shared" si="108"/>
        <v>0</v>
      </c>
      <c r="AN88" s="350"/>
      <c r="AO88" s="351">
        <f t="shared" si="113"/>
        <v>0</v>
      </c>
      <c r="AP88" s="350"/>
      <c r="AQ88" s="351">
        <f t="shared" si="109"/>
        <v>0</v>
      </c>
      <c r="AR88" s="350"/>
      <c r="AS88" s="351">
        <f t="shared" si="72"/>
        <v>0</v>
      </c>
      <c r="AT88" s="350"/>
      <c r="AU88" s="351">
        <f t="shared" si="110"/>
        <v>0</v>
      </c>
      <c r="AV88" s="350"/>
      <c r="AW88" s="351">
        <f t="shared" si="73"/>
        <v>0</v>
      </c>
      <c r="AX88" s="350"/>
      <c r="AY88" s="351">
        <f t="shared" si="74"/>
        <v>0</v>
      </c>
      <c r="AZ88" s="350"/>
      <c r="BA88" s="351">
        <f t="shared" si="75"/>
        <v>0</v>
      </c>
      <c r="BB88" s="350"/>
      <c r="BC88" s="351">
        <f t="shared" si="76"/>
        <v>0</v>
      </c>
      <c r="BD88" s="350"/>
      <c r="BE88" s="351">
        <f t="shared" si="111"/>
        <v>0</v>
      </c>
      <c r="BF88" s="350"/>
      <c r="BG88" s="351">
        <f t="shared" si="77"/>
        <v>0</v>
      </c>
      <c r="BH88" s="350"/>
      <c r="BI88" s="351">
        <f t="shared" si="112"/>
        <v>0</v>
      </c>
      <c r="BJ88" s="246"/>
      <c r="BK88" s="246"/>
    </row>
    <row r="89" spans="1:63" ht="15.9" customHeight="1">
      <c r="A89" s="360" t="s">
        <v>886</v>
      </c>
      <c r="B89" s="349" t="s">
        <v>887</v>
      </c>
      <c r="C89" s="61">
        <v>32600</v>
      </c>
      <c r="D89" s="350"/>
      <c r="E89" s="351">
        <f t="shared" si="91"/>
        <v>0</v>
      </c>
      <c r="F89" s="350"/>
      <c r="G89" s="351">
        <f t="shared" si="92"/>
        <v>0</v>
      </c>
      <c r="H89" s="350"/>
      <c r="I89" s="351">
        <f t="shared" si="93"/>
        <v>0</v>
      </c>
      <c r="J89" s="512"/>
      <c r="K89" s="511">
        <f t="shared" si="94"/>
        <v>0</v>
      </c>
      <c r="L89" s="247"/>
      <c r="M89" s="351">
        <f t="shared" si="95"/>
        <v>0</v>
      </c>
      <c r="N89" s="350"/>
      <c r="O89" s="351">
        <f t="shared" si="96"/>
        <v>0</v>
      </c>
      <c r="P89" s="350"/>
      <c r="Q89" s="351">
        <f t="shared" si="97"/>
        <v>0</v>
      </c>
      <c r="R89" s="350"/>
      <c r="S89" s="351">
        <f t="shared" si="98"/>
        <v>0</v>
      </c>
      <c r="T89" s="350"/>
      <c r="U89" s="351">
        <f t="shared" si="99"/>
        <v>0</v>
      </c>
      <c r="V89" s="247"/>
      <c r="W89" s="351">
        <f t="shared" si="100"/>
        <v>0</v>
      </c>
      <c r="X89" s="350"/>
      <c r="Y89" s="351">
        <f t="shared" si="101"/>
        <v>0</v>
      </c>
      <c r="Z89" s="247"/>
      <c r="AA89" s="351">
        <f t="shared" si="102"/>
        <v>0</v>
      </c>
      <c r="AB89" s="350"/>
      <c r="AC89" s="351">
        <f t="shared" si="103"/>
        <v>0</v>
      </c>
      <c r="AD89" s="350"/>
      <c r="AE89" s="351">
        <f t="shared" si="104"/>
        <v>0</v>
      </c>
      <c r="AF89" s="350"/>
      <c r="AG89" s="351">
        <f t="shared" si="105"/>
        <v>0</v>
      </c>
      <c r="AH89" s="350"/>
      <c r="AI89" s="351">
        <f t="shared" si="106"/>
        <v>0</v>
      </c>
      <c r="AJ89" s="350"/>
      <c r="AK89" s="351">
        <f t="shared" si="107"/>
        <v>0</v>
      </c>
      <c r="AL89" s="350"/>
      <c r="AM89" s="351">
        <f t="shared" si="108"/>
        <v>0</v>
      </c>
      <c r="AN89" s="350"/>
      <c r="AO89" s="351">
        <f t="shared" si="113"/>
        <v>0</v>
      </c>
      <c r="AP89" s="350"/>
      <c r="AQ89" s="351">
        <f t="shared" si="109"/>
        <v>0</v>
      </c>
      <c r="AR89" s="350"/>
      <c r="AS89" s="351">
        <f t="shared" si="72"/>
        <v>0</v>
      </c>
      <c r="AT89" s="350"/>
      <c r="AU89" s="351">
        <f t="shared" si="110"/>
        <v>0</v>
      </c>
      <c r="AV89" s="350"/>
      <c r="AW89" s="351">
        <f t="shared" si="73"/>
        <v>0</v>
      </c>
      <c r="AX89" s="350"/>
      <c r="AY89" s="351">
        <f t="shared" si="74"/>
        <v>0</v>
      </c>
      <c r="AZ89" s="350"/>
      <c r="BA89" s="351">
        <f t="shared" si="75"/>
        <v>0</v>
      </c>
      <c r="BB89" s="350"/>
      <c r="BC89" s="351">
        <f t="shared" si="76"/>
        <v>0</v>
      </c>
      <c r="BD89" s="350"/>
      <c r="BE89" s="351">
        <f t="shared" si="111"/>
        <v>0</v>
      </c>
      <c r="BF89" s="350"/>
      <c r="BG89" s="351">
        <f t="shared" si="77"/>
        <v>0</v>
      </c>
      <c r="BH89" s="350"/>
      <c r="BI89" s="351">
        <f t="shared" si="112"/>
        <v>0</v>
      </c>
      <c r="BJ89" s="246"/>
      <c r="BK89" s="246"/>
    </row>
    <row r="90" spans="1:63" ht="15.9" customHeight="1">
      <c r="A90" s="360" t="s">
        <v>888</v>
      </c>
      <c r="B90" s="349" t="s">
        <v>889</v>
      </c>
      <c r="C90" s="61">
        <v>32600</v>
      </c>
      <c r="D90" s="350"/>
      <c r="E90" s="351">
        <f t="shared" si="91"/>
        <v>0</v>
      </c>
      <c r="F90" s="350"/>
      <c r="G90" s="351">
        <f t="shared" si="92"/>
        <v>0</v>
      </c>
      <c r="H90" s="350"/>
      <c r="I90" s="351">
        <f t="shared" si="93"/>
        <v>0</v>
      </c>
      <c r="J90" s="512"/>
      <c r="K90" s="511">
        <f t="shared" si="94"/>
        <v>0</v>
      </c>
      <c r="L90" s="247"/>
      <c r="M90" s="351">
        <f t="shared" si="95"/>
        <v>0</v>
      </c>
      <c r="N90" s="350"/>
      <c r="O90" s="351">
        <f t="shared" si="96"/>
        <v>0</v>
      </c>
      <c r="P90" s="350"/>
      <c r="Q90" s="351">
        <f t="shared" si="97"/>
        <v>0</v>
      </c>
      <c r="R90" s="350"/>
      <c r="S90" s="351">
        <f t="shared" si="98"/>
        <v>0</v>
      </c>
      <c r="T90" s="350"/>
      <c r="U90" s="351">
        <f t="shared" si="99"/>
        <v>0</v>
      </c>
      <c r="V90" s="247"/>
      <c r="W90" s="351">
        <f t="shared" si="100"/>
        <v>0</v>
      </c>
      <c r="X90" s="350"/>
      <c r="Y90" s="351">
        <f t="shared" si="101"/>
        <v>0</v>
      </c>
      <c r="Z90" s="247"/>
      <c r="AA90" s="351">
        <f t="shared" si="102"/>
        <v>0</v>
      </c>
      <c r="AB90" s="350"/>
      <c r="AC90" s="351">
        <f t="shared" si="103"/>
        <v>0</v>
      </c>
      <c r="AD90" s="350"/>
      <c r="AE90" s="351">
        <f t="shared" si="104"/>
        <v>0</v>
      </c>
      <c r="AF90" s="350"/>
      <c r="AG90" s="351">
        <f t="shared" si="105"/>
        <v>0</v>
      </c>
      <c r="AH90" s="350"/>
      <c r="AI90" s="351">
        <f t="shared" si="106"/>
        <v>0</v>
      </c>
      <c r="AJ90" s="350"/>
      <c r="AK90" s="351">
        <f t="shared" si="107"/>
        <v>0</v>
      </c>
      <c r="AL90" s="350"/>
      <c r="AM90" s="351">
        <f t="shared" si="108"/>
        <v>0</v>
      </c>
      <c r="AN90" s="350"/>
      <c r="AO90" s="351">
        <f t="shared" si="113"/>
        <v>0</v>
      </c>
      <c r="AP90" s="350"/>
      <c r="AQ90" s="351">
        <f t="shared" si="109"/>
        <v>0</v>
      </c>
      <c r="AR90" s="350"/>
      <c r="AS90" s="351">
        <f t="shared" si="72"/>
        <v>0</v>
      </c>
      <c r="AT90" s="350"/>
      <c r="AU90" s="351">
        <f t="shared" si="110"/>
        <v>0</v>
      </c>
      <c r="AV90" s="350"/>
      <c r="AW90" s="351">
        <f t="shared" si="73"/>
        <v>0</v>
      </c>
      <c r="AX90" s="350"/>
      <c r="AY90" s="351">
        <f t="shared" si="74"/>
        <v>0</v>
      </c>
      <c r="AZ90" s="350"/>
      <c r="BA90" s="351">
        <f t="shared" si="75"/>
        <v>0</v>
      </c>
      <c r="BB90" s="350"/>
      <c r="BC90" s="351">
        <f t="shared" si="76"/>
        <v>0</v>
      </c>
      <c r="BD90" s="350"/>
      <c r="BE90" s="351">
        <f t="shared" si="111"/>
        <v>0</v>
      </c>
      <c r="BF90" s="350"/>
      <c r="BG90" s="351">
        <f t="shared" si="77"/>
        <v>0</v>
      </c>
      <c r="BH90" s="350"/>
      <c r="BI90" s="351">
        <f t="shared" si="112"/>
        <v>0</v>
      </c>
      <c r="BJ90" s="246"/>
      <c r="BK90" s="246"/>
    </row>
    <row r="91" spans="1:63" s="245" customFormat="1" ht="15.9" customHeight="1">
      <c r="A91" s="382"/>
      <c r="B91" s="383"/>
      <c r="C91" s="61"/>
      <c r="D91" s="350"/>
      <c r="E91" s="351"/>
      <c r="F91" s="350"/>
      <c r="G91" s="351"/>
      <c r="H91" s="350"/>
      <c r="I91" s="351">
        <f t="shared" si="93"/>
        <v>0</v>
      </c>
      <c r="J91" s="512"/>
      <c r="K91" s="511">
        <f t="shared" si="94"/>
        <v>0</v>
      </c>
      <c r="L91" s="247"/>
      <c r="M91" s="351">
        <f t="shared" si="95"/>
        <v>0</v>
      </c>
      <c r="N91" s="350"/>
      <c r="O91" s="351">
        <f t="shared" si="96"/>
        <v>0</v>
      </c>
      <c r="P91" s="350"/>
      <c r="Q91" s="351">
        <f t="shared" si="97"/>
        <v>0</v>
      </c>
      <c r="R91" s="350"/>
      <c r="S91" s="351">
        <f t="shared" si="98"/>
        <v>0</v>
      </c>
      <c r="T91" s="350"/>
      <c r="U91" s="351">
        <f t="shared" si="99"/>
        <v>0</v>
      </c>
      <c r="V91" s="247"/>
      <c r="W91" s="351">
        <f t="shared" si="100"/>
        <v>0</v>
      </c>
      <c r="X91" s="350"/>
      <c r="Y91" s="351">
        <f t="shared" si="101"/>
        <v>0</v>
      </c>
      <c r="Z91" s="247"/>
      <c r="AA91" s="351">
        <f t="shared" si="102"/>
        <v>0</v>
      </c>
      <c r="AB91" s="350"/>
      <c r="AC91" s="351">
        <f t="shared" si="103"/>
        <v>0</v>
      </c>
      <c r="AD91" s="350"/>
      <c r="AE91" s="351">
        <f t="shared" si="104"/>
        <v>0</v>
      </c>
      <c r="AF91" s="350"/>
      <c r="AG91" s="351">
        <f t="shared" si="105"/>
        <v>0</v>
      </c>
      <c r="AH91" s="350"/>
      <c r="AI91" s="351">
        <f t="shared" si="106"/>
        <v>0</v>
      </c>
      <c r="AJ91" s="350"/>
      <c r="AK91" s="351">
        <f t="shared" si="107"/>
        <v>0</v>
      </c>
      <c r="AL91" s="350"/>
      <c r="AM91" s="351">
        <f t="shared" si="108"/>
        <v>0</v>
      </c>
      <c r="AN91" s="350"/>
      <c r="AO91" s="351">
        <f t="shared" si="113"/>
        <v>0</v>
      </c>
      <c r="AP91" s="350"/>
      <c r="AQ91" s="351">
        <f t="shared" si="109"/>
        <v>0</v>
      </c>
      <c r="AR91" s="350"/>
      <c r="AS91" s="351">
        <f t="shared" si="72"/>
        <v>0</v>
      </c>
      <c r="AT91" s="350"/>
      <c r="AU91" s="351">
        <f t="shared" si="110"/>
        <v>0</v>
      </c>
      <c r="AV91" s="350"/>
      <c r="AW91" s="351">
        <f t="shared" si="73"/>
        <v>0</v>
      </c>
      <c r="AX91" s="350"/>
      <c r="AY91" s="351">
        <f t="shared" si="74"/>
        <v>0</v>
      </c>
      <c r="AZ91" s="350"/>
      <c r="BA91" s="351">
        <f t="shared" si="75"/>
        <v>0</v>
      </c>
      <c r="BB91" s="350"/>
      <c r="BC91" s="351">
        <f t="shared" si="76"/>
        <v>0</v>
      </c>
      <c r="BD91" s="350"/>
      <c r="BE91" s="351">
        <f t="shared" si="111"/>
        <v>0</v>
      </c>
      <c r="BF91" s="350"/>
      <c r="BG91" s="351">
        <f t="shared" si="77"/>
        <v>0</v>
      </c>
      <c r="BH91" s="350"/>
      <c r="BI91" s="351">
        <f t="shared" si="112"/>
        <v>0</v>
      </c>
    </row>
    <row r="92" spans="1:63" s="245" customFormat="1" ht="15.9" customHeight="1">
      <c r="A92" s="316"/>
      <c r="B92" s="313" t="s">
        <v>27</v>
      </c>
      <c r="C92" s="162">
        <f>SUM(C85:C90)</f>
        <v>334800</v>
      </c>
      <c r="D92" s="162">
        <f>SUM(D85:D90)</f>
        <v>0</v>
      </c>
      <c r="E92" s="162">
        <f t="shared" ref="E92:BI92" si="114">SUM(E85:E90)</f>
        <v>0</v>
      </c>
      <c r="F92" s="162">
        <f t="shared" si="114"/>
        <v>0</v>
      </c>
      <c r="G92" s="162">
        <f t="shared" si="114"/>
        <v>0</v>
      </c>
      <c r="H92" s="162">
        <f t="shared" si="114"/>
        <v>0</v>
      </c>
      <c r="I92" s="162">
        <f t="shared" si="114"/>
        <v>0</v>
      </c>
      <c r="J92" s="513">
        <f t="shared" si="114"/>
        <v>0</v>
      </c>
      <c r="K92" s="513">
        <f t="shared" si="114"/>
        <v>0</v>
      </c>
      <c r="L92" s="162">
        <f t="shared" si="114"/>
        <v>0</v>
      </c>
      <c r="M92" s="162">
        <f t="shared" si="114"/>
        <v>0</v>
      </c>
      <c r="N92" s="162">
        <f t="shared" si="114"/>
        <v>0</v>
      </c>
      <c r="O92" s="162">
        <f t="shared" si="114"/>
        <v>0</v>
      </c>
      <c r="P92" s="162">
        <f t="shared" si="114"/>
        <v>0</v>
      </c>
      <c r="Q92" s="162">
        <f t="shared" si="114"/>
        <v>0</v>
      </c>
      <c r="R92" s="162">
        <f t="shared" si="114"/>
        <v>0</v>
      </c>
      <c r="S92" s="162">
        <f t="shared" si="114"/>
        <v>0</v>
      </c>
      <c r="T92" s="162">
        <f t="shared" si="114"/>
        <v>0</v>
      </c>
      <c r="U92" s="162">
        <f t="shared" si="114"/>
        <v>0</v>
      </c>
      <c r="V92" s="162">
        <f t="shared" si="114"/>
        <v>0</v>
      </c>
      <c r="W92" s="162">
        <f t="shared" si="114"/>
        <v>0</v>
      </c>
      <c r="X92" s="162">
        <f t="shared" si="114"/>
        <v>0</v>
      </c>
      <c r="Y92" s="162">
        <f t="shared" si="114"/>
        <v>0</v>
      </c>
      <c r="Z92" s="162">
        <f t="shared" si="114"/>
        <v>0</v>
      </c>
      <c r="AA92" s="162">
        <f t="shared" si="114"/>
        <v>0</v>
      </c>
      <c r="AB92" s="162">
        <f t="shared" si="114"/>
        <v>0</v>
      </c>
      <c r="AC92" s="162">
        <f t="shared" si="114"/>
        <v>0</v>
      </c>
      <c r="AD92" s="167">
        <f t="shared" si="114"/>
        <v>0</v>
      </c>
      <c r="AE92" s="162">
        <f t="shared" si="114"/>
        <v>0</v>
      </c>
      <c r="AF92" s="162">
        <f t="shared" si="114"/>
        <v>0</v>
      </c>
      <c r="AG92" s="162">
        <f t="shared" si="114"/>
        <v>0</v>
      </c>
      <c r="AH92" s="162">
        <f t="shared" si="114"/>
        <v>0</v>
      </c>
      <c r="AI92" s="162">
        <f t="shared" si="114"/>
        <v>0</v>
      </c>
      <c r="AJ92" s="162">
        <f t="shared" si="114"/>
        <v>0</v>
      </c>
      <c r="AK92" s="162">
        <f t="shared" si="114"/>
        <v>0</v>
      </c>
      <c r="AL92" s="162">
        <f t="shared" si="114"/>
        <v>0</v>
      </c>
      <c r="AM92" s="162">
        <f t="shared" si="114"/>
        <v>0</v>
      </c>
      <c r="AN92" s="162">
        <f t="shared" si="114"/>
        <v>0</v>
      </c>
      <c r="AO92" s="162">
        <f t="shared" si="114"/>
        <v>0</v>
      </c>
      <c r="AP92" s="162">
        <f t="shared" si="114"/>
        <v>0</v>
      </c>
      <c r="AQ92" s="162">
        <f t="shared" si="114"/>
        <v>0</v>
      </c>
      <c r="AR92" s="162">
        <f t="shared" si="114"/>
        <v>0</v>
      </c>
      <c r="AS92" s="162">
        <f t="shared" si="114"/>
        <v>0</v>
      </c>
      <c r="AT92" s="162">
        <f t="shared" si="114"/>
        <v>0</v>
      </c>
      <c r="AU92" s="162">
        <f t="shared" si="114"/>
        <v>0</v>
      </c>
      <c r="AV92" s="162">
        <f t="shared" si="114"/>
        <v>0</v>
      </c>
      <c r="AW92" s="162">
        <f t="shared" si="114"/>
        <v>0</v>
      </c>
      <c r="AX92" s="162">
        <f t="shared" si="114"/>
        <v>0</v>
      </c>
      <c r="AY92" s="162">
        <f t="shared" si="114"/>
        <v>0</v>
      </c>
      <c r="AZ92" s="162">
        <f t="shared" si="114"/>
        <v>0</v>
      </c>
      <c r="BA92" s="162">
        <f t="shared" si="114"/>
        <v>0</v>
      </c>
      <c r="BB92" s="162">
        <f t="shared" si="114"/>
        <v>0</v>
      </c>
      <c r="BC92" s="162">
        <f t="shared" si="114"/>
        <v>0</v>
      </c>
      <c r="BD92" s="162">
        <f t="shared" si="114"/>
        <v>0</v>
      </c>
      <c r="BE92" s="162">
        <f t="shared" si="114"/>
        <v>0</v>
      </c>
      <c r="BF92" s="162">
        <f t="shared" si="114"/>
        <v>0</v>
      </c>
      <c r="BG92" s="162">
        <f t="shared" si="114"/>
        <v>0</v>
      </c>
      <c r="BH92" s="162">
        <f t="shared" si="114"/>
        <v>0</v>
      </c>
      <c r="BI92" s="162">
        <f t="shared" si="114"/>
        <v>0</v>
      </c>
      <c r="BJ92" s="257">
        <f>+E92+G92+I92+K92+M92+O92+AM92+AK92+S92+U92+W92+Y92+AA92+AS92+AU92+AC92+AI92+AQ92+AE92+AG92+Q92+AO92+AW92+AY92+BA92+BC92+BE92+BG92+BI92</f>
        <v>0</v>
      </c>
    </row>
    <row r="93" spans="1:63" ht="15.9" customHeight="1">
      <c r="A93" s="384"/>
      <c r="B93" s="315" t="s">
        <v>82</v>
      </c>
      <c r="C93" s="62"/>
      <c r="D93" s="62"/>
      <c r="E93" s="62"/>
      <c r="F93" s="62"/>
      <c r="G93" s="62"/>
      <c r="H93" s="62"/>
      <c r="I93" s="62"/>
      <c r="J93" s="514"/>
      <c r="K93" s="514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</row>
    <row r="94" spans="1:63" ht="15.9" customHeight="1">
      <c r="A94" s="360" t="s">
        <v>252</v>
      </c>
      <c r="B94" s="349" t="s">
        <v>253</v>
      </c>
      <c r="C94" s="61">
        <v>67400</v>
      </c>
      <c r="D94" s="350"/>
      <c r="E94" s="351">
        <f t="shared" si="91"/>
        <v>0</v>
      </c>
      <c r="F94" s="350"/>
      <c r="G94" s="351">
        <f t="shared" si="92"/>
        <v>0</v>
      </c>
      <c r="H94" s="372"/>
      <c r="I94" s="351">
        <f t="shared" si="93"/>
        <v>0</v>
      </c>
      <c r="J94" s="512"/>
      <c r="K94" s="511">
        <f t="shared" si="94"/>
        <v>0</v>
      </c>
      <c r="L94" s="247"/>
      <c r="M94" s="351">
        <f t="shared" si="95"/>
        <v>0</v>
      </c>
      <c r="N94" s="350"/>
      <c r="O94" s="351">
        <f t="shared" si="96"/>
        <v>0</v>
      </c>
      <c r="P94" s="350"/>
      <c r="Q94" s="351">
        <f t="shared" si="97"/>
        <v>0</v>
      </c>
      <c r="R94" s="350"/>
      <c r="S94" s="351">
        <f t="shared" si="98"/>
        <v>0</v>
      </c>
      <c r="T94" s="350"/>
      <c r="U94" s="351">
        <f t="shared" si="99"/>
        <v>0</v>
      </c>
      <c r="V94" s="247"/>
      <c r="W94" s="351">
        <f t="shared" si="100"/>
        <v>0</v>
      </c>
      <c r="X94" s="350"/>
      <c r="Y94" s="351">
        <f t="shared" si="101"/>
        <v>0</v>
      </c>
      <c r="Z94" s="247"/>
      <c r="AA94" s="351">
        <f t="shared" si="102"/>
        <v>0</v>
      </c>
      <c r="AB94" s="350"/>
      <c r="AC94" s="351">
        <f t="shared" si="103"/>
        <v>0</v>
      </c>
      <c r="AD94" s="350"/>
      <c r="AE94" s="351">
        <f t="shared" si="104"/>
        <v>0</v>
      </c>
      <c r="AF94" s="350"/>
      <c r="AG94" s="351">
        <f t="shared" si="105"/>
        <v>0</v>
      </c>
      <c r="AH94" s="350"/>
      <c r="AI94" s="351">
        <f t="shared" si="106"/>
        <v>0</v>
      </c>
      <c r="AJ94" s="350"/>
      <c r="AK94" s="351">
        <f t="shared" si="107"/>
        <v>0</v>
      </c>
      <c r="AL94" s="350"/>
      <c r="AM94" s="351">
        <f t="shared" ref="AM94:AM112" si="115">C94*AL94</f>
        <v>0</v>
      </c>
      <c r="AN94" s="350"/>
      <c r="AO94" s="351">
        <f t="shared" ref="AO94:AO112" si="116">C94*AN94</f>
        <v>0</v>
      </c>
      <c r="AP94" s="350"/>
      <c r="AQ94" s="351">
        <f t="shared" ref="AQ94:AQ112" si="117">C94*AP94</f>
        <v>0</v>
      </c>
      <c r="AR94" s="350"/>
      <c r="AS94" s="351">
        <f t="shared" si="72"/>
        <v>0</v>
      </c>
      <c r="AT94" s="350"/>
      <c r="AU94" s="351">
        <f t="shared" ref="AU94:AU112" si="118">C94*AT94</f>
        <v>0</v>
      </c>
      <c r="AV94" s="350"/>
      <c r="AW94" s="351">
        <f t="shared" si="73"/>
        <v>0</v>
      </c>
      <c r="AX94" s="350"/>
      <c r="AY94" s="351">
        <f t="shared" si="74"/>
        <v>0</v>
      </c>
      <c r="AZ94" s="350"/>
      <c r="BA94" s="351">
        <f t="shared" si="75"/>
        <v>0</v>
      </c>
      <c r="BB94" s="350"/>
      <c r="BC94" s="351">
        <f t="shared" si="76"/>
        <v>0</v>
      </c>
      <c r="BD94" s="350"/>
      <c r="BE94" s="351">
        <f>C94*BD94</f>
        <v>0</v>
      </c>
      <c r="BF94" s="350"/>
      <c r="BG94" s="351">
        <f t="shared" si="77"/>
        <v>0</v>
      </c>
      <c r="BH94" s="350"/>
      <c r="BI94" s="351">
        <f t="shared" ref="BI94:BI112" si="119">C94*BH94</f>
        <v>0</v>
      </c>
      <c r="BJ94" s="385"/>
      <c r="BK94" s="246"/>
    </row>
    <row r="95" spans="1:63" ht="15.9" customHeight="1">
      <c r="A95" s="360" t="s">
        <v>348</v>
      </c>
      <c r="B95" s="349" t="s">
        <v>349</v>
      </c>
      <c r="C95" s="61">
        <v>67400</v>
      </c>
      <c r="D95" s="350"/>
      <c r="E95" s="351">
        <f t="shared" si="91"/>
        <v>0</v>
      </c>
      <c r="F95" s="350"/>
      <c r="G95" s="351">
        <f t="shared" si="92"/>
        <v>0</v>
      </c>
      <c r="H95" s="372"/>
      <c r="I95" s="351">
        <f t="shared" si="93"/>
        <v>0</v>
      </c>
      <c r="J95" s="512"/>
      <c r="K95" s="511">
        <f t="shared" si="94"/>
        <v>0</v>
      </c>
      <c r="L95" s="247"/>
      <c r="M95" s="351">
        <f t="shared" si="95"/>
        <v>0</v>
      </c>
      <c r="N95" s="350"/>
      <c r="O95" s="351">
        <f t="shared" si="96"/>
        <v>0</v>
      </c>
      <c r="P95" s="350"/>
      <c r="Q95" s="351">
        <f t="shared" si="97"/>
        <v>0</v>
      </c>
      <c r="R95" s="350"/>
      <c r="S95" s="351">
        <f t="shared" si="98"/>
        <v>0</v>
      </c>
      <c r="T95" s="350"/>
      <c r="U95" s="351">
        <f t="shared" si="99"/>
        <v>0</v>
      </c>
      <c r="V95" s="247"/>
      <c r="W95" s="351">
        <f t="shared" si="100"/>
        <v>0</v>
      </c>
      <c r="X95" s="350"/>
      <c r="Y95" s="351">
        <f t="shared" si="101"/>
        <v>0</v>
      </c>
      <c r="Z95" s="247"/>
      <c r="AA95" s="351">
        <f t="shared" si="102"/>
        <v>0</v>
      </c>
      <c r="AB95" s="350"/>
      <c r="AC95" s="351">
        <f t="shared" si="103"/>
        <v>0</v>
      </c>
      <c r="AD95" s="350"/>
      <c r="AE95" s="351">
        <f t="shared" si="104"/>
        <v>0</v>
      </c>
      <c r="AF95" s="350"/>
      <c r="AG95" s="351">
        <f t="shared" si="105"/>
        <v>0</v>
      </c>
      <c r="AH95" s="350"/>
      <c r="AI95" s="351">
        <f t="shared" si="106"/>
        <v>0</v>
      </c>
      <c r="AJ95" s="350"/>
      <c r="AK95" s="351">
        <f t="shared" si="107"/>
        <v>0</v>
      </c>
      <c r="AL95" s="350"/>
      <c r="AM95" s="351">
        <f t="shared" si="115"/>
        <v>0</v>
      </c>
      <c r="AN95" s="350"/>
      <c r="AO95" s="351">
        <f t="shared" si="116"/>
        <v>0</v>
      </c>
      <c r="AP95" s="350"/>
      <c r="AQ95" s="351">
        <f t="shared" si="117"/>
        <v>0</v>
      </c>
      <c r="AR95" s="350"/>
      <c r="AS95" s="351">
        <f t="shared" si="72"/>
        <v>0</v>
      </c>
      <c r="AT95" s="350"/>
      <c r="AU95" s="351">
        <f t="shared" si="118"/>
        <v>0</v>
      </c>
      <c r="AV95" s="350"/>
      <c r="AW95" s="351">
        <f t="shared" si="73"/>
        <v>0</v>
      </c>
      <c r="AX95" s="350"/>
      <c r="AY95" s="351">
        <f t="shared" si="74"/>
        <v>0</v>
      </c>
      <c r="AZ95" s="350"/>
      <c r="BA95" s="351">
        <f t="shared" si="75"/>
        <v>0</v>
      </c>
      <c r="BB95" s="350"/>
      <c r="BC95" s="351">
        <f t="shared" si="76"/>
        <v>0</v>
      </c>
      <c r="BD95" s="350"/>
      <c r="BE95" s="351">
        <f t="shared" ref="BE95:BE112" si="120">C95*BD95</f>
        <v>0</v>
      </c>
      <c r="BF95" s="350"/>
      <c r="BG95" s="351">
        <f t="shared" si="77"/>
        <v>0</v>
      </c>
      <c r="BH95" s="350"/>
      <c r="BI95" s="351">
        <f t="shared" si="119"/>
        <v>0</v>
      </c>
      <c r="BJ95" s="385"/>
      <c r="BK95" s="246"/>
    </row>
    <row r="96" spans="1:63" ht="15.9" customHeight="1">
      <c r="A96" s="360" t="s">
        <v>111</v>
      </c>
      <c r="B96" s="349" t="s">
        <v>112</v>
      </c>
      <c r="C96" s="61">
        <v>67400</v>
      </c>
      <c r="D96" s="350"/>
      <c r="E96" s="351">
        <f t="shared" si="91"/>
        <v>0</v>
      </c>
      <c r="F96" s="350"/>
      <c r="G96" s="351">
        <f t="shared" si="92"/>
        <v>0</v>
      </c>
      <c r="H96" s="372"/>
      <c r="I96" s="351">
        <f t="shared" si="93"/>
        <v>0</v>
      </c>
      <c r="J96" s="512"/>
      <c r="K96" s="511">
        <f t="shared" si="94"/>
        <v>0</v>
      </c>
      <c r="L96" s="247"/>
      <c r="M96" s="351">
        <f t="shared" si="95"/>
        <v>0</v>
      </c>
      <c r="N96" s="350"/>
      <c r="O96" s="351">
        <f t="shared" si="96"/>
        <v>0</v>
      </c>
      <c r="P96" s="350"/>
      <c r="Q96" s="351">
        <f t="shared" si="97"/>
        <v>0</v>
      </c>
      <c r="R96" s="372">
        <v>0</v>
      </c>
      <c r="S96" s="351">
        <f t="shared" si="98"/>
        <v>0</v>
      </c>
      <c r="T96" s="350"/>
      <c r="U96" s="351">
        <f t="shared" si="99"/>
        <v>0</v>
      </c>
      <c r="V96" s="247"/>
      <c r="W96" s="351">
        <f t="shared" si="100"/>
        <v>0</v>
      </c>
      <c r="X96" s="350"/>
      <c r="Y96" s="351">
        <f t="shared" si="101"/>
        <v>0</v>
      </c>
      <c r="Z96" s="247"/>
      <c r="AA96" s="351">
        <f t="shared" si="102"/>
        <v>0</v>
      </c>
      <c r="AB96" s="350"/>
      <c r="AC96" s="351">
        <f t="shared" si="103"/>
        <v>0</v>
      </c>
      <c r="AD96" s="350"/>
      <c r="AE96" s="351">
        <f t="shared" si="104"/>
        <v>0</v>
      </c>
      <c r="AF96" s="350"/>
      <c r="AG96" s="351">
        <f t="shared" si="105"/>
        <v>0</v>
      </c>
      <c r="AH96" s="350"/>
      <c r="AI96" s="351">
        <f t="shared" si="106"/>
        <v>0</v>
      </c>
      <c r="AJ96" s="350"/>
      <c r="AK96" s="351">
        <f t="shared" si="107"/>
        <v>0</v>
      </c>
      <c r="AL96" s="350"/>
      <c r="AM96" s="351">
        <f t="shared" si="115"/>
        <v>0</v>
      </c>
      <c r="AN96" s="350"/>
      <c r="AO96" s="351">
        <f t="shared" si="116"/>
        <v>0</v>
      </c>
      <c r="AP96" s="350"/>
      <c r="AQ96" s="351">
        <f t="shared" si="117"/>
        <v>0</v>
      </c>
      <c r="AR96" s="350"/>
      <c r="AS96" s="351">
        <f t="shared" si="72"/>
        <v>0</v>
      </c>
      <c r="AT96" s="350"/>
      <c r="AU96" s="351">
        <f t="shared" si="118"/>
        <v>0</v>
      </c>
      <c r="AV96" s="350">
        <v>7.5</v>
      </c>
      <c r="AW96" s="351">
        <f t="shared" si="73"/>
        <v>505500</v>
      </c>
      <c r="AX96" s="350"/>
      <c r="AY96" s="351">
        <f t="shared" si="74"/>
        <v>0</v>
      </c>
      <c r="AZ96" s="350"/>
      <c r="BA96" s="351">
        <f t="shared" si="75"/>
        <v>0</v>
      </c>
      <c r="BB96" s="350"/>
      <c r="BC96" s="351">
        <f t="shared" si="76"/>
        <v>0</v>
      </c>
      <c r="BD96" s="350"/>
      <c r="BE96" s="351">
        <f t="shared" si="120"/>
        <v>0</v>
      </c>
      <c r="BF96" s="350"/>
      <c r="BG96" s="351">
        <f t="shared" si="77"/>
        <v>0</v>
      </c>
      <c r="BH96" s="350"/>
      <c r="BI96" s="351">
        <f t="shared" si="119"/>
        <v>0</v>
      </c>
      <c r="BJ96" s="385"/>
      <c r="BK96" s="246"/>
    </row>
    <row r="97" spans="1:63" ht="15.9" customHeight="1">
      <c r="A97" s="360" t="s">
        <v>469</v>
      </c>
      <c r="B97" s="349" t="s">
        <v>470</v>
      </c>
      <c r="C97" s="61">
        <v>67400</v>
      </c>
      <c r="D97" s="350"/>
      <c r="E97" s="351">
        <f t="shared" si="91"/>
        <v>0</v>
      </c>
      <c r="F97" s="350"/>
      <c r="G97" s="351">
        <f t="shared" si="92"/>
        <v>0</v>
      </c>
      <c r="H97" s="372"/>
      <c r="I97" s="351">
        <f t="shared" si="93"/>
        <v>0</v>
      </c>
      <c r="J97" s="512"/>
      <c r="K97" s="511">
        <f t="shared" si="94"/>
        <v>0</v>
      </c>
      <c r="L97" s="247"/>
      <c r="M97" s="351">
        <f t="shared" si="95"/>
        <v>0</v>
      </c>
      <c r="N97" s="350"/>
      <c r="O97" s="351">
        <f t="shared" si="96"/>
        <v>0</v>
      </c>
      <c r="P97" s="350"/>
      <c r="Q97" s="351">
        <f t="shared" si="97"/>
        <v>0</v>
      </c>
      <c r="R97" s="350"/>
      <c r="S97" s="351">
        <f t="shared" si="98"/>
        <v>0</v>
      </c>
      <c r="T97" s="350"/>
      <c r="U97" s="351">
        <f t="shared" si="99"/>
        <v>0</v>
      </c>
      <c r="V97" s="247"/>
      <c r="W97" s="351">
        <f t="shared" si="100"/>
        <v>0</v>
      </c>
      <c r="X97" s="350"/>
      <c r="Y97" s="351">
        <f t="shared" si="101"/>
        <v>0</v>
      </c>
      <c r="Z97" s="247"/>
      <c r="AA97" s="351">
        <f t="shared" si="102"/>
        <v>0</v>
      </c>
      <c r="AB97" s="350"/>
      <c r="AC97" s="351">
        <f t="shared" si="103"/>
        <v>0</v>
      </c>
      <c r="AD97" s="350"/>
      <c r="AE97" s="351">
        <f t="shared" si="104"/>
        <v>0</v>
      </c>
      <c r="AF97" s="350"/>
      <c r="AG97" s="351">
        <f t="shared" si="105"/>
        <v>0</v>
      </c>
      <c r="AH97" s="350"/>
      <c r="AI97" s="351">
        <f t="shared" si="106"/>
        <v>0</v>
      </c>
      <c r="AJ97" s="350"/>
      <c r="AK97" s="351">
        <f t="shared" si="107"/>
        <v>0</v>
      </c>
      <c r="AL97" s="350"/>
      <c r="AM97" s="351">
        <f t="shared" si="115"/>
        <v>0</v>
      </c>
      <c r="AN97" s="350"/>
      <c r="AO97" s="351">
        <f t="shared" si="116"/>
        <v>0</v>
      </c>
      <c r="AP97" s="350"/>
      <c r="AQ97" s="351">
        <f t="shared" si="117"/>
        <v>0</v>
      </c>
      <c r="AR97" s="350"/>
      <c r="AS97" s="351">
        <f t="shared" si="72"/>
        <v>0</v>
      </c>
      <c r="AT97" s="350"/>
      <c r="AU97" s="351">
        <f t="shared" si="118"/>
        <v>0</v>
      </c>
      <c r="AV97" s="350"/>
      <c r="AW97" s="351">
        <f t="shared" si="73"/>
        <v>0</v>
      </c>
      <c r="AX97" s="350"/>
      <c r="AY97" s="351">
        <f t="shared" si="74"/>
        <v>0</v>
      </c>
      <c r="AZ97" s="350"/>
      <c r="BA97" s="351">
        <f t="shared" si="75"/>
        <v>0</v>
      </c>
      <c r="BB97" s="350"/>
      <c r="BC97" s="351">
        <f t="shared" si="76"/>
        <v>0</v>
      </c>
      <c r="BD97" s="350"/>
      <c r="BE97" s="351">
        <f t="shared" si="120"/>
        <v>0</v>
      </c>
      <c r="BF97" s="350"/>
      <c r="BG97" s="351">
        <f t="shared" si="77"/>
        <v>0</v>
      </c>
      <c r="BH97" s="350"/>
      <c r="BI97" s="351">
        <f t="shared" si="119"/>
        <v>0</v>
      </c>
      <c r="BJ97" s="246"/>
      <c r="BK97" s="246"/>
    </row>
    <row r="98" spans="1:63" ht="15.9" customHeight="1">
      <c r="A98" s="360" t="s">
        <v>408</v>
      </c>
      <c r="B98" s="349" t="s">
        <v>409</v>
      </c>
      <c r="C98" s="61">
        <v>67400</v>
      </c>
      <c r="D98" s="350"/>
      <c r="E98" s="351">
        <f t="shared" si="91"/>
        <v>0</v>
      </c>
      <c r="F98" s="350"/>
      <c r="G98" s="351">
        <f t="shared" si="92"/>
        <v>0</v>
      </c>
      <c r="H98" s="372"/>
      <c r="I98" s="351">
        <f t="shared" si="93"/>
        <v>0</v>
      </c>
      <c r="J98" s="512"/>
      <c r="K98" s="511">
        <f t="shared" si="94"/>
        <v>0</v>
      </c>
      <c r="L98" s="247"/>
      <c r="M98" s="351">
        <f t="shared" si="95"/>
        <v>0</v>
      </c>
      <c r="N98" s="350"/>
      <c r="O98" s="351">
        <f t="shared" si="96"/>
        <v>0</v>
      </c>
      <c r="P98" s="350"/>
      <c r="Q98" s="351">
        <f t="shared" si="97"/>
        <v>0</v>
      </c>
      <c r="R98" s="350"/>
      <c r="S98" s="351">
        <f t="shared" si="98"/>
        <v>0</v>
      </c>
      <c r="T98" s="350"/>
      <c r="U98" s="351">
        <f t="shared" si="99"/>
        <v>0</v>
      </c>
      <c r="V98" s="247"/>
      <c r="W98" s="351">
        <f t="shared" si="100"/>
        <v>0</v>
      </c>
      <c r="X98" s="350"/>
      <c r="Y98" s="351">
        <f t="shared" si="101"/>
        <v>0</v>
      </c>
      <c r="Z98" s="247"/>
      <c r="AA98" s="351">
        <f t="shared" si="102"/>
        <v>0</v>
      </c>
      <c r="AB98" s="350"/>
      <c r="AC98" s="351">
        <f t="shared" si="103"/>
        <v>0</v>
      </c>
      <c r="AD98" s="350"/>
      <c r="AE98" s="351">
        <f t="shared" si="104"/>
        <v>0</v>
      </c>
      <c r="AF98" s="350"/>
      <c r="AG98" s="351">
        <f t="shared" si="105"/>
        <v>0</v>
      </c>
      <c r="AH98" s="350"/>
      <c r="AI98" s="351">
        <f t="shared" si="106"/>
        <v>0</v>
      </c>
      <c r="AJ98" s="350"/>
      <c r="AK98" s="351">
        <f t="shared" si="107"/>
        <v>0</v>
      </c>
      <c r="AL98" s="350"/>
      <c r="AM98" s="351">
        <f t="shared" si="115"/>
        <v>0</v>
      </c>
      <c r="AN98" s="350"/>
      <c r="AO98" s="351">
        <f t="shared" si="116"/>
        <v>0</v>
      </c>
      <c r="AP98" s="350"/>
      <c r="AQ98" s="351">
        <f t="shared" si="117"/>
        <v>0</v>
      </c>
      <c r="AR98" s="350"/>
      <c r="AS98" s="351">
        <f t="shared" si="72"/>
        <v>0</v>
      </c>
      <c r="AT98" s="350"/>
      <c r="AU98" s="351">
        <f t="shared" si="118"/>
        <v>0</v>
      </c>
      <c r="AV98" s="350"/>
      <c r="AW98" s="351">
        <f t="shared" si="73"/>
        <v>0</v>
      </c>
      <c r="AX98" s="350"/>
      <c r="AY98" s="351">
        <f t="shared" si="74"/>
        <v>0</v>
      </c>
      <c r="AZ98" s="350"/>
      <c r="BA98" s="351">
        <f t="shared" si="75"/>
        <v>0</v>
      </c>
      <c r="BB98" s="350"/>
      <c r="BC98" s="351">
        <f t="shared" si="76"/>
        <v>0</v>
      </c>
      <c r="BD98" s="350"/>
      <c r="BE98" s="351">
        <f t="shared" si="120"/>
        <v>0</v>
      </c>
      <c r="BF98" s="350"/>
      <c r="BG98" s="351">
        <f t="shared" si="77"/>
        <v>0</v>
      </c>
      <c r="BH98" s="350"/>
      <c r="BI98" s="351">
        <f t="shared" si="119"/>
        <v>0</v>
      </c>
      <c r="BJ98" s="246"/>
      <c r="BK98" s="246"/>
    </row>
    <row r="99" spans="1:63" ht="15.9" customHeight="1">
      <c r="A99" s="360" t="s">
        <v>200</v>
      </c>
      <c r="B99" s="349" t="s">
        <v>142</v>
      </c>
      <c r="C99" s="61">
        <v>67400</v>
      </c>
      <c r="D99" s="350"/>
      <c r="E99" s="351">
        <f t="shared" si="91"/>
        <v>0</v>
      </c>
      <c r="F99" s="350"/>
      <c r="G99" s="351">
        <f t="shared" si="92"/>
        <v>0</v>
      </c>
      <c r="H99" s="372"/>
      <c r="I99" s="351">
        <f t="shared" si="93"/>
        <v>0</v>
      </c>
      <c r="J99" s="512"/>
      <c r="K99" s="511">
        <f t="shared" si="94"/>
        <v>0</v>
      </c>
      <c r="L99" s="247"/>
      <c r="M99" s="351">
        <f t="shared" si="95"/>
        <v>0</v>
      </c>
      <c r="N99" s="350"/>
      <c r="O99" s="351">
        <f t="shared" si="96"/>
        <v>0</v>
      </c>
      <c r="P99" s="350"/>
      <c r="Q99" s="351">
        <f t="shared" si="97"/>
        <v>0</v>
      </c>
      <c r="R99" s="350"/>
      <c r="S99" s="351">
        <f t="shared" si="98"/>
        <v>0</v>
      </c>
      <c r="T99" s="350"/>
      <c r="U99" s="351">
        <f t="shared" si="99"/>
        <v>0</v>
      </c>
      <c r="V99" s="247"/>
      <c r="W99" s="351">
        <f t="shared" si="100"/>
        <v>0</v>
      </c>
      <c r="X99" s="350"/>
      <c r="Y99" s="351">
        <f t="shared" si="101"/>
        <v>0</v>
      </c>
      <c r="Z99" s="247"/>
      <c r="AA99" s="351">
        <f t="shared" si="102"/>
        <v>0</v>
      </c>
      <c r="AB99" s="350"/>
      <c r="AC99" s="351">
        <f t="shared" si="103"/>
        <v>0</v>
      </c>
      <c r="AD99" s="350"/>
      <c r="AE99" s="351">
        <f t="shared" si="104"/>
        <v>0</v>
      </c>
      <c r="AF99" s="350"/>
      <c r="AG99" s="351">
        <f t="shared" si="105"/>
        <v>0</v>
      </c>
      <c r="AH99" s="350"/>
      <c r="AI99" s="351">
        <f t="shared" si="106"/>
        <v>0</v>
      </c>
      <c r="AJ99" s="350"/>
      <c r="AK99" s="351">
        <f t="shared" si="107"/>
        <v>0</v>
      </c>
      <c r="AL99" s="350"/>
      <c r="AM99" s="351">
        <f t="shared" si="115"/>
        <v>0</v>
      </c>
      <c r="AN99" s="350"/>
      <c r="AO99" s="351">
        <f t="shared" si="116"/>
        <v>0</v>
      </c>
      <c r="AP99" s="350"/>
      <c r="AQ99" s="351">
        <f t="shared" si="117"/>
        <v>0</v>
      </c>
      <c r="AR99" s="350"/>
      <c r="AS99" s="351">
        <f t="shared" si="72"/>
        <v>0</v>
      </c>
      <c r="AT99" s="350"/>
      <c r="AU99" s="351">
        <f t="shared" si="118"/>
        <v>0</v>
      </c>
      <c r="AV99" s="350"/>
      <c r="AW99" s="351">
        <f t="shared" si="73"/>
        <v>0</v>
      </c>
      <c r="AX99" s="350"/>
      <c r="AY99" s="351">
        <f t="shared" si="74"/>
        <v>0</v>
      </c>
      <c r="AZ99" s="350"/>
      <c r="BA99" s="351">
        <f t="shared" si="75"/>
        <v>0</v>
      </c>
      <c r="BB99" s="350"/>
      <c r="BC99" s="351">
        <f t="shared" si="76"/>
        <v>0</v>
      </c>
      <c r="BD99" s="350"/>
      <c r="BE99" s="351">
        <f t="shared" si="120"/>
        <v>0</v>
      </c>
      <c r="BF99" s="350"/>
      <c r="BG99" s="351">
        <f t="shared" si="77"/>
        <v>0</v>
      </c>
      <c r="BH99" s="350"/>
      <c r="BI99" s="351">
        <f t="shared" si="119"/>
        <v>0</v>
      </c>
      <c r="BJ99" s="246"/>
      <c r="BK99" s="246"/>
    </row>
    <row r="100" spans="1:63" ht="15.9" customHeight="1">
      <c r="A100" s="360" t="s">
        <v>113</v>
      </c>
      <c r="B100" s="349" t="s">
        <v>114</v>
      </c>
      <c r="C100" s="61">
        <v>67400</v>
      </c>
      <c r="D100" s="350"/>
      <c r="E100" s="351">
        <f t="shared" si="91"/>
        <v>0</v>
      </c>
      <c r="F100" s="350"/>
      <c r="G100" s="351">
        <f t="shared" si="92"/>
        <v>0</v>
      </c>
      <c r="H100" s="372"/>
      <c r="I100" s="351">
        <f t="shared" si="93"/>
        <v>0</v>
      </c>
      <c r="J100" s="512"/>
      <c r="K100" s="511">
        <f t="shared" si="94"/>
        <v>0</v>
      </c>
      <c r="L100" s="247"/>
      <c r="M100" s="351">
        <f t="shared" si="95"/>
        <v>0</v>
      </c>
      <c r="N100" s="350"/>
      <c r="O100" s="351">
        <f t="shared" si="96"/>
        <v>0</v>
      </c>
      <c r="P100" s="350"/>
      <c r="Q100" s="351">
        <f t="shared" si="97"/>
        <v>0</v>
      </c>
      <c r="R100" s="350"/>
      <c r="S100" s="351">
        <f t="shared" si="98"/>
        <v>0</v>
      </c>
      <c r="T100" s="350"/>
      <c r="U100" s="351">
        <f t="shared" si="99"/>
        <v>0</v>
      </c>
      <c r="V100" s="247"/>
      <c r="W100" s="351">
        <f t="shared" si="100"/>
        <v>0</v>
      </c>
      <c r="X100" s="350"/>
      <c r="Y100" s="351">
        <f t="shared" si="101"/>
        <v>0</v>
      </c>
      <c r="Z100" s="247"/>
      <c r="AA100" s="351">
        <f t="shared" si="102"/>
        <v>0</v>
      </c>
      <c r="AB100" s="350"/>
      <c r="AC100" s="351">
        <f t="shared" si="103"/>
        <v>0</v>
      </c>
      <c r="AD100" s="350"/>
      <c r="AE100" s="351">
        <f t="shared" si="104"/>
        <v>0</v>
      </c>
      <c r="AF100" s="350"/>
      <c r="AG100" s="351">
        <f t="shared" si="105"/>
        <v>0</v>
      </c>
      <c r="AH100" s="350"/>
      <c r="AI100" s="351">
        <f t="shared" si="106"/>
        <v>0</v>
      </c>
      <c r="AJ100" s="350"/>
      <c r="AK100" s="351">
        <f t="shared" si="107"/>
        <v>0</v>
      </c>
      <c r="AL100" s="350"/>
      <c r="AM100" s="351">
        <f t="shared" si="115"/>
        <v>0</v>
      </c>
      <c r="AN100" s="350"/>
      <c r="AO100" s="351">
        <f t="shared" si="116"/>
        <v>0</v>
      </c>
      <c r="AP100" s="350"/>
      <c r="AQ100" s="351">
        <f t="shared" si="117"/>
        <v>0</v>
      </c>
      <c r="AR100" s="350"/>
      <c r="AS100" s="351">
        <f t="shared" si="72"/>
        <v>0</v>
      </c>
      <c r="AT100" s="350"/>
      <c r="AU100" s="351">
        <f t="shared" si="118"/>
        <v>0</v>
      </c>
      <c r="AV100" s="350"/>
      <c r="AW100" s="351">
        <f t="shared" si="73"/>
        <v>0</v>
      </c>
      <c r="AX100" s="350"/>
      <c r="AY100" s="351">
        <f t="shared" si="74"/>
        <v>0</v>
      </c>
      <c r="AZ100" s="350"/>
      <c r="BA100" s="351">
        <f t="shared" si="75"/>
        <v>0</v>
      </c>
      <c r="BB100" s="350"/>
      <c r="BC100" s="351">
        <f t="shared" si="76"/>
        <v>0</v>
      </c>
      <c r="BD100" s="350"/>
      <c r="BE100" s="351">
        <f t="shared" si="120"/>
        <v>0</v>
      </c>
      <c r="BF100" s="350"/>
      <c r="BG100" s="351">
        <f t="shared" si="77"/>
        <v>0</v>
      </c>
      <c r="BH100" s="350"/>
      <c r="BI100" s="351">
        <f t="shared" si="119"/>
        <v>0</v>
      </c>
      <c r="BJ100" s="246"/>
      <c r="BK100" s="246"/>
    </row>
    <row r="101" spans="1:63" ht="15.9" customHeight="1">
      <c r="A101" s="360" t="s">
        <v>276</v>
      </c>
      <c r="B101" s="349" t="s">
        <v>141</v>
      </c>
      <c r="C101" s="61">
        <v>79900</v>
      </c>
      <c r="D101" s="350"/>
      <c r="E101" s="351">
        <f t="shared" si="91"/>
        <v>0</v>
      </c>
      <c r="F101" s="350"/>
      <c r="G101" s="351">
        <f t="shared" si="92"/>
        <v>0</v>
      </c>
      <c r="H101" s="372"/>
      <c r="I101" s="351">
        <f t="shared" si="93"/>
        <v>0</v>
      </c>
      <c r="J101" s="512"/>
      <c r="K101" s="511">
        <f t="shared" si="94"/>
        <v>0</v>
      </c>
      <c r="L101" s="247"/>
      <c r="M101" s="351">
        <f t="shared" si="95"/>
        <v>0</v>
      </c>
      <c r="N101" s="350"/>
      <c r="O101" s="351">
        <f t="shared" si="96"/>
        <v>0</v>
      </c>
      <c r="P101" s="350"/>
      <c r="Q101" s="351">
        <f t="shared" si="97"/>
        <v>0</v>
      </c>
      <c r="R101" s="350"/>
      <c r="S101" s="351">
        <f t="shared" si="98"/>
        <v>0</v>
      </c>
      <c r="T101" s="350"/>
      <c r="U101" s="351">
        <f t="shared" si="99"/>
        <v>0</v>
      </c>
      <c r="V101" s="247"/>
      <c r="W101" s="351">
        <f t="shared" si="100"/>
        <v>0</v>
      </c>
      <c r="X101" s="350"/>
      <c r="Y101" s="351">
        <f t="shared" si="101"/>
        <v>0</v>
      </c>
      <c r="Z101" s="247"/>
      <c r="AA101" s="351">
        <f t="shared" si="102"/>
        <v>0</v>
      </c>
      <c r="AB101" s="350"/>
      <c r="AC101" s="351">
        <f t="shared" si="103"/>
        <v>0</v>
      </c>
      <c r="AD101" s="350"/>
      <c r="AE101" s="351">
        <f t="shared" si="104"/>
        <v>0</v>
      </c>
      <c r="AF101" s="350"/>
      <c r="AG101" s="351">
        <f t="shared" si="105"/>
        <v>0</v>
      </c>
      <c r="AH101" s="350"/>
      <c r="AI101" s="351">
        <f t="shared" si="106"/>
        <v>0</v>
      </c>
      <c r="AJ101" s="350"/>
      <c r="AK101" s="351">
        <f t="shared" si="107"/>
        <v>0</v>
      </c>
      <c r="AL101" s="350"/>
      <c r="AM101" s="351">
        <f t="shared" si="115"/>
        <v>0</v>
      </c>
      <c r="AN101" s="350"/>
      <c r="AO101" s="351">
        <f t="shared" si="116"/>
        <v>0</v>
      </c>
      <c r="AP101" s="350"/>
      <c r="AQ101" s="351">
        <f t="shared" si="117"/>
        <v>0</v>
      </c>
      <c r="AR101" s="350"/>
      <c r="AS101" s="351">
        <f t="shared" si="72"/>
        <v>0</v>
      </c>
      <c r="AT101" s="350"/>
      <c r="AU101" s="351">
        <f t="shared" si="118"/>
        <v>0</v>
      </c>
      <c r="AV101" s="350"/>
      <c r="AW101" s="351">
        <f t="shared" si="73"/>
        <v>0</v>
      </c>
      <c r="AX101" s="350"/>
      <c r="AY101" s="351">
        <f t="shared" si="74"/>
        <v>0</v>
      </c>
      <c r="AZ101" s="350"/>
      <c r="BA101" s="351">
        <f t="shared" si="75"/>
        <v>0</v>
      </c>
      <c r="BB101" s="350"/>
      <c r="BC101" s="351">
        <f t="shared" si="76"/>
        <v>0</v>
      </c>
      <c r="BD101" s="350"/>
      <c r="BE101" s="351">
        <f t="shared" si="120"/>
        <v>0</v>
      </c>
      <c r="BF101" s="350"/>
      <c r="BG101" s="351">
        <f t="shared" si="77"/>
        <v>0</v>
      </c>
      <c r="BH101" s="350"/>
      <c r="BI101" s="351">
        <f t="shared" si="119"/>
        <v>0</v>
      </c>
      <c r="BJ101" s="246"/>
      <c r="BK101" s="246"/>
    </row>
    <row r="102" spans="1:63" ht="15.9" customHeight="1">
      <c r="A102" s="360" t="s">
        <v>410</v>
      </c>
      <c r="B102" s="349" t="s">
        <v>411</v>
      </c>
      <c r="C102" s="61">
        <v>67400</v>
      </c>
      <c r="D102" s="350"/>
      <c r="E102" s="351">
        <f t="shared" si="91"/>
        <v>0</v>
      </c>
      <c r="F102" s="350"/>
      <c r="G102" s="351">
        <f t="shared" si="92"/>
        <v>0</v>
      </c>
      <c r="H102" s="372"/>
      <c r="I102" s="351">
        <f t="shared" si="93"/>
        <v>0</v>
      </c>
      <c r="J102" s="512"/>
      <c r="K102" s="511">
        <f t="shared" si="94"/>
        <v>0</v>
      </c>
      <c r="L102" s="247"/>
      <c r="M102" s="351">
        <f t="shared" si="95"/>
        <v>0</v>
      </c>
      <c r="N102" s="350"/>
      <c r="O102" s="351">
        <f t="shared" si="96"/>
        <v>0</v>
      </c>
      <c r="P102" s="350"/>
      <c r="Q102" s="351">
        <f t="shared" si="97"/>
        <v>0</v>
      </c>
      <c r="R102" s="350"/>
      <c r="S102" s="351">
        <f t="shared" si="98"/>
        <v>0</v>
      </c>
      <c r="T102" s="350"/>
      <c r="U102" s="351">
        <f t="shared" si="99"/>
        <v>0</v>
      </c>
      <c r="V102" s="247"/>
      <c r="W102" s="351">
        <f t="shared" si="100"/>
        <v>0</v>
      </c>
      <c r="X102" s="350"/>
      <c r="Y102" s="351">
        <f t="shared" si="101"/>
        <v>0</v>
      </c>
      <c r="Z102" s="247"/>
      <c r="AA102" s="351">
        <f t="shared" si="102"/>
        <v>0</v>
      </c>
      <c r="AB102" s="350"/>
      <c r="AC102" s="351">
        <f t="shared" si="103"/>
        <v>0</v>
      </c>
      <c r="AD102" s="350"/>
      <c r="AE102" s="351">
        <f t="shared" si="104"/>
        <v>0</v>
      </c>
      <c r="AF102" s="350"/>
      <c r="AG102" s="351">
        <f t="shared" si="105"/>
        <v>0</v>
      </c>
      <c r="AH102" s="350"/>
      <c r="AI102" s="351">
        <f t="shared" si="106"/>
        <v>0</v>
      </c>
      <c r="AJ102" s="350"/>
      <c r="AK102" s="351">
        <f t="shared" si="107"/>
        <v>0</v>
      </c>
      <c r="AL102" s="350"/>
      <c r="AM102" s="351">
        <f t="shared" si="115"/>
        <v>0</v>
      </c>
      <c r="AN102" s="350"/>
      <c r="AO102" s="351">
        <f t="shared" si="116"/>
        <v>0</v>
      </c>
      <c r="AP102" s="350"/>
      <c r="AQ102" s="351">
        <f t="shared" si="117"/>
        <v>0</v>
      </c>
      <c r="AR102" s="350"/>
      <c r="AS102" s="351">
        <f t="shared" si="72"/>
        <v>0</v>
      </c>
      <c r="AT102" s="350"/>
      <c r="AU102" s="351">
        <f t="shared" si="118"/>
        <v>0</v>
      </c>
      <c r="AV102" s="350"/>
      <c r="AW102" s="351">
        <f t="shared" si="73"/>
        <v>0</v>
      </c>
      <c r="AX102" s="350"/>
      <c r="AY102" s="351">
        <f t="shared" si="74"/>
        <v>0</v>
      </c>
      <c r="AZ102" s="350"/>
      <c r="BA102" s="351">
        <f t="shared" si="75"/>
        <v>0</v>
      </c>
      <c r="BB102" s="350"/>
      <c r="BC102" s="351">
        <f t="shared" si="76"/>
        <v>0</v>
      </c>
      <c r="BD102" s="350"/>
      <c r="BE102" s="351">
        <f t="shared" si="120"/>
        <v>0</v>
      </c>
      <c r="BF102" s="350"/>
      <c r="BG102" s="351">
        <f t="shared" si="77"/>
        <v>0</v>
      </c>
      <c r="BH102" s="350"/>
      <c r="BI102" s="351">
        <f t="shared" si="119"/>
        <v>0</v>
      </c>
      <c r="BJ102" s="246"/>
      <c r="BK102" s="246"/>
    </row>
    <row r="103" spans="1:63" ht="15.9" customHeight="1">
      <c r="A103" s="360" t="s">
        <v>412</v>
      </c>
      <c r="B103" s="349" t="s">
        <v>413</v>
      </c>
      <c r="C103" s="61">
        <v>67400</v>
      </c>
      <c r="D103" s="350"/>
      <c r="E103" s="351">
        <f t="shared" si="91"/>
        <v>0</v>
      </c>
      <c r="F103" s="350"/>
      <c r="G103" s="351">
        <f t="shared" si="92"/>
        <v>0</v>
      </c>
      <c r="H103" s="372"/>
      <c r="I103" s="351">
        <f t="shared" si="93"/>
        <v>0</v>
      </c>
      <c r="J103" s="512"/>
      <c r="K103" s="511">
        <f t="shared" si="94"/>
        <v>0</v>
      </c>
      <c r="L103" s="247"/>
      <c r="M103" s="351">
        <f t="shared" si="95"/>
        <v>0</v>
      </c>
      <c r="N103" s="350"/>
      <c r="O103" s="351">
        <f t="shared" si="96"/>
        <v>0</v>
      </c>
      <c r="P103" s="350"/>
      <c r="Q103" s="351">
        <f t="shared" si="97"/>
        <v>0</v>
      </c>
      <c r="R103" s="350"/>
      <c r="S103" s="351">
        <f t="shared" si="98"/>
        <v>0</v>
      </c>
      <c r="T103" s="350"/>
      <c r="U103" s="351">
        <f t="shared" si="99"/>
        <v>0</v>
      </c>
      <c r="V103" s="247"/>
      <c r="W103" s="351">
        <f t="shared" si="100"/>
        <v>0</v>
      </c>
      <c r="X103" s="350"/>
      <c r="Y103" s="351">
        <f t="shared" si="101"/>
        <v>0</v>
      </c>
      <c r="Z103" s="247"/>
      <c r="AA103" s="351">
        <f t="shared" si="102"/>
        <v>0</v>
      </c>
      <c r="AB103" s="350"/>
      <c r="AC103" s="351">
        <f t="shared" si="103"/>
        <v>0</v>
      </c>
      <c r="AD103" s="350"/>
      <c r="AE103" s="351">
        <f t="shared" si="104"/>
        <v>0</v>
      </c>
      <c r="AF103" s="350"/>
      <c r="AG103" s="351">
        <f t="shared" si="105"/>
        <v>0</v>
      </c>
      <c r="AH103" s="350"/>
      <c r="AI103" s="351">
        <f t="shared" si="106"/>
        <v>0</v>
      </c>
      <c r="AJ103" s="350"/>
      <c r="AK103" s="351">
        <f t="shared" si="107"/>
        <v>0</v>
      </c>
      <c r="AL103" s="350"/>
      <c r="AM103" s="351">
        <f t="shared" si="115"/>
        <v>0</v>
      </c>
      <c r="AN103" s="350"/>
      <c r="AO103" s="351">
        <f t="shared" si="116"/>
        <v>0</v>
      </c>
      <c r="AP103" s="350"/>
      <c r="AQ103" s="351">
        <f t="shared" si="117"/>
        <v>0</v>
      </c>
      <c r="AR103" s="350"/>
      <c r="AS103" s="351">
        <f t="shared" si="72"/>
        <v>0</v>
      </c>
      <c r="AT103" s="350"/>
      <c r="AU103" s="351">
        <f t="shared" si="118"/>
        <v>0</v>
      </c>
      <c r="AV103" s="350"/>
      <c r="AW103" s="351">
        <f t="shared" si="73"/>
        <v>0</v>
      </c>
      <c r="AX103" s="350"/>
      <c r="AY103" s="351">
        <f t="shared" si="74"/>
        <v>0</v>
      </c>
      <c r="AZ103" s="350"/>
      <c r="BA103" s="351">
        <f t="shared" si="75"/>
        <v>0</v>
      </c>
      <c r="BB103" s="350"/>
      <c r="BC103" s="351">
        <f t="shared" si="76"/>
        <v>0</v>
      </c>
      <c r="BD103" s="350"/>
      <c r="BE103" s="351">
        <f t="shared" si="120"/>
        <v>0</v>
      </c>
      <c r="BF103" s="350"/>
      <c r="BG103" s="351">
        <f t="shared" si="77"/>
        <v>0</v>
      </c>
      <c r="BH103" s="350"/>
      <c r="BI103" s="351">
        <f t="shared" si="119"/>
        <v>0</v>
      </c>
      <c r="BJ103" s="246"/>
      <c r="BK103" s="246"/>
    </row>
    <row r="104" spans="1:63" ht="15.9" customHeight="1">
      <c r="A104" s="360" t="s">
        <v>864</v>
      </c>
      <c r="B104" s="349" t="s">
        <v>677</v>
      </c>
      <c r="C104" s="61">
        <v>79900</v>
      </c>
      <c r="D104" s="350"/>
      <c r="E104" s="351">
        <f t="shared" si="91"/>
        <v>0</v>
      </c>
      <c r="F104" s="350"/>
      <c r="G104" s="351">
        <f t="shared" si="92"/>
        <v>0</v>
      </c>
      <c r="H104" s="372"/>
      <c r="I104" s="351">
        <f t="shared" si="93"/>
        <v>0</v>
      </c>
      <c r="J104" s="512"/>
      <c r="K104" s="511">
        <f t="shared" si="94"/>
        <v>0</v>
      </c>
      <c r="L104" s="247"/>
      <c r="M104" s="351">
        <f t="shared" si="95"/>
        <v>0</v>
      </c>
      <c r="N104" s="350"/>
      <c r="O104" s="351">
        <f t="shared" si="96"/>
        <v>0</v>
      </c>
      <c r="P104" s="350"/>
      <c r="Q104" s="351">
        <f t="shared" si="97"/>
        <v>0</v>
      </c>
      <c r="R104" s="350"/>
      <c r="S104" s="351">
        <f t="shared" si="98"/>
        <v>0</v>
      </c>
      <c r="T104" s="350"/>
      <c r="U104" s="351">
        <f t="shared" si="99"/>
        <v>0</v>
      </c>
      <c r="V104" s="247"/>
      <c r="W104" s="351">
        <f t="shared" si="100"/>
        <v>0</v>
      </c>
      <c r="X104" s="350"/>
      <c r="Y104" s="351">
        <f t="shared" si="101"/>
        <v>0</v>
      </c>
      <c r="Z104" s="247"/>
      <c r="AA104" s="351">
        <f t="shared" si="102"/>
        <v>0</v>
      </c>
      <c r="AB104" s="350"/>
      <c r="AC104" s="351">
        <f t="shared" si="103"/>
        <v>0</v>
      </c>
      <c r="AD104" s="350"/>
      <c r="AE104" s="351">
        <f t="shared" si="104"/>
        <v>0</v>
      </c>
      <c r="AF104" s="350"/>
      <c r="AG104" s="351">
        <f t="shared" si="105"/>
        <v>0</v>
      </c>
      <c r="AH104" s="350"/>
      <c r="AI104" s="351">
        <f t="shared" si="106"/>
        <v>0</v>
      </c>
      <c r="AJ104" s="350"/>
      <c r="AK104" s="351">
        <f t="shared" si="107"/>
        <v>0</v>
      </c>
      <c r="AL104" s="350"/>
      <c r="AM104" s="351">
        <f t="shared" si="115"/>
        <v>0</v>
      </c>
      <c r="AN104" s="350"/>
      <c r="AO104" s="351">
        <f t="shared" si="116"/>
        <v>0</v>
      </c>
      <c r="AP104" s="350"/>
      <c r="AQ104" s="351">
        <f t="shared" si="117"/>
        <v>0</v>
      </c>
      <c r="AR104" s="350"/>
      <c r="AS104" s="351">
        <f t="shared" si="72"/>
        <v>0</v>
      </c>
      <c r="AT104" s="350"/>
      <c r="AU104" s="351">
        <f t="shared" si="118"/>
        <v>0</v>
      </c>
      <c r="AV104" s="350"/>
      <c r="AW104" s="351">
        <f t="shared" si="73"/>
        <v>0</v>
      </c>
      <c r="AX104" s="350"/>
      <c r="AY104" s="351">
        <f t="shared" si="74"/>
        <v>0</v>
      </c>
      <c r="AZ104" s="350"/>
      <c r="BA104" s="351">
        <f t="shared" si="75"/>
        <v>0</v>
      </c>
      <c r="BB104" s="350"/>
      <c r="BC104" s="351">
        <f t="shared" si="76"/>
        <v>0</v>
      </c>
      <c r="BD104" s="350"/>
      <c r="BE104" s="351">
        <f t="shared" si="120"/>
        <v>0</v>
      </c>
      <c r="BF104" s="350"/>
      <c r="BG104" s="351">
        <f t="shared" si="77"/>
        <v>0</v>
      </c>
      <c r="BH104" s="350"/>
      <c r="BI104" s="351">
        <f t="shared" si="119"/>
        <v>0</v>
      </c>
      <c r="BJ104" s="246"/>
      <c r="BK104" s="246"/>
    </row>
    <row r="105" spans="1:63" ht="15.9" customHeight="1">
      <c r="A105" s="360" t="s">
        <v>910</v>
      </c>
      <c r="B105" s="349" t="s">
        <v>678</v>
      </c>
      <c r="C105" s="61">
        <v>79900</v>
      </c>
      <c r="D105" s="350"/>
      <c r="E105" s="351">
        <f t="shared" si="91"/>
        <v>0</v>
      </c>
      <c r="F105" s="350"/>
      <c r="G105" s="351">
        <f t="shared" si="92"/>
        <v>0</v>
      </c>
      <c r="H105" s="372"/>
      <c r="I105" s="351">
        <f t="shared" si="93"/>
        <v>0</v>
      </c>
      <c r="J105" s="512"/>
      <c r="K105" s="511">
        <f t="shared" si="94"/>
        <v>0</v>
      </c>
      <c r="L105" s="247"/>
      <c r="M105" s="351">
        <f t="shared" si="95"/>
        <v>0</v>
      </c>
      <c r="N105" s="350"/>
      <c r="O105" s="351">
        <f t="shared" si="96"/>
        <v>0</v>
      </c>
      <c r="P105" s="350"/>
      <c r="Q105" s="351">
        <f t="shared" si="97"/>
        <v>0</v>
      </c>
      <c r="R105" s="350"/>
      <c r="S105" s="351">
        <f t="shared" si="98"/>
        <v>0</v>
      </c>
      <c r="T105" s="350"/>
      <c r="U105" s="351">
        <f t="shared" si="99"/>
        <v>0</v>
      </c>
      <c r="V105" s="247"/>
      <c r="W105" s="351">
        <f t="shared" si="100"/>
        <v>0</v>
      </c>
      <c r="X105" s="350"/>
      <c r="Y105" s="351">
        <f t="shared" si="101"/>
        <v>0</v>
      </c>
      <c r="Z105" s="247"/>
      <c r="AA105" s="351">
        <f t="shared" si="102"/>
        <v>0</v>
      </c>
      <c r="AB105" s="350"/>
      <c r="AC105" s="351">
        <f t="shared" si="103"/>
        <v>0</v>
      </c>
      <c r="AD105" s="350"/>
      <c r="AE105" s="351">
        <f t="shared" si="104"/>
        <v>0</v>
      </c>
      <c r="AF105" s="350"/>
      <c r="AG105" s="351">
        <f t="shared" si="105"/>
        <v>0</v>
      </c>
      <c r="AH105" s="350"/>
      <c r="AI105" s="351">
        <f t="shared" si="106"/>
        <v>0</v>
      </c>
      <c r="AJ105" s="350"/>
      <c r="AK105" s="351">
        <f t="shared" si="107"/>
        <v>0</v>
      </c>
      <c r="AL105" s="350"/>
      <c r="AM105" s="351">
        <f t="shared" si="115"/>
        <v>0</v>
      </c>
      <c r="AN105" s="350"/>
      <c r="AO105" s="351">
        <f t="shared" si="116"/>
        <v>0</v>
      </c>
      <c r="AP105" s="350"/>
      <c r="AQ105" s="351">
        <f t="shared" si="117"/>
        <v>0</v>
      </c>
      <c r="AR105" s="350"/>
      <c r="AS105" s="351">
        <f t="shared" si="72"/>
        <v>0</v>
      </c>
      <c r="AT105" s="350"/>
      <c r="AU105" s="351">
        <f t="shared" si="118"/>
        <v>0</v>
      </c>
      <c r="AV105" s="350"/>
      <c r="AW105" s="351">
        <f t="shared" si="73"/>
        <v>0</v>
      </c>
      <c r="AX105" s="350"/>
      <c r="AY105" s="351">
        <f t="shared" si="74"/>
        <v>0</v>
      </c>
      <c r="AZ105" s="350"/>
      <c r="BA105" s="351">
        <f t="shared" si="75"/>
        <v>0</v>
      </c>
      <c r="BB105" s="350"/>
      <c r="BC105" s="351">
        <f t="shared" si="76"/>
        <v>0</v>
      </c>
      <c r="BD105" s="350"/>
      <c r="BE105" s="351">
        <f t="shared" si="120"/>
        <v>0</v>
      </c>
      <c r="BF105" s="350"/>
      <c r="BG105" s="351">
        <f t="shared" si="77"/>
        <v>0</v>
      </c>
      <c r="BH105" s="350"/>
      <c r="BI105" s="351">
        <f t="shared" si="119"/>
        <v>0</v>
      </c>
      <c r="BJ105" s="246"/>
      <c r="BK105" s="246"/>
    </row>
    <row r="106" spans="1:63" ht="15.9" customHeight="1">
      <c r="A106" s="360" t="s">
        <v>575</v>
      </c>
      <c r="B106" s="349" t="s">
        <v>254</v>
      </c>
      <c r="C106" s="61">
        <v>32600</v>
      </c>
      <c r="D106" s="350"/>
      <c r="E106" s="351">
        <f t="shared" si="91"/>
        <v>0</v>
      </c>
      <c r="F106" s="350"/>
      <c r="G106" s="351">
        <f t="shared" si="92"/>
        <v>0</v>
      </c>
      <c r="H106" s="372"/>
      <c r="I106" s="351">
        <f t="shared" si="93"/>
        <v>0</v>
      </c>
      <c r="J106" s="512"/>
      <c r="K106" s="511">
        <f t="shared" si="94"/>
        <v>0</v>
      </c>
      <c r="L106" s="247"/>
      <c r="M106" s="351">
        <f t="shared" si="95"/>
        <v>0</v>
      </c>
      <c r="N106" s="350"/>
      <c r="O106" s="351">
        <f t="shared" si="96"/>
        <v>0</v>
      </c>
      <c r="P106" s="350"/>
      <c r="Q106" s="351">
        <f t="shared" si="97"/>
        <v>0</v>
      </c>
      <c r="R106" s="350"/>
      <c r="S106" s="351">
        <f t="shared" si="98"/>
        <v>0</v>
      </c>
      <c r="T106" s="350"/>
      <c r="U106" s="351">
        <f t="shared" si="99"/>
        <v>0</v>
      </c>
      <c r="V106" s="247"/>
      <c r="W106" s="351">
        <f t="shared" si="100"/>
        <v>0</v>
      </c>
      <c r="X106" s="350"/>
      <c r="Y106" s="351">
        <f t="shared" si="101"/>
        <v>0</v>
      </c>
      <c r="Z106" s="247"/>
      <c r="AA106" s="351">
        <f t="shared" si="102"/>
        <v>0</v>
      </c>
      <c r="AB106" s="350"/>
      <c r="AC106" s="351">
        <f t="shared" si="103"/>
        <v>0</v>
      </c>
      <c r="AD106" s="350"/>
      <c r="AE106" s="351">
        <f t="shared" si="104"/>
        <v>0</v>
      </c>
      <c r="AF106" s="350"/>
      <c r="AG106" s="351">
        <f t="shared" si="105"/>
        <v>0</v>
      </c>
      <c r="AH106" s="350"/>
      <c r="AI106" s="351">
        <f t="shared" si="106"/>
        <v>0</v>
      </c>
      <c r="AJ106" s="350"/>
      <c r="AK106" s="351">
        <f t="shared" si="107"/>
        <v>0</v>
      </c>
      <c r="AL106" s="350"/>
      <c r="AM106" s="351">
        <f t="shared" si="115"/>
        <v>0</v>
      </c>
      <c r="AN106" s="350"/>
      <c r="AO106" s="351">
        <f t="shared" si="116"/>
        <v>0</v>
      </c>
      <c r="AP106" s="350"/>
      <c r="AQ106" s="351">
        <f t="shared" si="117"/>
        <v>0</v>
      </c>
      <c r="AR106" s="350"/>
      <c r="AS106" s="351">
        <f t="shared" si="72"/>
        <v>0</v>
      </c>
      <c r="AT106" s="350"/>
      <c r="AU106" s="351">
        <f t="shared" si="118"/>
        <v>0</v>
      </c>
      <c r="AV106" s="350"/>
      <c r="AW106" s="351">
        <f t="shared" si="73"/>
        <v>0</v>
      </c>
      <c r="AX106" s="350"/>
      <c r="AY106" s="351">
        <f t="shared" si="74"/>
        <v>0</v>
      </c>
      <c r="AZ106" s="350"/>
      <c r="BA106" s="351">
        <f t="shared" si="75"/>
        <v>0</v>
      </c>
      <c r="BB106" s="350"/>
      <c r="BC106" s="351">
        <f t="shared" si="76"/>
        <v>0</v>
      </c>
      <c r="BD106" s="350"/>
      <c r="BE106" s="351">
        <f t="shared" si="120"/>
        <v>0</v>
      </c>
      <c r="BF106" s="350"/>
      <c r="BG106" s="351">
        <f t="shared" si="77"/>
        <v>0</v>
      </c>
      <c r="BH106" s="350"/>
      <c r="BI106" s="351">
        <f t="shared" si="119"/>
        <v>0</v>
      </c>
      <c r="BJ106" s="246"/>
      <c r="BK106" s="246"/>
    </row>
    <row r="107" spans="1:63" ht="15.9" customHeight="1">
      <c r="A107" s="360" t="s">
        <v>508</v>
      </c>
      <c r="B107" s="349" t="s">
        <v>576</v>
      </c>
      <c r="C107" s="61">
        <v>32600</v>
      </c>
      <c r="D107" s="350"/>
      <c r="E107" s="351">
        <f t="shared" si="91"/>
        <v>0</v>
      </c>
      <c r="F107" s="350"/>
      <c r="G107" s="351">
        <f t="shared" si="92"/>
        <v>0</v>
      </c>
      <c r="H107" s="372"/>
      <c r="I107" s="351">
        <f t="shared" si="93"/>
        <v>0</v>
      </c>
      <c r="J107" s="512"/>
      <c r="K107" s="511">
        <f t="shared" si="94"/>
        <v>0</v>
      </c>
      <c r="L107" s="247"/>
      <c r="M107" s="351">
        <f t="shared" si="95"/>
        <v>0</v>
      </c>
      <c r="N107" s="350"/>
      <c r="O107" s="351">
        <f t="shared" si="96"/>
        <v>0</v>
      </c>
      <c r="P107" s="350"/>
      <c r="Q107" s="351">
        <f t="shared" si="97"/>
        <v>0</v>
      </c>
      <c r="R107" s="350"/>
      <c r="S107" s="351">
        <f t="shared" si="98"/>
        <v>0</v>
      </c>
      <c r="T107" s="350"/>
      <c r="U107" s="351">
        <f t="shared" si="99"/>
        <v>0</v>
      </c>
      <c r="V107" s="247"/>
      <c r="W107" s="351">
        <f t="shared" si="100"/>
        <v>0</v>
      </c>
      <c r="X107" s="350"/>
      <c r="Y107" s="351">
        <f t="shared" si="101"/>
        <v>0</v>
      </c>
      <c r="Z107" s="247"/>
      <c r="AA107" s="351">
        <f t="shared" si="102"/>
        <v>0</v>
      </c>
      <c r="AB107" s="350"/>
      <c r="AC107" s="351">
        <f t="shared" si="103"/>
        <v>0</v>
      </c>
      <c r="AD107" s="350"/>
      <c r="AE107" s="351">
        <f t="shared" si="104"/>
        <v>0</v>
      </c>
      <c r="AF107" s="350"/>
      <c r="AG107" s="351">
        <f t="shared" si="105"/>
        <v>0</v>
      </c>
      <c r="AH107" s="350"/>
      <c r="AI107" s="351">
        <f t="shared" si="106"/>
        <v>0</v>
      </c>
      <c r="AJ107" s="350"/>
      <c r="AK107" s="351">
        <f t="shared" si="107"/>
        <v>0</v>
      </c>
      <c r="AL107" s="350"/>
      <c r="AM107" s="351">
        <f t="shared" si="115"/>
        <v>0</v>
      </c>
      <c r="AN107" s="350"/>
      <c r="AO107" s="351">
        <f t="shared" si="116"/>
        <v>0</v>
      </c>
      <c r="AP107" s="350"/>
      <c r="AQ107" s="351">
        <f t="shared" si="117"/>
        <v>0</v>
      </c>
      <c r="AR107" s="350"/>
      <c r="AS107" s="351">
        <f t="shared" si="72"/>
        <v>0</v>
      </c>
      <c r="AT107" s="350"/>
      <c r="AU107" s="351">
        <f t="shared" si="118"/>
        <v>0</v>
      </c>
      <c r="AV107" s="350"/>
      <c r="AW107" s="351">
        <f t="shared" si="73"/>
        <v>0</v>
      </c>
      <c r="AX107" s="350"/>
      <c r="AY107" s="351">
        <f t="shared" si="74"/>
        <v>0</v>
      </c>
      <c r="AZ107" s="350"/>
      <c r="BA107" s="351">
        <f t="shared" si="75"/>
        <v>0</v>
      </c>
      <c r="BB107" s="350"/>
      <c r="BC107" s="351">
        <f t="shared" si="76"/>
        <v>0</v>
      </c>
      <c r="BD107" s="350"/>
      <c r="BE107" s="351">
        <f t="shared" si="120"/>
        <v>0</v>
      </c>
      <c r="BF107" s="350"/>
      <c r="BG107" s="351">
        <f t="shared" si="77"/>
        <v>0</v>
      </c>
      <c r="BH107" s="350"/>
      <c r="BI107" s="351">
        <f t="shared" si="119"/>
        <v>0</v>
      </c>
      <c r="BJ107" s="246"/>
      <c r="BK107" s="246"/>
    </row>
    <row r="108" spans="1:63" ht="15.9" customHeight="1">
      <c r="A108" s="360" t="s">
        <v>577</v>
      </c>
      <c r="B108" s="349" t="s">
        <v>578</v>
      </c>
      <c r="C108" s="61">
        <v>32600</v>
      </c>
      <c r="D108" s="350"/>
      <c r="E108" s="351">
        <f t="shared" si="91"/>
        <v>0</v>
      </c>
      <c r="F108" s="350"/>
      <c r="G108" s="351">
        <f t="shared" si="92"/>
        <v>0</v>
      </c>
      <c r="H108" s="372"/>
      <c r="I108" s="351">
        <f t="shared" si="93"/>
        <v>0</v>
      </c>
      <c r="J108" s="512"/>
      <c r="K108" s="511">
        <f t="shared" si="94"/>
        <v>0</v>
      </c>
      <c r="L108" s="247"/>
      <c r="M108" s="351">
        <f t="shared" si="95"/>
        <v>0</v>
      </c>
      <c r="N108" s="350"/>
      <c r="O108" s="351">
        <f t="shared" si="96"/>
        <v>0</v>
      </c>
      <c r="P108" s="350"/>
      <c r="Q108" s="351">
        <f t="shared" si="97"/>
        <v>0</v>
      </c>
      <c r="R108" s="350"/>
      <c r="S108" s="351">
        <f t="shared" si="98"/>
        <v>0</v>
      </c>
      <c r="T108" s="350"/>
      <c r="U108" s="351">
        <f t="shared" si="99"/>
        <v>0</v>
      </c>
      <c r="V108" s="247"/>
      <c r="W108" s="351">
        <f t="shared" si="100"/>
        <v>0</v>
      </c>
      <c r="X108" s="350"/>
      <c r="Y108" s="351">
        <f t="shared" si="101"/>
        <v>0</v>
      </c>
      <c r="Z108" s="247"/>
      <c r="AA108" s="351">
        <f t="shared" si="102"/>
        <v>0</v>
      </c>
      <c r="AB108" s="350"/>
      <c r="AC108" s="351">
        <f t="shared" si="103"/>
        <v>0</v>
      </c>
      <c r="AD108" s="350"/>
      <c r="AE108" s="351">
        <f t="shared" si="104"/>
        <v>0</v>
      </c>
      <c r="AF108" s="350"/>
      <c r="AG108" s="351">
        <f t="shared" si="105"/>
        <v>0</v>
      </c>
      <c r="AH108" s="350"/>
      <c r="AI108" s="351">
        <f t="shared" si="106"/>
        <v>0</v>
      </c>
      <c r="AJ108" s="350"/>
      <c r="AK108" s="351">
        <f t="shared" si="107"/>
        <v>0</v>
      </c>
      <c r="AL108" s="350"/>
      <c r="AM108" s="351">
        <f t="shared" si="115"/>
        <v>0</v>
      </c>
      <c r="AN108" s="350"/>
      <c r="AO108" s="351">
        <f t="shared" si="116"/>
        <v>0</v>
      </c>
      <c r="AP108" s="350"/>
      <c r="AQ108" s="351">
        <f t="shared" si="117"/>
        <v>0</v>
      </c>
      <c r="AR108" s="350"/>
      <c r="AS108" s="351">
        <f t="shared" si="72"/>
        <v>0</v>
      </c>
      <c r="AT108" s="350"/>
      <c r="AU108" s="351">
        <f t="shared" si="118"/>
        <v>0</v>
      </c>
      <c r="AV108" s="350"/>
      <c r="AW108" s="351">
        <f t="shared" si="73"/>
        <v>0</v>
      </c>
      <c r="AX108" s="350"/>
      <c r="AY108" s="351">
        <f t="shared" si="74"/>
        <v>0</v>
      </c>
      <c r="AZ108" s="350"/>
      <c r="BA108" s="351">
        <f t="shared" si="75"/>
        <v>0</v>
      </c>
      <c r="BB108" s="350"/>
      <c r="BC108" s="351">
        <f t="shared" si="76"/>
        <v>0</v>
      </c>
      <c r="BD108" s="350"/>
      <c r="BE108" s="351">
        <f t="shared" si="120"/>
        <v>0</v>
      </c>
      <c r="BF108" s="350"/>
      <c r="BG108" s="351">
        <f t="shared" si="77"/>
        <v>0</v>
      </c>
      <c r="BH108" s="350"/>
      <c r="BI108" s="351">
        <f t="shared" si="119"/>
        <v>0</v>
      </c>
      <c r="BJ108" s="246"/>
      <c r="BK108" s="246"/>
    </row>
    <row r="109" spans="1:63" ht="15.9" customHeight="1">
      <c r="A109" s="360" t="s">
        <v>821</v>
      </c>
      <c r="B109" s="349" t="s">
        <v>911</v>
      </c>
      <c r="C109" s="61">
        <v>32600</v>
      </c>
      <c r="D109" s="350"/>
      <c r="E109" s="351">
        <f t="shared" si="91"/>
        <v>0</v>
      </c>
      <c r="F109" s="350"/>
      <c r="G109" s="351">
        <f t="shared" si="92"/>
        <v>0</v>
      </c>
      <c r="H109" s="372"/>
      <c r="I109" s="351">
        <f t="shared" si="93"/>
        <v>0</v>
      </c>
      <c r="J109" s="512"/>
      <c r="K109" s="511">
        <f t="shared" si="94"/>
        <v>0</v>
      </c>
      <c r="L109" s="247"/>
      <c r="M109" s="351">
        <f t="shared" si="95"/>
        <v>0</v>
      </c>
      <c r="N109" s="350"/>
      <c r="O109" s="351">
        <f t="shared" si="96"/>
        <v>0</v>
      </c>
      <c r="P109" s="350"/>
      <c r="Q109" s="351">
        <f t="shared" si="97"/>
        <v>0</v>
      </c>
      <c r="R109" s="350"/>
      <c r="S109" s="351">
        <f t="shared" si="98"/>
        <v>0</v>
      </c>
      <c r="T109" s="350"/>
      <c r="U109" s="351">
        <f t="shared" si="99"/>
        <v>0</v>
      </c>
      <c r="V109" s="247"/>
      <c r="W109" s="351">
        <f t="shared" si="100"/>
        <v>0</v>
      </c>
      <c r="X109" s="350"/>
      <c r="Y109" s="351">
        <f t="shared" si="101"/>
        <v>0</v>
      </c>
      <c r="Z109" s="247"/>
      <c r="AA109" s="351">
        <f t="shared" si="102"/>
        <v>0</v>
      </c>
      <c r="AB109" s="350"/>
      <c r="AC109" s="351">
        <f t="shared" si="103"/>
        <v>0</v>
      </c>
      <c r="AD109" s="350"/>
      <c r="AE109" s="351">
        <f t="shared" si="104"/>
        <v>0</v>
      </c>
      <c r="AF109" s="350"/>
      <c r="AG109" s="351">
        <f t="shared" si="105"/>
        <v>0</v>
      </c>
      <c r="AH109" s="350"/>
      <c r="AI109" s="351">
        <f t="shared" si="106"/>
        <v>0</v>
      </c>
      <c r="AJ109" s="350"/>
      <c r="AK109" s="351">
        <f t="shared" si="107"/>
        <v>0</v>
      </c>
      <c r="AL109" s="350"/>
      <c r="AM109" s="351">
        <f t="shared" si="115"/>
        <v>0</v>
      </c>
      <c r="AN109" s="350"/>
      <c r="AO109" s="351">
        <f t="shared" si="116"/>
        <v>0</v>
      </c>
      <c r="AP109" s="350"/>
      <c r="AQ109" s="351">
        <f t="shared" si="117"/>
        <v>0</v>
      </c>
      <c r="AR109" s="350"/>
      <c r="AS109" s="351">
        <f t="shared" si="72"/>
        <v>0</v>
      </c>
      <c r="AT109" s="350"/>
      <c r="AU109" s="351">
        <f t="shared" si="118"/>
        <v>0</v>
      </c>
      <c r="AV109" s="350"/>
      <c r="AW109" s="351">
        <f t="shared" si="73"/>
        <v>0</v>
      </c>
      <c r="AX109" s="350"/>
      <c r="AY109" s="351">
        <f t="shared" si="74"/>
        <v>0</v>
      </c>
      <c r="AZ109" s="350"/>
      <c r="BA109" s="351">
        <f t="shared" si="75"/>
        <v>0</v>
      </c>
      <c r="BB109" s="350"/>
      <c r="BC109" s="351">
        <f t="shared" si="76"/>
        <v>0</v>
      </c>
      <c r="BD109" s="350"/>
      <c r="BE109" s="351">
        <f t="shared" si="120"/>
        <v>0</v>
      </c>
      <c r="BF109" s="350"/>
      <c r="BG109" s="351">
        <f t="shared" si="77"/>
        <v>0</v>
      </c>
      <c r="BH109" s="350"/>
      <c r="BI109" s="351">
        <f t="shared" si="119"/>
        <v>0</v>
      </c>
      <c r="BJ109" s="246"/>
      <c r="BK109" s="246"/>
    </row>
    <row r="110" spans="1:63" s="245" customFormat="1" ht="15.9" customHeight="1">
      <c r="A110" s="360" t="s">
        <v>250</v>
      </c>
      <c r="B110" s="349" t="s">
        <v>251</v>
      </c>
      <c r="C110" s="61">
        <v>67400</v>
      </c>
      <c r="D110" s="350"/>
      <c r="E110" s="351">
        <f t="shared" si="91"/>
        <v>0</v>
      </c>
      <c r="F110" s="350"/>
      <c r="G110" s="351">
        <f t="shared" si="92"/>
        <v>0</v>
      </c>
      <c r="H110" s="372"/>
      <c r="I110" s="351">
        <f t="shared" si="93"/>
        <v>0</v>
      </c>
      <c r="J110" s="512"/>
      <c r="K110" s="511">
        <f t="shared" si="94"/>
        <v>0</v>
      </c>
      <c r="L110" s="247"/>
      <c r="M110" s="351">
        <f t="shared" si="95"/>
        <v>0</v>
      </c>
      <c r="N110" s="350"/>
      <c r="O110" s="351">
        <f t="shared" si="96"/>
        <v>0</v>
      </c>
      <c r="P110" s="350"/>
      <c r="Q110" s="351">
        <f t="shared" si="97"/>
        <v>0</v>
      </c>
      <c r="R110" s="350"/>
      <c r="S110" s="351">
        <f t="shared" si="98"/>
        <v>0</v>
      </c>
      <c r="T110" s="350"/>
      <c r="U110" s="351">
        <f t="shared" si="99"/>
        <v>0</v>
      </c>
      <c r="V110" s="247"/>
      <c r="W110" s="351">
        <f t="shared" si="100"/>
        <v>0</v>
      </c>
      <c r="X110" s="350"/>
      <c r="Y110" s="351">
        <f t="shared" si="101"/>
        <v>0</v>
      </c>
      <c r="Z110" s="247"/>
      <c r="AA110" s="351">
        <f t="shared" si="102"/>
        <v>0</v>
      </c>
      <c r="AB110" s="350"/>
      <c r="AC110" s="351">
        <f t="shared" si="103"/>
        <v>0</v>
      </c>
      <c r="AD110" s="350"/>
      <c r="AE110" s="351">
        <f t="shared" si="104"/>
        <v>0</v>
      </c>
      <c r="AF110" s="350"/>
      <c r="AG110" s="351">
        <f t="shared" si="105"/>
        <v>0</v>
      </c>
      <c r="AH110" s="350"/>
      <c r="AI110" s="351">
        <f t="shared" si="106"/>
        <v>0</v>
      </c>
      <c r="AJ110" s="350"/>
      <c r="AK110" s="351">
        <f t="shared" si="107"/>
        <v>0</v>
      </c>
      <c r="AL110" s="350"/>
      <c r="AM110" s="351">
        <f t="shared" si="115"/>
        <v>0</v>
      </c>
      <c r="AN110" s="350"/>
      <c r="AO110" s="351">
        <f t="shared" si="116"/>
        <v>0</v>
      </c>
      <c r="AP110" s="350"/>
      <c r="AQ110" s="351">
        <f t="shared" si="117"/>
        <v>0</v>
      </c>
      <c r="AR110" s="350"/>
      <c r="AS110" s="351">
        <f t="shared" si="72"/>
        <v>0</v>
      </c>
      <c r="AT110" s="350"/>
      <c r="AU110" s="351">
        <f t="shared" si="118"/>
        <v>0</v>
      </c>
      <c r="AV110" s="350"/>
      <c r="AW110" s="351">
        <f t="shared" si="73"/>
        <v>0</v>
      </c>
      <c r="AX110" s="350"/>
      <c r="AY110" s="351">
        <f t="shared" si="74"/>
        <v>0</v>
      </c>
      <c r="AZ110" s="350"/>
      <c r="BA110" s="351">
        <f t="shared" si="75"/>
        <v>0</v>
      </c>
      <c r="BB110" s="350"/>
      <c r="BC110" s="351">
        <f t="shared" si="76"/>
        <v>0</v>
      </c>
      <c r="BD110" s="350"/>
      <c r="BE110" s="351">
        <f t="shared" si="120"/>
        <v>0</v>
      </c>
      <c r="BF110" s="350"/>
      <c r="BG110" s="351">
        <f t="shared" si="77"/>
        <v>0</v>
      </c>
      <c r="BH110" s="350"/>
      <c r="BI110" s="351">
        <f t="shared" si="119"/>
        <v>0</v>
      </c>
    </row>
    <row r="111" spans="1:63" ht="15.9" customHeight="1">
      <c r="A111" s="353"/>
      <c r="B111" s="386" t="s">
        <v>1081</v>
      </c>
      <c r="C111" s="61">
        <v>32600</v>
      </c>
      <c r="D111" s="350"/>
      <c r="E111" s="351">
        <f t="shared" si="91"/>
        <v>0</v>
      </c>
      <c r="F111" s="350"/>
      <c r="G111" s="351">
        <f t="shared" si="92"/>
        <v>0</v>
      </c>
      <c r="H111" s="372"/>
      <c r="I111" s="351">
        <f t="shared" si="93"/>
        <v>0</v>
      </c>
      <c r="J111" s="512"/>
      <c r="K111" s="511">
        <f t="shared" si="94"/>
        <v>0</v>
      </c>
      <c r="L111" s="247"/>
      <c r="M111" s="351">
        <f t="shared" si="95"/>
        <v>0</v>
      </c>
      <c r="N111" s="350"/>
      <c r="O111" s="351">
        <f t="shared" si="96"/>
        <v>0</v>
      </c>
      <c r="P111" s="350"/>
      <c r="Q111" s="351">
        <f t="shared" si="97"/>
        <v>0</v>
      </c>
      <c r="R111" s="350"/>
      <c r="S111" s="351">
        <f t="shared" si="98"/>
        <v>0</v>
      </c>
      <c r="T111" s="350"/>
      <c r="U111" s="351">
        <f t="shared" si="99"/>
        <v>0</v>
      </c>
      <c r="V111" s="247"/>
      <c r="W111" s="351">
        <f t="shared" si="100"/>
        <v>0</v>
      </c>
      <c r="X111" s="350"/>
      <c r="Y111" s="351">
        <f t="shared" si="101"/>
        <v>0</v>
      </c>
      <c r="Z111" s="247"/>
      <c r="AA111" s="351">
        <f t="shared" si="102"/>
        <v>0</v>
      </c>
      <c r="AB111" s="350"/>
      <c r="AC111" s="351">
        <f t="shared" si="103"/>
        <v>0</v>
      </c>
      <c r="AD111" s="350"/>
      <c r="AE111" s="351">
        <f t="shared" si="104"/>
        <v>0</v>
      </c>
      <c r="AF111" s="350"/>
      <c r="AG111" s="351">
        <f t="shared" si="105"/>
        <v>0</v>
      </c>
      <c r="AH111" s="350"/>
      <c r="AI111" s="351">
        <f t="shared" si="106"/>
        <v>0</v>
      </c>
      <c r="AJ111" s="350"/>
      <c r="AK111" s="351">
        <f t="shared" si="107"/>
        <v>0</v>
      </c>
      <c r="AL111" s="350"/>
      <c r="AM111" s="351">
        <f t="shared" si="115"/>
        <v>0</v>
      </c>
      <c r="AN111" s="350"/>
      <c r="AO111" s="351">
        <f t="shared" si="116"/>
        <v>0</v>
      </c>
      <c r="AP111" s="350"/>
      <c r="AQ111" s="351">
        <f t="shared" si="117"/>
        <v>0</v>
      </c>
      <c r="AR111" s="350"/>
      <c r="AS111" s="351">
        <f t="shared" si="72"/>
        <v>0</v>
      </c>
      <c r="AT111" s="350"/>
      <c r="AU111" s="351">
        <f t="shared" si="118"/>
        <v>0</v>
      </c>
      <c r="AV111" s="350"/>
      <c r="AW111" s="351">
        <f t="shared" si="73"/>
        <v>0</v>
      </c>
      <c r="AX111" s="350"/>
      <c r="AY111" s="351">
        <f t="shared" si="74"/>
        <v>0</v>
      </c>
      <c r="AZ111" s="350"/>
      <c r="BA111" s="351">
        <f t="shared" si="75"/>
        <v>0</v>
      </c>
      <c r="BB111" s="350"/>
      <c r="BC111" s="351">
        <f t="shared" si="76"/>
        <v>0</v>
      </c>
      <c r="BD111" s="350"/>
      <c r="BE111" s="351">
        <f t="shared" si="120"/>
        <v>0</v>
      </c>
      <c r="BF111" s="350"/>
      <c r="BG111" s="351">
        <f t="shared" si="77"/>
        <v>0</v>
      </c>
      <c r="BH111" s="350"/>
      <c r="BI111" s="351">
        <f t="shared" si="119"/>
        <v>0</v>
      </c>
      <c r="BJ111" s="246"/>
      <c r="BK111" s="246"/>
    </row>
    <row r="112" spans="1:63" ht="15.9" customHeight="1">
      <c r="A112" s="387"/>
      <c r="B112" s="388" t="s">
        <v>1082</v>
      </c>
      <c r="C112" s="61">
        <v>32600</v>
      </c>
      <c r="D112" s="350"/>
      <c r="E112" s="351">
        <f t="shared" si="91"/>
        <v>0</v>
      </c>
      <c r="F112" s="350"/>
      <c r="G112" s="351">
        <f t="shared" si="92"/>
        <v>0</v>
      </c>
      <c r="H112" s="372"/>
      <c r="I112" s="351">
        <f t="shared" si="93"/>
        <v>0</v>
      </c>
      <c r="J112" s="512"/>
      <c r="K112" s="511">
        <f t="shared" si="94"/>
        <v>0</v>
      </c>
      <c r="L112" s="247"/>
      <c r="M112" s="351">
        <f t="shared" si="95"/>
        <v>0</v>
      </c>
      <c r="N112" s="350"/>
      <c r="O112" s="351">
        <f t="shared" si="96"/>
        <v>0</v>
      </c>
      <c r="P112" s="350"/>
      <c r="Q112" s="351">
        <f t="shared" si="97"/>
        <v>0</v>
      </c>
      <c r="R112" s="350"/>
      <c r="S112" s="351">
        <f t="shared" si="98"/>
        <v>0</v>
      </c>
      <c r="T112" s="350"/>
      <c r="U112" s="351">
        <f t="shared" si="99"/>
        <v>0</v>
      </c>
      <c r="V112" s="247"/>
      <c r="W112" s="351">
        <f t="shared" si="100"/>
        <v>0</v>
      </c>
      <c r="X112" s="350"/>
      <c r="Y112" s="351">
        <f t="shared" si="101"/>
        <v>0</v>
      </c>
      <c r="Z112" s="247"/>
      <c r="AA112" s="351">
        <f t="shared" si="102"/>
        <v>0</v>
      </c>
      <c r="AB112" s="350"/>
      <c r="AC112" s="351">
        <f t="shared" si="103"/>
        <v>0</v>
      </c>
      <c r="AD112" s="350"/>
      <c r="AE112" s="351">
        <f t="shared" si="104"/>
        <v>0</v>
      </c>
      <c r="AF112" s="350"/>
      <c r="AG112" s="351">
        <f t="shared" si="105"/>
        <v>0</v>
      </c>
      <c r="AH112" s="350"/>
      <c r="AI112" s="351">
        <f t="shared" si="106"/>
        <v>0</v>
      </c>
      <c r="AJ112" s="350"/>
      <c r="AK112" s="351">
        <f t="shared" si="107"/>
        <v>0</v>
      </c>
      <c r="AL112" s="350"/>
      <c r="AM112" s="351">
        <f t="shared" si="115"/>
        <v>0</v>
      </c>
      <c r="AN112" s="350"/>
      <c r="AO112" s="351">
        <f t="shared" si="116"/>
        <v>0</v>
      </c>
      <c r="AP112" s="350"/>
      <c r="AQ112" s="351">
        <f t="shared" si="117"/>
        <v>0</v>
      </c>
      <c r="AR112" s="350"/>
      <c r="AS112" s="351">
        <f t="shared" si="72"/>
        <v>0</v>
      </c>
      <c r="AT112" s="350"/>
      <c r="AU112" s="351">
        <f t="shared" si="118"/>
        <v>0</v>
      </c>
      <c r="AV112" s="350"/>
      <c r="AW112" s="351">
        <f t="shared" si="73"/>
        <v>0</v>
      </c>
      <c r="AX112" s="350"/>
      <c r="AY112" s="351">
        <f t="shared" si="74"/>
        <v>0</v>
      </c>
      <c r="AZ112" s="350"/>
      <c r="BA112" s="351">
        <f t="shared" si="75"/>
        <v>0</v>
      </c>
      <c r="BB112" s="350"/>
      <c r="BC112" s="351">
        <f t="shared" si="76"/>
        <v>0</v>
      </c>
      <c r="BD112" s="350"/>
      <c r="BE112" s="351">
        <f t="shared" si="120"/>
        <v>0</v>
      </c>
      <c r="BF112" s="350"/>
      <c r="BG112" s="351">
        <f t="shared" si="77"/>
        <v>0</v>
      </c>
      <c r="BH112" s="350"/>
      <c r="BI112" s="351">
        <f t="shared" si="119"/>
        <v>0</v>
      </c>
      <c r="BJ112" s="246"/>
      <c r="BK112" s="246"/>
    </row>
    <row r="113" spans="1:63" s="245" customFormat="1" ht="15.9" customHeight="1">
      <c r="A113" s="357"/>
      <c r="B113" s="313" t="s">
        <v>27</v>
      </c>
      <c r="C113" s="162">
        <f>SUM(C94:C112)</f>
        <v>1109300</v>
      </c>
      <c r="D113" s="162">
        <f>SUM(D94:D112)</f>
        <v>0</v>
      </c>
      <c r="E113" s="162">
        <f t="shared" ref="E113:BI113" si="121">SUM(E94:E112)</f>
        <v>0</v>
      </c>
      <c r="F113" s="162">
        <f t="shared" si="121"/>
        <v>0</v>
      </c>
      <c r="G113" s="162">
        <f t="shared" si="121"/>
        <v>0</v>
      </c>
      <c r="H113" s="162">
        <f t="shared" si="121"/>
        <v>0</v>
      </c>
      <c r="I113" s="162">
        <f t="shared" si="121"/>
        <v>0</v>
      </c>
      <c r="J113" s="513">
        <f t="shared" si="121"/>
        <v>0</v>
      </c>
      <c r="K113" s="513">
        <f t="shared" si="121"/>
        <v>0</v>
      </c>
      <c r="L113" s="162">
        <f t="shared" si="121"/>
        <v>0</v>
      </c>
      <c r="M113" s="162">
        <f t="shared" si="121"/>
        <v>0</v>
      </c>
      <c r="N113" s="162">
        <f t="shared" si="121"/>
        <v>0</v>
      </c>
      <c r="O113" s="162">
        <f t="shared" si="121"/>
        <v>0</v>
      </c>
      <c r="P113" s="162">
        <f t="shared" si="121"/>
        <v>0</v>
      </c>
      <c r="Q113" s="162">
        <f t="shared" si="121"/>
        <v>0</v>
      </c>
      <c r="R113" s="162">
        <f t="shared" si="121"/>
        <v>0</v>
      </c>
      <c r="S113" s="162">
        <f t="shared" si="121"/>
        <v>0</v>
      </c>
      <c r="T113" s="162">
        <f t="shared" si="121"/>
        <v>0</v>
      </c>
      <c r="U113" s="162">
        <f t="shared" si="121"/>
        <v>0</v>
      </c>
      <c r="V113" s="162">
        <f t="shared" si="121"/>
        <v>0</v>
      </c>
      <c r="W113" s="162">
        <f t="shared" si="121"/>
        <v>0</v>
      </c>
      <c r="X113" s="162">
        <f t="shared" si="121"/>
        <v>0</v>
      </c>
      <c r="Y113" s="162">
        <f t="shared" si="121"/>
        <v>0</v>
      </c>
      <c r="Z113" s="162">
        <f t="shared" si="121"/>
        <v>0</v>
      </c>
      <c r="AA113" s="162">
        <f t="shared" si="121"/>
        <v>0</v>
      </c>
      <c r="AB113" s="162">
        <f t="shared" si="121"/>
        <v>0</v>
      </c>
      <c r="AC113" s="162">
        <f t="shared" si="121"/>
        <v>0</v>
      </c>
      <c r="AD113" s="167">
        <f t="shared" si="121"/>
        <v>0</v>
      </c>
      <c r="AE113" s="162">
        <f t="shared" si="121"/>
        <v>0</v>
      </c>
      <c r="AF113" s="162">
        <f t="shared" si="121"/>
        <v>0</v>
      </c>
      <c r="AG113" s="162">
        <f t="shared" si="121"/>
        <v>0</v>
      </c>
      <c r="AH113" s="162">
        <f t="shared" si="121"/>
        <v>0</v>
      </c>
      <c r="AI113" s="162">
        <f t="shared" si="121"/>
        <v>0</v>
      </c>
      <c r="AJ113" s="162">
        <f t="shared" si="121"/>
        <v>0</v>
      </c>
      <c r="AK113" s="162">
        <f t="shared" si="121"/>
        <v>0</v>
      </c>
      <c r="AL113" s="162">
        <f t="shared" si="121"/>
        <v>0</v>
      </c>
      <c r="AM113" s="162">
        <f t="shared" si="121"/>
        <v>0</v>
      </c>
      <c r="AN113" s="162">
        <f t="shared" si="121"/>
        <v>0</v>
      </c>
      <c r="AO113" s="162">
        <f t="shared" si="121"/>
        <v>0</v>
      </c>
      <c r="AP113" s="162">
        <f t="shared" si="121"/>
        <v>0</v>
      </c>
      <c r="AQ113" s="162">
        <f t="shared" si="121"/>
        <v>0</v>
      </c>
      <c r="AR113" s="162">
        <f t="shared" si="121"/>
        <v>0</v>
      </c>
      <c r="AS113" s="162">
        <f t="shared" si="121"/>
        <v>0</v>
      </c>
      <c r="AT113" s="162">
        <f t="shared" si="121"/>
        <v>0</v>
      </c>
      <c r="AU113" s="162">
        <f t="shared" si="121"/>
        <v>0</v>
      </c>
      <c r="AV113" s="162">
        <f t="shared" si="121"/>
        <v>7.5</v>
      </c>
      <c r="AW113" s="162">
        <f t="shared" si="121"/>
        <v>505500</v>
      </c>
      <c r="AX113" s="162">
        <f t="shared" si="121"/>
        <v>0</v>
      </c>
      <c r="AY113" s="162">
        <f t="shared" si="121"/>
        <v>0</v>
      </c>
      <c r="AZ113" s="162">
        <f t="shared" si="121"/>
        <v>0</v>
      </c>
      <c r="BA113" s="162">
        <f t="shared" si="121"/>
        <v>0</v>
      </c>
      <c r="BB113" s="162">
        <f t="shared" si="121"/>
        <v>0</v>
      </c>
      <c r="BC113" s="162">
        <f t="shared" si="121"/>
        <v>0</v>
      </c>
      <c r="BD113" s="162">
        <f t="shared" si="121"/>
        <v>0</v>
      </c>
      <c r="BE113" s="162">
        <f t="shared" si="121"/>
        <v>0</v>
      </c>
      <c r="BF113" s="162">
        <f t="shared" si="121"/>
        <v>0</v>
      </c>
      <c r="BG113" s="162">
        <f t="shared" si="121"/>
        <v>0</v>
      </c>
      <c r="BH113" s="162">
        <f t="shared" si="121"/>
        <v>0</v>
      </c>
      <c r="BI113" s="162">
        <f t="shared" si="121"/>
        <v>0</v>
      </c>
      <c r="BJ113" s="257">
        <f>+E113+G113+I113+K113+M113+O113+AM113+AK113+S113+U113+W113+Y113+AA113+AS113+AU113+AC113+AI113+AQ113+AE113+AG113+Q113+AO113+AW113+AY113+BA113+BC113+BE113+BG113+BI113</f>
        <v>505500</v>
      </c>
    </row>
    <row r="114" spans="1:63" ht="15.9" customHeight="1">
      <c r="A114" s="314"/>
      <c r="B114" s="315" t="s">
        <v>98</v>
      </c>
      <c r="C114" s="166"/>
      <c r="D114" s="166"/>
      <c r="E114" s="166"/>
      <c r="F114" s="166"/>
      <c r="G114" s="166"/>
      <c r="H114" s="166"/>
      <c r="I114" s="166"/>
      <c r="J114" s="515"/>
      <c r="K114" s="515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  <c r="AA114" s="166"/>
      <c r="AB114" s="166"/>
      <c r="AC114" s="166"/>
      <c r="AD114" s="166"/>
      <c r="AE114" s="166"/>
      <c r="AF114" s="166"/>
      <c r="AG114" s="166"/>
      <c r="AH114" s="166"/>
      <c r="AI114" s="166"/>
      <c r="AJ114" s="166"/>
      <c r="AK114" s="166"/>
      <c r="AL114" s="166"/>
      <c r="AM114" s="166"/>
      <c r="AN114" s="166"/>
      <c r="AO114" s="166"/>
      <c r="AP114" s="166"/>
      <c r="AQ114" s="166"/>
      <c r="AR114" s="166"/>
      <c r="AS114" s="166"/>
      <c r="AT114" s="166"/>
      <c r="AU114" s="166"/>
      <c r="AV114" s="166"/>
      <c r="AW114" s="166"/>
      <c r="AX114" s="166"/>
      <c r="AY114" s="166"/>
      <c r="AZ114" s="166"/>
      <c r="BA114" s="166"/>
      <c r="BB114" s="166"/>
      <c r="BC114" s="166"/>
      <c r="BD114" s="166"/>
      <c r="BE114" s="166"/>
      <c r="BF114" s="166"/>
      <c r="BG114" s="166"/>
      <c r="BH114" s="166"/>
      <c r="BI114" s="166"/>
    </row>
    <row r="115" spans="1:63" ht="15.9" customHeight="1">
      <c r="A115" s="360" t="s">
        <v>381</v>
      </c>
      <c r="B115" s="349" t="s">
        <v>639</v>
      </c>
      <c r="C115" s="61">
        <v>79900</v>
      </c>
      <c r="D115" s="389"/>
      <c r="E115" s="351">
        <f t="shared" si="91"/>
        <v>0</v>
      </c>
      <c r="F115" s="350"/>
      <c r="G115" s="351">
        <f t="shared" si="92"/>
        <v>0</v>
      </c>
      <c r="H115" s="350"/>
      <c r="I115" s="351">
        <f t="shared" si="93"/>
        <v>0</v>
      </c>
      <c r="J115" s="512"/>
      <c r="K115" s="511">
        <f t="shared" si="94"/>
        <v>0</v>
      </c>
      <c r="L115" s="389"/>
      <c r="M115" s="351">
        <f t="shared" si="95"/>
        <v>0</v>
      </c>
      <c r="N115" s="350"/>
      <c r="O115" s="351">
        <f t="shared" si="96"/>
        <v>0</v>
      </c>
      <c r="P115" s="350"/>
      <c r="Q115" s="351">
        <f t="shared" si="97"/>
        <v>0</v>
      </c>
      <c r="R115" s="350"/>
      <c r="S115" s="351">
        <f t="shared" si="98"/>
        <v>0</v>
      </c>
      <c r="T115" s="350"/>
      <c r="U115" s="351">
        <f t="shared" si="99"/>
        <v>0</v>
      </c>
      <c r="V115" s="247"/>
      <c r="W115" s="351">
        <f t="shared" si="100"/>
        <v>0</v>
      </c>
      <c r="X115" s="350"/>
      <c r="Y115" s="351">
        <f t="shared" si="101"/>
        <v>0</v>
      </c>
      <c r="Z115" s="247"/>
      <c r="AA115" s="351">
        <f t="shared" si="102"/>
        <v>0</v>
      </c>
      <c r="AB115" s="350"/>
      <c r="AC115" s="351">
        <f t="shared" si="103"/>
        <v>0</v>
      </c>
      <c r="AD115" s="350"/>
      <c r="AE115" s="351">
        <f t="shared" si="104"/>
        <v>0</v>
      </c>
      <c r="AF115" s="350"/>
      <c r="AG115" s="351">
        <f t="shared" si="105"/>
        <v>0</v>
      </c>
      <c r="AH115" s="350"/>
      <c r="AI115" s="351">
        <f t="shared" si="106"/>
        <v>0</v>
      </c>
      <c r="AJ115" s="350"/>
      <c r="AK115" s="351">
        <f t="shared" si="107"/>
        <v>0</v>
      </c>
      <c r="AL115" s="350"/>
      <c r="AM115" s="351">
        <f t="shared" ref="AM115:AM129" si="122">C115*AL115</f>
        <v>0</v>
      </c>
      <c r="AN115" s="350"/>
      <c r="AO115" s="351">
        <f t="shared" ref="AO115:AO129" si="123">C115*AN115</f>
        <v>0</v>
      </c>
      <c r="AP115" s="350"/>
      <c r="AQ115" s="351">
        <f t="shared" ref="AQ115:AQ129" si="124">C115*AP115</f>
        <v>0</v>
      </c>
      <c r="AR115" s="350"/>
      <c r="AS115" s="351">
        <f t="shared" si="72"/>
        <v>0</v>
      </c>
      <c r="AT115" s="350"/>
      <c r="AU115" s="351">
        <f t="shared" ref="AU115:AU129" si="125">C115*AT115</f>
        <v>0</v>
      </c>
      <c r="AV115" s="350">
        <v>7.5</v>
      </c>
      <c r="AW115" s="351">
        <f t="shared" si="73"/>
        <v>599250</v>
      </c>
      <c r="AX115" s="350"/>
      <c r="AY115" s="351">
        <f t="shared" si="74"/>
        <v>0</v>
      </c>
      <c r="AZ115" s="350"/>
      <c r="BA115" s="351">
        <f t="shared" si="75"/>
        <v>0</v>
      </c>
      <c r="BB115" s="350"/>
      <c r="BC115" s="351">
        <f>C115*BB115</f>
        <v>0</v>
      </c>
      <c r="BD115" s="350"/>
      <c r="BE115" s="351">
        <f>C115*BD115</f>
        <v>0</v>
      </c>
      <c r="BF115" s="350"/>
      <c r="BG115" s="351">
        <f>114*BF115</f>
        <v>0</v>
      </c>
      <c r="BH115" s="350"/>
      <c r="BI115" s="351">
        <f t="shared" ref="BI115:BI129" si="126">C115*BH115</f>
        <v>0</v>
      </c>
      <c r="BJ115" s="246"/>
      <c r="BK115" s="246"/>
    </row>
    <row r="116" spans="1:63" ht="15.9" customHeight="1">
      <c r="A116" s="360" t="s">
        <v>197</v>
      </c>
      <c r="B116" s="349" t="s">
        <v>198</v>
      </c>
      <c r="C116" s="61">
        <v>67400</v>
      </c>
      <c r="D116" s="389">
        <v>0</v>
      </c>
      <c r="E116" s="351">
        <f t="shared" si="91"/>
        <v>0</v>
      </c>
      <c r="F116" s="350"/>
      <c r="G116" s="351">
        <f t="shared" si="92"/>
        <v>0</v>
      </c>
      <c r="H116" s="350"/>
      <c r="I116" s="351">
        <f t="shared" si="93"/>
        <v>0</v>
      </c>
      <c r="J116" s="512"/>
      <c r="K116" s="511">
        <f t="shared" si="94"/>
        <v>0</v>
      </c>
      <c r="L116" s="389">
        <v>0</v>
      </c>
      <c r="M116" s="351">
        <f t="shared" si="95"/>
        <v>0</v>
      </c>
      <c r="N116" s="350"/>
      <c r="O116" s="351">
        <f t="shared" si="96"/>
        <v>0</v>
      </c>
      <c r="P116" s="350"/>
      <c r="Q116" s="351">
        <f t="shared" si="97"/>
        <v>0</v>
      </c>
      <c r="R116" s="350"/>
      <c r="S116" s="351">
        <f t="shared" si="98"/>
        <v>0</v>
      </c>
      <c r="T116" s="350"/>
      <c r="U116" s="351">
        <f t="shared" si="99"/>
        <v>0</v>
      </c>
      <c r="V116" s="247"/>
      <c r="W116" s="351">
        <f t="shared" si="100"/>
        <v>0</v>
      </c>
      <c r="X116" s="350"/>
      <c r="Y116" s="351">
        <f t="shared" si="101"/>
        <v>0</v>
      </c>
      <c r="Z116" s="247"/>
      <c r="AA116" s="351">
        <f t="shared" si="102"/>
        <v>0</v>
      </c>
      <c r="AB116" s="350"/>
      <c r="AC116" s="351">
        <f t="shared" si="103"/>
        <v>0</v>
      </c>
      <c r="AD116" s="350"/>
      <c r="AE116" s="351">
        <f t="shared" si="104"/>
        <v>0</v>
      </c>
      <c r="AF116" s="350"/>
      <c r="AG116" s="351">
        <f t="shared" si="105"/>
        <v>0</v>
      </c>
      <c r="AH116" s="350"/>
      <c r="AI116" s="351">
        <f t="shared" si="106"/>
        <v>0</v>
      </c>
      <c r="AJ116" s="350"/>
      <c r="AK116" s="351">
        <f t="shared" si="107"/>
        <v>0</v>
      </c>
      <c r="AL116" s="350"/>
      <c r="AM116" s="351">
        <f t="shared" si="122"/>
        <v>0</v>
      </c>
      <c r="AN116" s="350"/>
      <c r="AO116" s="351">
        <f t="shared" si="123"/>
        <v>0</v>
      </c>
      <c r="AP116" s="350"/>
      <c r="AQ116" s="351">
        <f t="shared" si="124"/>
        <v>0</v>
      </c>
      <c r="AR116" s="350"/>
      <c r="AS116" s="351">
        <f t="shared" si="72"/>
        <v>0</v>
      </c>
      <c r="AT116" s="350"/>
      <c r="AU116" s="351">
        <f t="shared" si="125"/>
        <v>0</v>
      </c>
      <c r="AV116" s="350">
        <v>7.5</v>
      </c>
      <c r="AW116" s="351">
        <f t="shared" si="73"/>
        <v>505500</v>
      </c>
      <c r="AX116" s="350"/>
      <c r="AY116" s="351">
        <f t="shared" si="74"/>
        <v>0</v>
      </c>
      <c r="AZ116" s="350"/>
      <c r="BA116" s="351">
        <f t="shared" si="75"/>
        <v>0</v>
      </c>
      <c r="BB116" s="350"/>
      <c r="BC116" s="351">
        <f t="shared" si="76"/>
        <v>0</v>
      </c>
      <c r="BD116" s="350"/>
      <c r="BE116" s="351">
        <f t="shared" ref="BE116:BE129" si="127">C116*BD116</f>
        <v>0</v>
      </c>
      <c r="BF116" s="350"/>
      <c r="BG116" s="351">
        <f t="shared" si="77"/>
        <v>0</v>
      </c>
      <c r="BH116" s="350"/>
      <c r="BI116" s="351">
        <f t="shared" si="126"/>
        <v>0</v>
      </c>
      <c r="BJ116" s="246"/>
      <c r="BK116" s="246"/>
    </row>
    <row r="117" spans="1:63" ht="15.9" customHeight="1">
      <c r="A117" s="360" t="s">
        <v>201</v>
      </c>
      <c r="B117" s="349" t="s">
        <v>626</v>
      </c>
      <c r="C117" s="61">
        <v>67400</v>
      </c>
      <c r="D117" s="389"/>
      <c r="E117" s="351">
        <f t="shared" si="91"/>
        <v>0</v>
      </c>
      <c r="F117" s="350"/>
      <c r="G117" s="351">
        <f t="shared" si="92"/>
        <v>0</v>
      </c>
      <c r="H117" s="350"/>
      <c r="I117" s="351">
        <f t="shared" si="93"/>
        <v>0</v>
      </c>
      <c r="J117" s="512"/>
      <c r="K117" s="511">
        <f t="shared" si="94"/>
        <v>0</v>
      </c>
      <c r="L117" s="389"/>
      <c r="M117" s="351">
        <f t="shared" si="95"/>
        <v>0</v>
      </c>
      <c r="N117" s="350"/>
      <c r="O117" s="351">
        <f t="shared" si="96"/>
        <v>0</v>
      </c>
      <c r="P117" s="350"/>
      <c r="Q117" s="351">
        <f t="shared" si="97"/>
        <v>0</v>
      </c>
      <c r="R117" s="350"/>
      <c r="S117" s="351">
        <f t="shared" si="98"/>
        <v>0</v>
      </c>
      <c r="T117" s="350"/>
      <c r="U117" s="351">
        <f t="shared" si="99"/>
        <v>0</v>
      </c>
      <c r="V117" s="247"/>
      <c r="W117" s="351">
        <f t="shared" si="100"/>
        <v>0</v>
      </c>
      <c r="X117" s="350"/>
      <c r="Y117" s="351">
        <f t="shared" si="101"/>
        <v>0</v>
      </c>
      <c r="Z117" s="247"/>
      <c r="AA117" s="351">
        <f t="shared" si="102"/>
        <v>0</v>
      </c>
      <c r="AB117" s="350"/>
      <c r="AC117" s="351">
        <f t="shared" si="103"/>
        <v>0</v>
      </c>
      <c r="AD117" s="350"/>
      <c r="AE117" s="351">
        <f t="shared" si="104"/>
        <v>0</v>
      </c>
      <c r="AF117" s="350"/>
      <c r="AG117" s="351">
        <f t="shared" si="105"/>
        <v>0</v>
      </c>
      <c r="AH117" s="350"/>
      <c r="AI117" s="351">
        <f t="shared" si="106"/>
        <v>0</v>
      </c>
      <c r="AJ117" s="350"/>
      <c r="AK117" s="351">
        <f t="shared" si="107"/>
        <v>0</v>
      </c>
      <c r="AL117" s="350"/>
      <c r="AM117" s="351">
        <f t="shared" si="122"/>
        <v>0</v>
      </c>
      <c r="AN117" s="350"/>
      <c r="AO117" s="351">
        <f t="shared" si="123"/>
        <v>0</v>
      </c>
      <c r="AP117" s="350"/>
      <c r="AQ117" s="351">
        <f t="shared" si="124"/>
        <v>0</v>
      </c>
      <c r="AR117" s="350"/>
      <c r="AS117" s="351">
        <f t="shared" si="72"/>
        <v>0</v>
      </c>
      <c r="AT117" s="350"/>
      <c r="AU117" s="351">
        <f t="shared" si="125"/>
        <v>0</v>
      </c>
      <c r="AV117" s="350">
        <v>7.5</v>
      </c>
      <c r="AW117" s="351">
        <f t="shared" si="73"/>
        <v>505500</v>
      </c>
      <c r="AX117" s="350"/>
      <c r="AY117" s="351">
        <f t="shared" si="74"/>
        <v>0</v>
      </c>
      <c r="AZ117" s="350"/>
      <c r="BA117" s="351">
        <f t="shared" si="75"/>
        <v>0</v>
      </c>
      <c r="BB117" s="350"/>
      <c r="BC117" s="351">
        <f t="shared" si="76"/>
        <v>0</v>
      </c>
      <c r="BD117" s="350"/>
      <c r="BE117" s="351">
        <f t="shared" si="127"/>
        <v>0</v>
      </c>
      <c r="BF117" s="350"/>
      <c r="BG117" s="351">
        <f t="shared" si="77"/>
        <v>0</v>
      </c>
      <c r="BH117" s="350"/>
      <c r="BI117" s="351">
        <f t="shared" si="126"/>
        <v>0</v>
      </c>
      <c r="BJ117" s="246"/>
      <c r="BK117" s="246"/>
    </row>
    <row r="118" spans="1:63" ht="15.9" customHeight="1">
      <c r="A118" s="360" t="s">
        <v>202</v>
      </c>
      <c r="B118" s="349" t="s">
        <v>627</v>
      </c>
      <c r="C118" s="61">
        <v>67400</v>
      </c>
      <c r="D118" s="389"/>
      <c r="E118" s="351">
        <f t="shared" si="91"/>
        <v>0</v>
      </c>
      <c r="F118" s="350"/>
      <c r="G118" s="351">
        <f t="shared" si="92"/>
        <v>0</v>
      </c>
      <c r="H118" s="350"/>
      <c r="I118" s="351">
        <f t="shared" si="93"/>
        <v>0</v>
      </c>
      <c r="J118" s="512"/>
      <c r="K118" s="511">
        <f t="shared" si="94"/>
        <v>0</v>
      </c>
      <c r="L118" s="389">
        <v>0</v>
      </c>
      <c r="M118" s="351">
        <f t="shared" si="95"/>
        <v>0</v>
      </c>
      <c r="N118" s="350">
        <v>33</v>
      </c>
      <c r="O118" s="351">
        <f t="shared" si="96"/>
        <v>2224200</v>
      </c>
      <c r="P118" s="350"/>
      <c r="Q118" s="351">
        <f t="shared" si="97"/>
        <v>0</v>
      </c>
      <c r="R118" s="350"/>
      <c r="S118" s="351">
        <f t="shared" si="98"/>
        <v>0</v>
      </c>
      <c r="T118" s="350"/>
      <c r="U118" s="351">
        <f t="shared" si="99"/>
        <v>0</v>
      </c>
      <c r="V118" s="247"/>
      <c r="W118" s="351">
        <f t="shared" si="100"/>
        <v>0</v>
      </c>
      <c r="X118" s="350"/>
      <c r="Y118" s="351">
        <f t="shared" si="101"/>
        <v>0</v>
      </c>
      <c r="Z118" s="247"/>
      <c r="AA118" s="351">
        <f t="shared" si="102"/>
        <v>0</v>
      </c>
      <c r="AB118" s="350"/>
      <c r="AC118" s="351">
        <f t="shared" si="103"/>
        <v>0</v>
      </c>
      <c r="AD118" s="350"/>
      <c r="AE118" s="351">
        <f t="shared" si="104"/>
        <v>0</v>
      </c>
      <c r="AF118" s="350"/>
      <c r="AG118" s="351">
        <f t="shared" si="105"/>
        <v>0</v>
      </c>
      <c r="AH118" s="350"/>
      <c r="AI118" s="351">
        <f t="shared" si="106"/>
        <v>0</v>
      </c>
      <c r="AJ118" s="350"/>
      <c r="AK118" s="351">
        <f t="shared" si="107"/>
        <v>0</v>
      </c>
      <c r="AL118" s="350"/>
      <c r="AM118" s="351">
        <f t="shared" si="122"/>
        <v>0</v>
      </c>
      <c r="AN118" s="350"/>
      <c r="AO118" s="351">
        <f t="shared" si="123"/>
        <v>0</v>
      </c>
      <c r="AP118" s="350"/>
      <c r="AQ118" s="351">
        <f t="shared" si="124"/>
        <v>0</v>
      </c>
      <c r="AR118" s="350"/>
      <c r="AS118" s="351">
        <f t="shared" si="72"/>
        <v>0</v>
      </c>
      <c r="AT118" s="350"/>
      <c r="AU118" s="351">
        <f t="shared" si="125"/>
        <v>0</v>
      </c>
      <c r="AV118" s="350"/>
      <c r="AW118" s="351">
        <f t="shared" si="73"/>
        <v>0</v>
      </c>
      <c r="AX118" s="350"/>
      <c r="AY118" s="351">
        <f t="shared" si="74"/>
        <v>0</v>
      </c>
      <c r="AZ118" s="350"/>
      <c r="BA118" s="351">
        <f t="shared" si="75"/>
        <v>0</v>
      </c>
      <c r="BB118" s="350"/>
      <c r="BC118" s="351">
        <f t="shared" si="76"/>
        <v>0</v>
      </c>
      <c r="BD118" s="350"/>
      <c r="BE118" s="351">
        <f t="shared" si="127"/>
        <v>0</v>
      </c>
      <c r="BF118" s="350"/>
      <c r="BG118" s="351">
        <f t="shared" si="77"/>
        <v>0</v>
      </c>
      <c r="BH118" s="350"/>
      <c r="BI118" s="351">
        <f t="shared" si="126"/>
        <v>0</v>
      </c>
      <c r="BJ118" s="246"/>
      <c r="BK118" s="246"/>
    </row>
    <row r="119" spans="1:63" ht="15.9" customHeight="1">
      <c r="A119" s="360" t="s">
        <v>203</v>
      </c>
      <c r="B119" s="349" t="s">
        <v>204</v>
      </c>
      <c r="C119" s="61">
        <v>67400</v>
      </c>
      <c r="D119" s="389"/>
      <c r="E119" s="351">
        <f t="shared" si="91"/>
        <v>0</v>
      </c>
      <c r="F119" s="350"/>
      <c r="G119" s="351">
        <f t="shared" si="92"/>
        <v>0</v>
      </c>
      <c r="H119" s="350"/>
      <c r="I119" s="351">
        <f t="shared" si="93"/>
        <v>0</v>
      </c>
      <c r="J119" s="512"/>
      <c r="K119" s="511">
        <f t="shared" si="94"/>
        <v>0</v>
      </c>
      <c r="L119" s="389"/>
      <c r="M119" s="351">
        <f t="shared" si="95"/>
        <v>0</v>
      </c>
      <c r="N119" s="350"/>
      <c r="O119" s="351">
        <f t="shared" si="96"/>
        <v>0</v>
      </c>
      <c r="P119" s="350"/>
      <c r="Q119" s="351">
        <f t="shared" si="97"/>
        <v>0</v>
      </c>
      <c r="R119" s="350"/>
      <c r="S119" s="351">
        <f t="shared" si="98"/>
        <v>0</v>
      </c>
      <c r="T119" s="350"/>
      <c r="U119" s="351">
        <f t="shared" si="99"/>
        <v>0</v>
      </c>
      <c r="V119" s="247"/>
      <c r="W119" s="351">
        <f t="shared" si="100"/>
        <v>0</v>
      </c>
      <c r="X119" s="350"/>
      <c r="Y119" s="351">
        <f t="shared" si="101"/>
        <v>0</v>
      </c>
      <c r="Z119" s="247"/>
      <c r="AA119" s="351">
        <f t="shared" si="102"/>
        <v>0</v>
      </c>
      <c r="AB119" s="350"/>
      <c r="AC119" s="351">
        <f t="shared" si="103"/>
        <v>0</v>
      </c>
      <c r="AD119" s="350"/>
      <c r="AE119" s="351">
        <f t="shared" si="104"/>
        <v>0</v>
      </c>
      <c r="AF119" s="350"/>
      <c r="AG119" s="351">
        <f t="shared" si="105"/>
        <v>0</v>
      </c>
      <c r="AH119" s="350"/>
      <c r="AI119" s="351">
        <f t="shared" si="106"/>
        <v>0</v>
      </c>
      <c r="AJ119" s="350"/>
      <c r="AK119" s="351">
        <f t="shared" si="107"/>
        <v>0</v>
      </c>
      <c r="AL119" s="350"/>
      <c r="AM119" s="351">
        <f t="shared" si="122"/>
        <v>0</v>
      </c>
      <c r="AN119" s="350"/>
      <c r="AO119" s="351">
        <f t="shared" si="123"/>
        <v>0</v>
      </c>
      <c r="AP119" s="350"/>
      <c r="AQ119" s="351">
        <f t="shared" si="124"/>
        <v>0</v>
      </c>
      <c r="AR119" s="350"/>
      <c r="AS119" s="351">
        <f t="shared" si="72"/>
        <v>0</v>
      </c>
      <c r="AT119" s="350"/>
      <c r="AU119" s="351">
        <f t="shared" si="125"/>
        <v>0</v>
      </c>
      <c r="AV119" s="350"/>
      <c r="AW119" s="351">
        <f t="shared" si="73"/>
        <v>0</v>
      </c>
      <c r="AX119" s="350"/>
      <c r="AY119" s="351">
        <f t="shared" si="74"/>
        <v>0</v>
      </c>
      <c r="AZ119" s="350"/>
      <c r="BA119" s="351">
        <f t="shared" si="75"/>
        <v>0</v>
      </c>
      <c r="BB119" s="350"/>
      <c r="BC119" s="351">
        <f t="shared" si="76"/>
        <v>0</v>
      </c>
      <c r="BD119" s="350"/>
      <c r="BE119" s="351">
        <f t="shared" si="127"/>
        <v>0</v>
      </c>
      <c r="BF119" s="350"/>
      <c r="BG119" s="351">
        <f t="shared" si="77"/>
        <v>0</v>
      </c>
      <c r="BH119" s="350"/>
      <c r="BI119" s="351">
        <f t="shared" si="126"/>
        <v>0</v>
      </c>
      <c r="BJ119" s="246"/>
      <c r="BK119" s="246"/>
    </row>
    <row r="120" spans="1:63" ht="15.9" customHeight="1">
      <c r="A120" s="360" t="s">
        <v>404</v>
      </c>
      <c r="B120" s="349" t="s">
        <v>405</v>
      </c>
      <c r="C120" s="61">
        <v>67400</v>
      </c>
      <c r="D120" s="389"/>
      <c r="E120" s="351">
        <f t="shared" si="91"/>
        <v>0</v>
      </c>
      <c r="F120" s="350"/>
      <c r="G120" s="351">
        <f t="shared" si="92"/>
        <v>0</v>
      </c>
      <c r="H120" s="350"/>
      <c r="I120" s="351">
        <f t="shared" si="93"/>
        <v>0</v>
      </c>
      <c r="J120" s="512"/>
      <c r="K120" s="511">
        <f t="shared" si="94"/>
        <v>0</v>
      </c>
      <c r="L120" s="389"/>
      <c r="M120" s="351">
        <f t="shared" si="95"/>
        <v>0</v>
      </c>
      <c r="N120" s="350"/>
      <c r="O120" s="351">
        <f t="shared" si="96"/>
        <v>0</v>
      </c>
      <c r="P120" s="350"/>
      <c r="Q120" s="351">
        <f t="shared" si="97"/>
        <v>0</v>
      </c>
      <c r="R120" s="350"/>
      <c r="S120" s="351">
        <f t="shared" si="98"/>
        <v>0</v>
      </c>
      <c r="T120" s="350"/>
      <c r="U120" s="351">
        <f t="shared" si="99"/>
        <v>0</v>
      </c>
      <c r="V120" s="247"/>
      <c r="W120" s="351">
        <f t="shared" si="100"/>
        <v>0</v>
      </c>
      <c r="X120" s="350"/>
      <c r="Y120" s="351">
        <f t="shared" si="101"/>
        <v>0</v>
      </c>
      <c r="Z120" s="247"/>
      <c r="AA120" s="351">
        <f t="shared" si="102"/>
        <v>0</v>
      </c>
      <c r="AB120" s="350"/>
      <c r="AC120" s="351">
        <f t="shared" si="103"/>
        <v>0</v>
      </c>
      <c r="AD120" s="350"/>
      <c r="AE120" s="351">
        <f t="shared" si="104"/>
        <v>0</v>
      </c>
      <c r="AF120" s="350"/>
      <c r="AG120" s="351">
        <f t="shared" si="105"/>
        <v>0</v>
      </c>
      <c r="AH120" s="350"/>
      <c r="AI120" s="351">
        <f t="shared" si="106"/>
        <v>0</v>
      </c>
      <c r="AJ120" s="350"/>
      <c r="AK120" s="351">
        <f t="shared" si="107"/>
        <v>0</v>
      </c>
      <c r="AL120" s="350"/>
      <c r="AM120" s="351">
        <f t="shared" si="122"/>
        <v>0</v>
      </c>
      <c r="AN120" s="350"/>
      <c r="AO120" s="351">
        <f t="shared" si="123"/>
        <v>0</v>
      </c>
      <c r="AP120" s="350"/>
      <c r="AQ120" s="351">
        <f t="shared" si="124"/>
        <v>0</v>
      </c>
      <c r="AR120" s="350"/>
      <c r="AS120" s="351">
        <f t="shared" si="72"/>
        <v>0</v>
      </c>
      <c r="AT120" s="350"/>
      <c r="AU120" s="351">
        <f t="shared" si="125"/>
        <v>0</v>
      </c>
      <c r="AV120" s="350"/>
      <c r="AW120" s="351">
        <f t="shared" si="73"/>
        <v>0</v>
      </c>
      <c r="AX120" s="350"/>
      <c r="AY120" s="351">
        <f t="shared" si="74"/>
        <v>0</v>
      </c>
      <c r="AZ120" s="350"/>
      <c r="BA120" s="351">
        <f t="shared" si="75"/>
        <v>0</v>
      </c>
      <c r="BB120" s="350"/>
      <c r="BC120" s="351">
        <f t="shared" si="76"/>
        <v>0</v>
      </c>
      <c r="BD120" s="350"/>
      <c r="BE120" s="351">
        <f t="shared" si="127"/>
        <v>0</v>
      </c>
      <c r="BF120" s="350"/>
      <c r="BG120" s="351">
        <f t="shared" si="77"/>
        <v>0</v>
      </c>
      <c r="BH120" s="350"/>
      <c r="BI120" s="351">
        <f t="shared" si="126"/>
        <v>0</v>
      </c>
      <c r="BJ120" s="246"/>
      <c r="BK120" s="246"/>
    </row>
    <row r="121" spans="1:63" ht="15.9" customHeight="1">
      <c r="A121" s="348" t="s">
        <v>628</v>
      </c>
      <c r="B121" s="349" t="s">
        <v>199</v>
      </c>
      <c r="C121" s="61">
        <v>67400</v>
      </c>
      <c r="D121" s="389"/>
      <c r="E121" s="351">
        <f t="shared" si="91"/>
        <v>0</v>
      </c>
      <c r="F121" s="350"/>
      <c r="G121" s="351">
        <f t="shared" si="92"/>
        <v>0</v>
      </c>
      <c r="H121" s="350"/>
      <c r="I121" s="351">
        <f t="shared" si="93"/>
        <v>0</v>
      </c>
      <c r="J121" s="512"/>
      <c r="K121" s="511">
        <f t="shared" si="94"/>
        <v>0</v>
      </c>
      <c r="L121" s="389"/>
      <c r="M121" s="351">
        <f t="shared" si="95"/>
        <v>0</v>
      </c>
      <c r="N121" s="350"/>
      <c r="O121" s="351">
        <f t="shared" si="96"/>
        <v>0</v>
      </c>
      <c r="P121" s="350"/>
      <c r="Q121" s="351">
        <f t="shared" si="97"/>
        <v>0</v>
      </c>
      <c r="R121" s="350"/>
      <c r="S121" s="351">
        <f t="shared" si="98"/>
        <v>0</v>
      </c>
      <c r="T121" s="350"/>
      <c r="U121" s="351">
        <f t="shared" si="99"/>
        <v>0</v>
      </c>
      <c r="V121" s="247"/>
      <c r="W121" s="351">
        <f t="shared" si="100"/>
        <v>0</v>
      </c>
      <c r="X121" s="350"/>
      <c r="Y121" s="351">
        <f t="shared" si="101"/>
        <v>0</v>
      </c>
      <c r="Z121" s="247"/>
      <c r="AA121" s="351">
        <f t="shared" si="102"/>
        <v>0</v>
      </c>
      <c r="AB121" s="350"/>
      <c r="AC121" s="351">
        <f t="shared" si="103"/>
        <v>0</v>
      </c>
      <c r="AD121" s="350"/>
      <c r="AE121" s="351">
        <f t="shared" si="104"/>
        <v>0</v>
      </c>
      <c r="AF121" s="350"/>
      <c r="AG121" s="351">
        <f t="shared" si="105"/>
        <v>0</v>
      </c>
      <c r="AH121" s="350"/>
      <c r="AI121" s="351">
        <f t="shared" si="106"/>
        <v>0</v>
      </c>
      <c r="AJ121" s="350"/>
      <c r="AK121" s="351">
        <f t="shared" si="107"/>
        <v>0</v>
      </c>
      <c r="AL121" s="350"/>
      <c r="AM121" s="351">
        <f t="shared" si="122"/>
        <v>0</v>
      </c>
      <c r="AN121" s="350"/>
      <c r="AO121" s="351">
        <f t="shared" si="123"/>
        <v>0</v>
      </c>
      <c r="AP121" s="350"/>
      <c r="AQ121" s="351">
        <f t="shared" si="124"/>
        <v>0</v>
      </c>
      <c r="AR121" s="350"/>
      <c r="AS121" s="351">
        <f t="shared" si="72"/>
        <v>0</v>
      </c>
      <c r="AT121" s="350"/>
      <c r="AU121" s="351">
        <f t="shared" si="125"/>
        <v>0</v>
      </c>
      <c r="AV121" s="350"/>
      <c r="AW121" s="351">
        <f t="shared" si="73"/>
        <v>0</v>
      </c>
      <c r="AX121" s="350"/>
      <c r="AY121" s="351">
        <f t="shared" si="74"/>
        <v>0</v>
      </c>
      <c r="AZ121" s="350"/>
      <c r="BA121" s="351">
        <f t="shared" si="75"/>
        <v>0</v>
      </c>
      <c r="BB121" s="350"/>
      <c r="BC121" s="351">
        <f t="shared" si="76"/>
        <v>0</v>
      </c>
      <c r="BD121" s="350"/>
      <c r="BE121" s="351">
        <f t="shared" si="127"/>
        <v>0</v>
      </c>
      <c r="BF121" s="350"/>
      <c r="BG121" s="351">
        <f t="shared" si="77"/>
        <v>0</v>
      </c>
      <c r="BH121" s="350"/>
      <c r="BI121" s="351">
        <f t="shared" si="126"/>
        <v>0</v>
      </c>
      <c r="BJ121" s="246"/>
      <c r="BK121" s="246"/>
    </row>
    <row r="122" spans="1:63" ht="15.9" customHeight="1">
      <c r="A122" s="360" t="s">
        <v>414</v>
      </c>
      <c r="B122" s="349" t="s">
        <v>629</v>
      </c>
      <c r="C122" s="61">
        <v>32600</v>
      </c>
      <c r="D122" s="389"/>
      <c r="E122" s="351">
        <f t="shared" si="91"/>
        <v>0</v>
      </c>
      <c r="F122" s="350"/>
      <c r="G122" s="351">
        <f t="shared" si="92"/>
        <v>0</v>
      </c>
      <c r="H122" s="350"/>
      <c r="I122" s="351">
        <f t="shared" si="93"/>
        <v>0</v>
      </c>
      <c r="J122" s="512"/>
      <c r="K122" s="511">
        <f t="shared" si="94"/>
        <v>0</v>
      </c>
      <c r="L122" s="389"/>
      <c r="M122" s="351">
        <f t="shared" si="95"/>
        <v>0</v>
      </c>
      <c r="N122" s="350"/>
      <c r="O122" s="351">
        <f t="shared" si="96"/>
        <v>0</v>
      </c>
      <c r="P122" s="350"/>
      <c r="Q122" s="351">
        <f t="shared" si="97"/>
        <v>0</v>
      </c>
      <c r="R122" s="350"/>
      <c r="S122" s="351">
        <f t="shared" si="98"/>
        <v>0</v>
      </c>
      <c r="T122" s="350"/>
      <c r="U122" s="351">
        <f t="shared" si="99"/>
        <v>0</v>
      </c>
      <c r="V122" s="247"/>
      <c r="W122" s="351">
        <f t="shared" si="100"/>
        <v>0</v>
      </c>
      <c r="X122" s="350"/>
      <c r="Y122" s="351">
        <f t="shared" si="101"/>
        <v>0</v>
      </c>
      <c r="Z122" s="247"/>
      <c r="AA122" s="351">
        <f t="shared" si="102"/>
        <v>0</v>
      </c>
      <c r="AB122" s="350"/>
      <c r="AC122" s="351">
        <f t="shared" si="103"/>
        <v>0</v>
      </c>
      <c r="AD122" s="350"/>
      <c r="AE122" s="351">
        <f t="shared" si="104"/>
        <v>0</v>
      </c>
      <c r="AF122" s="350"/>
      <c r="AG122" s="351">
        <f t="shared" si="105"/>
        <v>0</v>
      </c>
      <c r="AH122" s="350"/>
      <c r="AI122" s="351">
        <f t="shared" si="106"/>
        <v>0</v>
      </c>
      <c r="AJ122" s="350"/>
      <c r="AK122" s="351">
        <f t="shared" si="107"/>
        <v>0</v>
      </c>
      <c r="AL122" s="350"/>
      <c r="AM122" s="351">
        <f t="shared" si="122"/>
        <v>0</v>
      </c>
      <c r="AN122" s="350"/>
      <c r="AO122" s="351">
        <f t="shared" si="123"/>
        <v>0</v>
      </c>
      <c r="AP122" s="350"/>
      <c r="AQ122" s="351">
        <f t="shared" si="124"/>
        <v>0</v>
      </c>
      <c r="AR122" s="350"/>
      <c r="AS122" s="351">
        <f t="shared" si="72"/>
        <v>0</v>
      </c>
      <c r="AT122" s="350"/>
      <c r="AU122" s="351">
        <f t="shared" si="125"/>
        <v>0</v>
      </c>
      <c r="AV122" s="350"/>
      <c r="AW122" s="351">
        <f t="shared" si="73"/>
        <v>0</v>
      </c>
      <c r="AX122" s="350"/>
      <c r="AY122" s="351">
        <f t="shared" si="74"/>
        <v>0</v>
      </c>
      <c r="AZ122" s="350"/>
      <c r="BA122" s="351">
        <f t="shared" si="75"/>
        <v>0</v>
      </c>
      <c r="BB122" s="350"/>
      <c r="BC122" s="351">
        <f t="shared" si="76"/>
        <v>0</v>
      </c>
      <c r="BD122" s="350"/>
      <c r="BE122" s="351">
        <f t="shared" si="127"/>
        <v>0</v>
      </c>
      <c r="BF122" s="350"/>
      <c r="BG122" s="351">
        <f t="shared" si="77"/>
        <v>0</v>
      </c>
      <c r="BH122" s="350"/>
      <c r="BI122" s="351">
        <f t="shared" si="126"/>
        <v>0</v>
      </c>
      <c r="BJ122" s="246"/>
      <c r="BK122" s="246"/>
    </row>
    <row r="123" spans="1:63" ht="15.9" customHeight="1">
      <c r="A123" s="360" t="s">
        <v>510</v>
      </c>
      <c r="B123" s="349" t="s">
        <v>511</v>
      </c>
      <c r="C123" s="61">
        <v>32600</v>
      </c>
      <c r="D123" s="389">
        <v>0</v>
      </c>
      <c r="E123" s="351">
        <f t="shared" si="91"/>
        <v>0</v>
      </c>
      <c r="F123" s="350"/>
      <c r="G123" s="351">
        <f t="shared" si="92"/>
        <v>0</v>
      </c>
      <c r="H123" s="350"/>
      <c r="I123" s="351">
        <f t="shared" si="93"/>
        <v>0</v>
      </c>
      <c r="J123" s="512"/>
      <c r="K123" s="511">
        <f t="shared" si="94"/>
        <v>0</v>
      </c>
      <c r="L123" s="389"/>
      <c r="M123" s="351">
        <f t="shared" si="95"/>
        <v>0</v>
      </c>
      <c r="N123" s="350"/>
      <c r="O123" s="351">
        <f t="shared" si="96"/>
        <v>0</v>
      </c>
      <c r="P123" s="350"/>
      <c r="Q123" s="351">
        <f t="shared" si="97"/>
        <v>0</v>
      </c>
      <c r="R123" s="350"/>
      <c r="S123" s="351">
        <f t="shared" si="98"/>
        <v>0</v>
      </c>
      <c r="T123" s="350"/>
      <c r="U123" s="351">
        <f t="shared" si="99"/>
        <v>0</v>
      </c>
      <c r="V123" s="247"/>
      <c r="W123" s="351">
        <f t="shared" si="100"/>
        <v>0</v>
      </c>
      <c r="X123" s="350"/>
      <c r="Y123" s="351">
        <f t="shared" si="101"/>
        <v>0</v>
      </c>
      <c r="Z123" s="247"/>
      <c r="AA123" s="351">
        <f t="shared" si="102"/>
        <v>0</v>
      </c>
      <c r="AB123" s="350"/>
      <c r="AC123" s="351">
        <f t="shared" si="103"/>
        <v>0</v>
      </c>
      <c r="AD123" s="350"/>
      <c r="AE123" s="351">
        <f t="shared" si="104"/>
        <v>0</v>
      </c>
      <c r="AF123" s="350"/>
      <c r="AG123" s="351">
        <f t="shared" si="105"/>
        <v>0</v>
      </c>
      <c r="AH123" s="350"/>
      <c r="AI123" s="351">
        <f t="shared" si="106"/>
        <v>0</v>
      </c>
      <c r="AJ123" s="350"/>
      <c r="AK123" s="351">
        <f t="shared" si="107"/>
        <v>0</v>
      </c>
      <c r="AL123" s="350"/>
      <c r="AM123" s="351">
        <f t="shared" si="122"/>
        <v>0</v>
      </c>
      <c r="AN123" s="350"/>
      <c r="AO123" s="351">
        <f t="shared" si="123"/>
        <v>0</v>
      </c>
      <c r="AP123" s="350"/>
      <c r="AQ123" s="351">
        <f t="shared" si="124"/>
        <v>0</v>
      </c>
      <c r="AR123" s="350"/>
      <c r="AS123" s="351">
        <f t="shared" si="72"/>
        <v>0</v>
      </c>
      <c r="AT123" s="350"/>
      <c r="AU123" s="351">
        <f t="shared" si="125"/>
        <v>0</v>
      </c>
      <c r="AV123" s="350"/>
      <c r="AW123" s="351">
        <f t="shared" si="73"/>
        <v>0</v>
      </c>
      <c r="AX123" s="350"/>
      <c r="AY123" s="351">
        <f t="shared" si="74"/>
        <v>0</v>
      </c>
      <c r="AZ123" s="350"/>
      <c r="BA123" s="351">
        <f t="shared" si="75"/>
        <v>0</v>
      </c>
      <c r="BB123" s="350"/>
      <c r="BC123" s="351">
        <f t="shared" si="76"/>
        <v>0</v>
      </c>
      <c r="BD123" s="350"/>
      <c r="BE123" s="351">
        <f t="shared" si="127"/>
        <v>0</v>
      </c>
      <c r="BF123" s="350"/>
      <c r="BG123" s="351">
        <f t="shared" si="77"/>
        <v>0</v>
      </c>
      <c r="BH123" s="350"/>
      <c r="BI123" s="351">
        <f t="shared" si="126"/>
        <v>0</v>
      </c>
      <c r="BJ123" s="246"/>
      <c r="BK123" s="246"/>
    </row>
    <row r="124" spans="1:63" ht="15.9" customHeight="1">
      <c r="A124" s="360" t="s">
        <v>681</v>
      </c>
      <c r="B124" s="349" t="s">
        <v>682</v>
      </c>
      <c r="C124" s="61">
        <v>32600</v>
      </c>
      <c r="D124" s="389"/>
      <c r="E124" s="351">
        <f t="shared" si="91"/>
        <v>0</v>
      </c>
      <c r="F124" s="350"/>
      <c r="G124" s="351">
        <f t="shared" si="92"/>
        <v>0</v>
      </c>
      <c r="H124" s="350"/>
      <c r="I124" s="351">
        <f t="shared" si="93"/>
        <v>0</v>
      </c>
      <c r="J124" s="512"/>
      <c r="K124" s="511">
        <f t="shared" si="94"/>
        <v>0</v>
      </c>
      <c r="L124" s="389">
        <v>0</v>
      </c>
      <c r="M124" s="351">
        <f t="shared" si="95"/>
        <v>0</v>
      </c>
      <c r="N124" s="350"/>
      <c r="O124" s="351">
        <f t="shared" si="96"/>
        <v>0</v>
      </c>
      <c r="P124" s="350"/>
      <c r="Q124" s="351">
        <f t="shared" si="97"/>
        <v>0</v>
      </c>
      <c r="R124" s="350"/>
      <c r="S124" s="351">
        <f t="shared" si="98"/>
        <v>0</v>
      </c>
      <c r="T124" s="350"/>
      <c r="U124" s="351">
        <f t="shared" si="99"/>
        <v>0</v>
      </c>
      <c r="V124" s="247"/>
      <c r="W124" s="351">
        <f t="shared" si="100"/>
        <v>0</v>
      </c>
      <c r="X124" s="350"/>
      <c r="Y124" s="351">
        <f t="shared" si="101"/>
        <v>0</v>
      </c>
      <c r="Z124" s="247"/>
      <c r="AA124" s="351">
        <f t="shared" si="102"/>
        <v>0</v>
      </c>
      <c r="AB124" s="350"/>
      <c r="AC124" s="351">
        <f t="shared" si="103"/>
        <v>0</v>
      </c>
      <c r="AD124" s="350"/>
      <c r="AE124" s="351">
        <f t="shared" si="104"/>
        <v>0</v>
      </c>
      <c r="AF124" s="350"/>
      <c r="AG124" s="351">
        <f t="shared" si="105"/>
        <v>0</v>
      </c>
      <c r="AH124" s="350"/>
      <c r="AI124" s="351">
        <f t="shared" si="106"/>
        <v>0</v>
      </c>
      <c r="AJ124" s="350"/>
      <c r="AK124" s="351">
        <f t="shared" si="107"/>
        <v>0</v>
      </c>
      <c r="AL124" s="350"/>
      <c r="AM124" s="351">
        <f t="shared" si="122"/>
        <v>0</v>
      </c>
      <c r="AN124" s="350"/>
      <c r="AO124" s="351">
        <f t="shared" si="123"/>
        <v>0</v>
      </c>
      <c r="AP124" s="350"/>
      <c r="AQ124" s="351">
        <f t="shared" si="124"/>
        <v>0</v>
      </c>
      <c r="AR124" s="350"/>
      <c r="AS124" s="351">
        <f t="shared" si="72"/>
        <v>0</v>
      </c>
      <c r="AT124" s="350"/>
      <c r="AU124" s="351">
        <f t="shared" si="125"/>
        <v>0</v>
      </c>
      <c r="AV124" s="350"/>
      <c r="AW124" s="351">
        <f t="shared" si="73"/>
        <v>0</v>
      </c>
      <c r="AX124" s="350"/>
      <c r="AY124" s="351">
        <f t="shared" si="74"/>
        <v>0</v>
      </c>
      <c r="AZ124" s="350"/>
      <c r="BA124" s="351">
        <f t="shared" si="75"/>
        <v>0</v>
      </c>
      <c r="BB124" s="350"/>
      <c r="BC124" s="351">
        <f t="shared" si="76"/>
        <v>0</v>
      </c>
      <c r="BD124" s="350"/>
      <c r="BE124" s="351">
        <f t="shared" si="127"/>
        <v>0</v>
      </c>
      <c r="BF124" s="350"/>
      <c r="BG124" s="351">
        <f t="shared" si="77"/>
        <v>0</v>
      </c>
      <c r="BH124" s="350"/>
      <c r="BI124" s="351">
        <f t="shared" si="126"/>
        <v>0</v>
      </c>
      <c r="BJ124" s="246"/>
      <c r="BK124" s="246"/>
    </row>
    <row r="125" spans="1:63" ht="15.9" customHeight="1">
      <c r="A125" s="390" t="s">
        <v>869</v>
      </c>
      <c r="B125" s="367" t="s">
        <v>870</v>
      </c>
      <c r="C125" s="61">
        <v>32600</v>
      </c>
      <c r="D125" s="350"/>
      <c r="E125" s="351">
        <f t="shared" si="91"/>
        <v>0</v>
      </c>
      <c r="F125" s="350"/>
      <c r="G125" s="351">
        <f t="shared" si="92"/>
        <v>0</v>
      </c>
      <c r="H125" s="350"/>
      <c r="I125" s="351">
        <f>C125*H125</f>
        <v>0</v>
      </c>
      <c r="J125" s="512"/>
      <c r="K125" s="511">
        <f t="shared" si="94"/>
        <v>0</v>
      </c>
      <c r="L125" s="389"/>
      <c r="M125" s="351">
        <f t="shared" si="95"/>
        <v>0</v>
      </c>
      <c r="N125" s="350"/>
      <c r="O125" s="351">
        <f t="shared" si="96"/>
        <v>0</v>
      </c>
      <c r="P125" s="350"/>
      <c r="Q125" s="351">
        <f t="shared" si="97"/>
        <v>0</v>
      </c>
      <c r="R125" s="350"/>
      <c r="S125" s="351">
        <f t="shared" si="98"/>
        <v>0</v>
      </c>
      <c r="T125" s="350"/>
      <c r="U125" s="351">
        <f t="shared" si="99"/>
        <v>0</v>
      </c>
      <c r="V125" s="247"/>
      <c r="W125" s="351">
        <f t="shared" si="100"/>
        <v>0</v>
      </c>
      <c r="X125" s="350"/>
      <c r="Y125" s="351">
        <f t="shared" si="101"/>
        <v>0</v>
      </c>
      <c r="Z125" s="247"/>
      <c r="AA125" s="351">
        <f t="shared" si="102"/>
        <v>0</v>
      </c>
      <c r="AB125" s="350"/>
      <c r="AC125" s="351">
        <f t="shared" si="103"/>
        <v>0</v>
      </c>
      <c r="AD125" s="350"/>
      <c r="AE125" s="351">
        <f t="shared" si="104"/>
        <v>0</v>
      </c>
      <c r="AF125" s="350"/>
      <c r="AG125" s="351">
        <f t="shared" si="105"/>
        <v>0</v>
      </c>
      <c r="AH125" s="350"/>
      <c r="AI125" s="351">
        <f t="shared" si="106"/>
        <v>0</v>
      </c>
      <c r="AJ125" s="350"/>
      <c r="AK125" s="351">
        <f t="shared" si="107"/>
        <v>0</v>
      </c>
      <c r="AL125" s="350"/>
      <c r="AM125" s="351">
        <f t="shared" si="122"/>
        <v>0</v>
      </c>
      <c r="AN125" s="350"/>
      <c r="AO125" s="351">
        <f t="shared" si="123"/>
        <v>0</v>
      </c>
      <c r="AP125" s="350"/>
      <c r="AQ125" s="351">
        <f t="shared" si="124"/>
        <v>0</v>
      </c>
      <c r="AR125" s="350"/>
      <c r="AS125" s="351">
        <f t="shared" si="72"/>
        <v>0</v>
      </c>
      <c r="AT125" s="350"/>
      <c r="AU125" s="351">
        <f t="shared" si="125"/>
        <v>0</v>
      </c>
      <c r="AV125" s="350"/>
      <c r="AW125" s="351">
        <f t="shared" si="73"/>
        <v>0</v>
      </c>
      <c r="AX125" s="350"/>
      <c r="AY125" s="351">
        <f t="shared" si="74"/>
        <v>0</v>
      </c>
      <c r="AZ125" s="350"/>
      <c r="BA125" s="351">
        <f t="shared" si="75"/>
        <v>0</v>
      </c>
      <c r="BB125" s="350"/>
      <c r="BC125" s="351">
        <f t="shared" si="76"/>
        <v>0</v>
      </c>
      <c r="BD125" s="350"/>
      <c r="BE125" s="351">
        <f t="shared" si="127"/>
        <v>0</v>
      </c>
      <c r="BF125" s="350"/>
      <c r="BG125" s="351">
        <f t="shared" si="77"/>
        <v>0</v>
      </c>
      <c r="BH125" s="350"/>
      <c r="BI125" s="351">
        <f t="shared" si="126"/>
        <v>0</v>
      </c>
    </row>
    <row r="126" spans="1:63" ht="15.9" customHeight="1">
      <c r="A126" s="375" t="s">
        <v>1029</v>
      </c>
      <c r="B126" s="376" t="s">
        <v>1030</v>
      </c>
      <c r="C126" s="61">
        <v>32600</v>
      </c>
      <c r="D126" s="350"/>
      <c r="E126" s="351">
        <f t="shared" si="91"/>
        <v>0</v>
      </c>
      <c r="F126" s="350"/>
      <c r="G126" s="351">
        <f t="shared" si="92"/>
        <v>0</v>
      </c>
      <c r="H126" s="350"/>
      <c r="I126" s="351">
        <f t="shared" si="93"/>
        <v>0</v>
      </c>
      <c r="J126" s="512"/>
      <c r="K126" s="511">
        <f t="shared" si="94"/>
        <v>0</v>
      </c>
      <c r="L126" s="389"/>
      <c r="M126" s="351">
        <f t="shared" si="95"/>
        <v>0</v>
      </c>
      <c r="N126" s="350"/>
      <c r="O126" s="351">
        <f t="shared" si="96"/>
        <v>0</v>
      </c>
      <c r="P126" s="350"/>
      <c r="Q126" s="351">
        <f t="shared" si="97"/>
        <v>0</v>
      </c>
      <c r="R126" s="350"/>
      <c r="S126" s="351">
        <f t="shared" si="98"/>
        <v>0</v>
      </c>
      <c r="T126" s="350"/>
      <c r="U126" s="351">
        <f t="shared" si="99"/>
        <v>0</v>
      </c>
      <c r="V126" s="247"/>
      <c r="W126" s="351">
        <f t="shared" si="100"/>
        <v>0</v>
      </c>
      <c r="X126" s="350"/>
      <c r="Y126" s="351">
        <f t="shared" si="101"/>
        <v>0</v>
      </c>
      <c r="Z126" s="247"/>
      <c r="AA126" s="351">
        <f t="shared" si="102"/>
        <v>0</v>
      </c>
      <c r="AB126" s="350"/>
      <c r="AC126" s="351">
        <f t="shared" si="103"/>
        <v>0</v>
      </c>
      <c r="AD126" s="350"/>
      <c r="AE126" s="351">
        <f t="shared" si="104"/>
        <v>0</v>
      </c>
      <c r="AF126" s="350"/>
      <c r="AG126" s="351">
        <f t="shared" si="105"/>
        <v>0</v>
      </c>
      <c r="AH126" s="350"/>
      <c r="AI126" s="351">
        <f t="shared" si="106"/>
        <v>0</v>
      </c>
      <c r="AJ126" s="350"/>
      <c r="AK126" s="351">
        <f t="shared" si="107"/>
        <v>0</v>
      </c>
      <c r="AL126" s="350"/>
      <c r="AM126" s="351">
        <f t="shared" si="122"/>
        <v>0</v>
      </c>
      <c r="AN126" s="350"/>
      <c r="AO126" s="351">
        <f t="shared" si="123"/>
        <v>0</v>
      </c>
      <c r="AP126" s="350"/>
      <c r="AQ126" s="351">
        <f t="shared" si="124"/>
        <v>0</v>
      </c>
      <c r="AR126" s="350"/>
      <c r="AS126" s="351">
        <f t="shared" si="72"/>
        <v>0</v>
      </c>
      <c r="AT126" s="350"/>
      <c r="AU126" s="351">
        <f t="shared" si="125"/>
        <v>0</v>
      </c>
      <c r="AV126" s="350"/>
      <c r="AW126" s="351">
        <f t="shared" si="73"/>
        <v>0</v>
      </c>
      <c r="AX126" s="350"/>
      <c r="AY126" s="351">
        <f t="shared" si="74"/>
        <v>0</v>
      </c>
      <c r="AZ126" s="350"/>
      <c r="BA126" s="351">
        <f t="shared" si="75"/>
        <v>0</v>
      </c>
      <c r="BB126" s="350"/>
      <c r="BC126" s="351">
        <f t="shared" si="76"/>
        <v>0</v>
      </c>
      <c r="BD126" s="350"/>
      <c r="BE126" s="351">
        <f t="shared" si="127"/>
        <v>0</v>
      </c>
      <c r="BF126" s="350"/>
      <c r="BG126" s="351">
        <f t="shared" si="77"/>
        <v>0</v>
      </c>
      <c r="BH126" s="350"/>
      <c r="BI126" s="351">
        <f t="shared" si="126"/>
        <v>0</v>
      </c>
    </row>
    <row r="127" spans="1:63" ht="15.9" customHeight="1">
      <c r="A127" s="391" t="s">
        <v>681</v>
      </c>
      <c r="B127" s="386" t="s">
        <v>682</v>
      </c>
      <c r="C127" s="61">
        <v>32600</v>
      </c>
      <c r="D127" s="350"/>
      <c r="E127" s="351">
        <f t="shared" si="91"/>
        <v>0</v>
      </c>
      <c r="F127" s="350"/>
      <c r="G127" s="351">
        <f t="shared" si="92"/>
        <v>0</v>
      </c>
      <c r="H127" s="350"/>
      <c r="I127" s="351">
        <f t="shared" si="93"/>
        <v>0</v>
      </c>
      <c r="J127" s="512"/>
      <c r="K127" s="511">
        <f t="shared" si="94"/>
        <v>0</v>
      </c>
      <c r="L127" s="389"/>
      <c r="M127" s="351">
        <f t="shared" si="95"/>
        <v>0</v>
      </c>
      <c r="N127" s="350"/>
      <c r="O127" s="351">
        <f t="shared" si="96"/>
        <v>0</v>
      </c>
      <c r="P127" s="350"/>
      <c r="Q127" s="351">
        <f t="shared" si="97"/>
        <v>0</v>
      </c>
      <c r="R127" s="350"/>
      <c r="S127" s="351">
        <f t="shared" si="98"/>
        <v>0</v>
      </c>
      <c r="T127" s="350"/>
      <c r="U127" s="351">
        <f t="shared" si="99"/>
        <v>0</v>
      </c>
      <c r="V127" s="247"/>
      <c r="W127" s="351">
        <f t="shared" si="100"/>
        <v>0</v>
      </c>
      <c r="X127" s="350"/>
      <c r="Y127" s="351">
        <f t="shared" si="101"/>
        <v>0</v>
      </c>
      <c r="Z127" s="247"/>
      <c r="AA127" s="351">
        <f t="shared" si="102"/>
        <v>0</v>
      </c>
      <c r="AB127" s="350"/>
      <c r="AC127" s="351">
        <f t="shared" si="103"/>
        <v>0</v>
      </c>
      <c r="AD127" s="350"/>
      <c r="AE127" s="351">
        <f t="shared" si="104"/>
        <v>0</v>
      </c>
      <c r="AF127" s="350"/>
      <c r="AG127" s="351">
        <f t="shared" si="105"/>
        <v>0</v>
      </c>
      <c r="AH127" s="350"/>
      <c r="AI127" s="351">
        <f t="shared" si="106"/>
        <v>0</v>
      </c>
      <c r="AJ127" s="350"/>
      <c r="AK127" s="351">
        <f t="shared" si="107"/>
        <v>0</v>
      </c>
      <c r="AL127" s="350"/>
      <c r="AM127" s="351">
        <f t="shared" si="122"/>
        <v>0</v>
      </c>
      <c r="AN127" s="350"/>
      <c r="AO127" s="351">
        <f t="shared" si="123"/>
        <v>0</v>
      </c>
      <c r="AP127" s="350"/>
      <c r="AQ127" s="351">
        <f t="shared" si="124"/>
        <v>0</v>
      </c>
      <c r="AR127" s="350"/>
      <c r="AS127" s="351">
        <f t="shared" si="72"/>
        <v>0</v>
      </c>
      <c r="AT127" s="350"/>
      <c r="AU127" s="351">
        <f t="shared" si="125"/>
        <v>0</v>
      </c>
      <c r="AV127" s="350"/>
      <c r="AW127" s="351">
        <f t="shared" si="73"/>
        <v>0</v>
      </c>
      <c r="AX127" s="350"/>
      <c r="AY127" s="351">
        <f t="shared" si="74"/>
        <v>0</v>
      </c>
      <c r="AZ127" s="350"/>
      <c r="BA127" s="351">
        <f t="shared" si="75"/>
        <v>0</v>
      </c>
      <c r="BB127" s="350"/>
      <c r="BC127" s="351">
        <f t="shared" si="76"/>
        <v>0</v>
      </c>
      <c r="BD127" s="350"/>
      <c r="BE127" s="351">
        <f t="shared" si="127"/>
        <v>0</v>
      </c>
      <c r="BF127" s="350"/>
      <c r="BG127" s="351">
        <f t="shared" si="77"/>
        <v>0</v>
      </c>
      <c r="BH127" s="350"/>
      <c r="BI127" s="351">
        <f t="shared" si="126"/>
        <v>0</v>
      </c>
    </row>
    <row r="128" spans="1:63" ht="15.9" customHeight="1">
      <c r="A128" s="379" t="s">
        <v>1052</v>
      </c>
      <c r="B128" s="378" t="s">
        <v>1053</v>
      </c>
      <c r="C128" s="61">
        <v>32600</v>
      </c>
      <c r="D128" s="350"/>
      <c r="E128" s="351">
        <f t="shared" si="91"/>
        <v>0</v>
      </c>
      <c r="F128" s="350"/>
      <c r="G128" s="351">
        <f t="shared" si="92"/>
        <v>0</v>
      </c>
      <c r="H128" s="350"/>
      <c r="I128" s="351">
        <f t="shared" si="93"/>
        <v>0</v>
      </c>
      <c r="J128" s="512"/>
      <c r="K128" s="511">
        <f t="shared" si="94"/>
        <v>0</v>
      </c>
      <c r="L128" s="389"/>
      <c r="M128" s="351">
        <f t="shared" si="95"/>
        <v>0</v>
      </c>
      <c r="N128" s="350"/>
      <c r="O128" s="351">
        <f t="shared" si="96"/>
        <v>0</v>
      </c>
      <c r="P128" s="350"/>
      <c r="Q128" s="351">
        <f t="shared" si="97"/>
        <v>0</v>
      </c>
      <c r="R128" s="350"/>
      <c r="S128" s="351">
        <f t="shared" si="98"/>
        <v>0</v>
      </c>
      <c r="T128" s="350"/>
      <c r="U128" s="351">
        <f t="shared" si="99"/>
        <v>0</v>
      </c>
      <c r="V128" s="247"/>
      <c r="W128" s="351">
        <f t="shared" si="100"/>
        <v>0</v>
      </c>
      <c r="X128" s="350"/>
      <c r="Y128" s="351">
        <f t="shared" si="101"/>
        <v>0</v>
      </c>
      <c r="Z128" s="247"/>
      <c r="AA128" s="351">
        <f t="shared" si="102"/>
        <v>0</v>
      </c>
      <c r="AB128" s="350"/>
      <c r="AC128" s="351">
        <f t="shared" si="103"/>
        <v>0</v>
      </c>
      <c r="AD128" s="350"/>
      <c r="AE128" s="351">
        <f t="shared" si="104"/>
        <v>0</v>
      </c>
      <c r="AF128" s="350"/>
      <c r="AG128" s="351">
        <f t="shared" si="105"/>
        <v>0</v>
      </c>
      <c r="AH128" s="350"/>
      <c r="AI128" s="351">
        <f t="shared" si="106"/>
        <v>0</v>
      </c>
      <c r="AJ128" s="350"/>
      <c r="AK128" s="351">
        <f t="shared" si="107"/>
        <v>0</v>
      </c>
      <c r="AL128" s="350"/>
      <c r="AM128" s="351">
        <f t="shared" si="122"/>
        <v>0</v>
      </c>
      <c r="AN128" s="350"/>
      <c r="AO128" s="351">
        <f t="shared" si="123"/>
        <v>0</v>
      </c>
      <c r="AP128" s="350"/>
      <c r="AQ128" s="351">
        <f t="shared" si="124"/>
        <v>0</v>
      </c>
      <c r="AR128" s="350"/>
      <c r="AS128" s="351">
        <f t="shared" si="72"/>
        <v>0</v>
      </c>
      <c r="AT128" s="350"/>
      <c r="AU128" s="351">
        <f t="shared" si="125"/>
        <v>0</v>
      </c>
      <c r="AV128" s="350"/>
      <c r="AW128" s="351">
        <f t="shared" si="73"/>
        <v>0</v>
      </c>
      <c r="AX128" s="350"/>
      <c r="AY128" s="351">
        <f t="shared" si="74"/>
        <v>0</v>
      </c>
      <c r="AZ128" s="350"/>
      <c r="BA128" s="351">
        <f t="shared" si="75"/>
        <v>0</v>
      </c>
      <c r="BB128" s="350"/>
      <c r="BC128" s="351">
        <f t="shared" si="76"/>
        <v>0</v>
      </c>
      <c r="BD128" s="350"/>
      <c r="BE128" s="351">
        <f t="shared" si="127"/>
        <v>0</v>
      </c>
      <c r="BF128" s="350"/>
      <c r="BG128" s="351">
        <f t="shared" si="77"/>
        <v>0</v>
      </c>
      <c r="BH128" s="350"/>
      <c r="BI128" s="351">
        <f t="shared" si="126"/>
        <v>0</v>
      </c>
    </row>
    <row r="129" spans="1:63" ht="15.9" customHeight="1">
      <c r="A129" s="360" t="s">
        <v>407</v>
      </c>
      <c r="B129" s="349" t="s">
        <v>582</v>
      </c>
      <c r="C129" s="61">
        <v>67400</v>
      </c>
      <c r="D129" s="350"/>
      <c r="E129" s="351">
        <f t="shared" si="91"/>
        <v>0</v>
      </c>
      <c r="F129" s="350"/>
      <c r="G129" s="351">
        <f t="shared" si="92"/>
        <v>0</v>
      </c>
      <c r="H129" s="350"/>
      <c r="I129" s="351">
        <f t="shared" si="93"/>
        <v>0</v>
      </c>
      <c r="J129" s="512"/>
      <c r="K129" s="511">
        <f t="shared" si="94"/>
        <v>0</v>
      </c>
      <c r="L129" s="389"/>
      <c r="M129" s="351">
        <f t="shared" si="95"/>
        <v>0</v>
      </c>
      <c r="N129" s="350"/>
      <c r="O129" s="351">
        <f t="shared" si="96"/>
        <v>0</v>
      </c>
      <c r="P129" s="350"/>
      <c r="Q129" s="351">
        <f t="shared" si="97"/>
        <v>0</v>
      </c>
      <c r="R129" s="350"/>
      <c r="S129" s="351">
        <f t="shared" si="98"/>
        <v>0</v>
      </c>
      <c r="T129" s="350"/>
      <c r="U129" s="351">
        <f t="shared" si="99"/>
        <v>0</v>
      </c>
      <c r="V129" s="247"/>
      <c r="W129" s="351">
        <f t="shared" si="100"/>
        <v>0</v>
      </c>
      <c r="X129" s="350"/>
      <c r="Y129" s="351">
        <f t="shared" si="101"/>
        <v>0</v>
      </c>
      <c r="Z129" s="247"/>
      <c r="AA129" s="351">
        <f t="shared" si="102"/>
        <v>0</v>
      </c>
      <c r="AB129" s="350"/>
      <c r="AC129" s="351">
        <f t="shared" si="103"/>
        <v>0</v>
      </c>
      <c r="AD129" s="350"/>
      <c r="AE129" s="351">
        <f t="shared" si="104"/>
        <v>0</v>
      </c>
      <c r="AF129" s="350"/>
      <c r="AG129" s="351">
        <f t="shared" si="105"/>
        <v>0</v>
      </c>
      <c r="AH129" s="350"/>
      <c r="AI129" s="351">
        <f t="shared" si="106"/>
        <v>0</v>
      </c>
      <c r="AJ129" s="350"/>
      <c r="AK129" s="351">
        <f t="shared" si="107"/>
        <v>0</v>
      </c>
      <c r="AL129" s="350"/>
      <c r="AM129" s="351">
        <f t="shared" si="122"/>
        <v>0</v>
      </c>
      <c r="AN129" s="350"/>
      <c r="AO129" s="351">
        <f t="shared" si="123"/>
        <v>0</v>
      </c>
      <c r="AP129" s="350"/>
      <c r="AQ129" s="351">
        <f t="shared" si="124"/>
        <v>0</v>
      </c>
      <c r="AR129" s="350"/>
      <c r="AS129" s="351">
        <f t="shared" si="72"/>
        <v>0</v>
      </c>
      <c r="AT129" s="350"/>
      <c r="AU129" s="351">
        <f t="shared" si="125"/>
        <v>0</v>
      </c>
      <c r="AV129" s="350"/>
      <c r="AW129" s="351">
        <f t="shared" si="73"/>
        <v>0</v>
      </c>
      <c r="AX129" s="350"/>
      <c r="AY129" s="351">
        <f t="shared" si="74"/>
        <v>0</v>
      </c>
      <c r="AZ129" s="350"/>
      <c r="BA129" s="351">
        <f t="shared" si="75"/>
        <v>0</v>
      </c>
      <c r="BB129" s="350"/>
      <c r="BC129" s="351">
        <f t="shared" si="76"/>
        <v>0</v>
      </c>
      <c r="BD129" s="350"/>
      <c r="BE129" s="351">
        <f t="shared" si="127"/>
        <v>0</v>
      </c>
      <c r="BF129" s="350"/>
      <c r="BG129" s="351">
        <f t="shared" si="77"/>
        <v>0</v>
      </c>
      <c r="BH129" s="350"/>
      <c r="BI129" s="351">
        <f t="shared" si="126"/>
        <v>0</v>
      </c>
    </row>
    <row r="130" spans="1:63" s="245" customFormat="1" ht="15.9" customHeight="1">
      <c r="A130" s="320"/>
      <c r="B130" s="313" t="s">
        <v>27</v>
      </c>
      <c r="C130" s="167">
        <f>SUM(C115:C129)</f>
        <v>779900</v>
      </c>
      <c r="D130" s="167">
        <f t="shared" ref="D130:BI130" si="128">SUM(D115:D129)</f>
        <v>0</v>
      </c>
      <c r="E130" s="167">
        <f t="shared" si="128"/>
        <v>0</v>
      </c>
      <c r="F130" s="167">
        <f t="shared" si="128"/>
        <v>0</v>
      </c>
      <c r="G130" s="167">
        <f t="shared" si="128"/>
        <v>0</v>
      </c>
      <c r="H130" s="167">
        <f t="shared" si="128"/>
        <v>0</v>
      </c>
      <c r="I130" s="167">
        <f t="shared" si="128"/>
        <v>0</v>
      </c>
      <c r="J130" s="516">
        <f t="shared" si="128"/>
        <v>0</v>
      </c>
      <c r="K130" s="516">
        <f t="shared" si="128"/>
        <v>0</v>
      </c>
      <c r="L130" s="167">
        <f t="shared" si="128"/>
        <v>0</v>
      </c>
      <c r="M130" s="167">
        <f t="shared" si="128"/>
        <v>0</v>
      </c>
      <c r="N130" s="167">
        <f t="shared" si="128"/>
        <v>33</v>
      </c>
      <c r="O130" s="167">
        <f t="shared" si="128"/>
        <v>2224200</v>
      </c>
      <c r="P130" s="167">
        <f t="shared" si="128"/>
        <v>0</v>
      </c>
      <c r="Q130" s="167">
        <f t="shared" si="128"/>
        <v>0</v>
      </c>
      <c r="R130" s="167">
        <f t="shared" si="128"/>
        <v>0</v>
      </c>
      <c r="S130" s="167">
        <f t="shared" si="128"/>
        <v>0</v>
      </c>
      <c r="T130" s="167">
        <f t="shared" si="128"/>
        <v>0</v>
      </c>
      <c r="U130" s="167">
        <f t="shared" si="128"/>
        <v>0</v>
      </c>
      <c r="V130" s="167">
        <f t="shared" si="128"/>
        <v>0</v>
      </c>
      <c r="W130" s="167">
        <f t="shared" si="128"/>
        <v>0</v>
      </c>
      <c r="X130" s="167">
        <f t="shared" si="128"/>
        <v>0</v>
      </c>
      <c r="Y130" s="167">
        <f t="shared" si="128"/>
        <v>0</v>
      </c>
      <c r="Z130" s="167">
        <f t="shared" si="128"/>
        <v>0</v>
      </c>
      <c r="AA130" s="167">
        <f t="shared" si="128"/>
        <v>0</v>
      </c>
      <c r="AB130" s="167">
        <f t="shared" si="128"/>
        <v>0</v>
      </c>
      <c r="AC130" s="167">
        <f t="shared" si="128"/>
        <v>0</v>
      </c>
      <c r="AD130" s="167">
        <f t="shared" si="128"/>
        <v>0</v>
      </c>
      <c r="AE130" s="167">
        <f t="shared" si="128"/>
        <v>0</v>
      </c>
      <c r="AF130" s="167">
        <f t="shared" si="128"/>
        <v>0</v>
      </c>
      <c r="AG130" s="167">
        <f t="shared" si="128"/>
        <v>0</v>
      </c>
      <c r="AH130" s="167">
        <f t="shared" si="128"/>
        <v>0</v>
      </c>
      <c r="AI130" s="167">
        <f t="shared" si="128"/>
        <v>0</v>
      </c>
      <c r="AJ130" s="167">
        <f t="shared" si="128"/>
        <v>0</v>
      </c>
      <c r="AK130" s="167">
        <f t="shared" si="128"/>
        <v>0</v>
      </c>
      <c r="AL130" s="167">
        <f t="shared" si="128"/>
        <v>0</v>
      </c>
      <c r="AM130" s="167">
        <f t="shared" si="128"/>
        <v>0</v>
      </c>
      <c r="AN130" s="167">
        <f t="shared" si="128"/>
        <v>0</v>
      </c>
      <c r="AO130" s="167">
        <f t="shared" si="128"/>
        <v>0</v>
      </c>
      <c r="AP130" s="167">
        <f t="shared" si="128"/>
        <v>0</v>
      </c>
      <c r="AQ130" s="167">
        <f t="shared" si="128"/>
        <v>0</v>
      </c>
      <c r="AR130" s="167">
        <f t="shared" si="128"/>
        <v>0</v>
      </c>
      <c r="AS130" s="167">
        <f t="shared" si="128"/>
        <v>0</v>
      </c>
      <c r="AT130" s="167">
        <f t="shared" si="128"/>
        <v>0</v>
      </c>
      <c r="AU130" s="167">
        <f t="shared" si="128"/>
        <v>0</v>
      </c>
      <c r="AV130" s="167">
        <f t="shared" si="128"/>
        <v>22.5</v>
      </c>
      <c r="AW130" s="167">
        <f t="shared" si="128"/>
        <v>1610250</v>
      </c>
      <c r="AX130" s="167">
        <f t="shared" si="128"/>
        <v>0</v>
      </c>
      <c r="AY130" s="167">
        <f t="shared" si="128"/>
        <v>0</v>
      </c>
      <c r="AZ130" s="167">
        <f t="shared" si="128"/>
        <v>0</v>
      </c>
      <c r="BA130" s="167">
        <f t="shared" si="128"/>
        <v>0</v>
      </c>
      <c r="BB130" s="167">
        <f t="shared" si="128"/>
        <v>0</v>
      </c>
      <c r="BC130" s="167">
        <f>SUM(BC115:BC129)</f>
        <v>0</v>
      </c>
      <c r="BD130" s="167">
        <f t="shared" si="128"/>
        <v>0</v>
      </c>
      <c r="BE130" s="167">
        <f t="shared" si="128"/>
        <v>0</v>
      </c>
      <c r="BF130" s="167">
        <f t="shared" si="128"/>
        <v>0</v>
      </c>
      <c r="BG130" s="167">
        <f t="shared" si="128"/>
        <v>0</v>
      </c>
      <c r="BH130" s="167">
        <f t="shared" si="128"/>
        <v>0</v>
      </c>
      <c r="BI130" s="167">
        <f t="shared" si="128"/>
        <v>0</v>
      </c>
      <c r="BJ130" s="257">
        <f>+E130+G130+I130+K130+M130+O130+AM130+AK130+S130+U130+W130+Y130+AA130+AS130+AU130+AC130+AI130+AQ130+AE130+AG130+Q130+AO130+AW130+AY130+BA130+BC130+BE130+BG130+BI130</f>
        <v>3834450</v>
      </c>
    </row>
    <row r="131" spans="1:63" ht="15.9" customHeight="1">
      <c r="A131" s="384"/>
      <c r="B131" s="315" t="s">
        <v>93</v>
      </c>
      <c r="C131" s="62"/>
      <c r="D131" s="62"/>
      <c r="E131" s="62"/>
      <c r="F131" s="62"/>
      <c r="G131" s="62"/>
      <c r="H131" s="62"/>
      <c r="I131" s="62"/>
      <c r="J131" s="514"/>
      <c r="K131" s="514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</row>
    <row r="132" spans="1:63" s="240" customFormat="1" ht="15.9" customHeight="1">
      <c r="A132" s="392" t="s">
        <v>367</v>
      </c>
      <c r="B132" s="393" t="s">
        <v>368</v>
      </c>
      <c r="C132" s="170">
        <v>67400</v>
      </c>
      <c r="D132" s="350"/>
      <c r="E132" s="351">
        <f t="shared" si="91"/>
        <v>0</v>
      </c>
      <c r="F132" s="350"/>
      <c r="G132" s="351">
        <f t="shared" si="92"/>
        <v>0</v>
      </c>
      <c r="H132" s="350"/>
      <c r="I132" s="351">
        <f t="shared" si="93"/>
        <v>0</v>
      </c>
      <c r="J132" s="512"/>
      <c r="K132" s="511">
        <f t="shared" si="94"/>
        <v>0</v>
      </c>
      <c r="L132" s="247"/>
      <c r="M132" s="351">
        <f t="shared" si="95"/>
        <v>0</v>
      </c>
      <c r="N132" s="350"/>
      <c r="O132" s="351">
        <f t="shared" si="96"/>
        <v>0</v>
      </c>
      <c r="P132" s="350"/>
      <c r="Q132" s="351">
        <f t="shared" si="97"/>
        <v>0</v>
      </c>
      <c r="R132" s="350"/>
      <c r="S132" s="351">
        <f t="shared" si="98"/>
        <v>0</v>
      </c>
      <c r="T132" s="350"/>
      <c r="U132" s="351">
        <f t="shared" si="99"/>
        <v>0</v>
      </c>
      <c r="V132" s="247"/>
      <c r="W132" s="351">
        <f t="shared" si="100"/>
        <v>0</v>
      </c>
      <c r="X132" s="350"/>
      <c r="Y132" s="351">
        <f t="shared" si="101"/>
        <v>0</v>
      </c>
      <c r="Z132" s="247"/>
      <c r="AA132" s="351">
        <f>C132*Z132</f>
        <v>0</v>
      </c>
      <c r="AB132" s="350"/>
      <c r="AC132" s="351">
        <f>C132*AB132</f>
        <v>0</v>
      </c>
      <c r="AD132" s="350"/>
      <c r="AE132" s="351">
        <f>C132*AD132</f>
        <v>0</v>
      </c>
      <c r="AF132" s="350"/>
      <c r="AG132" s="351">
        <f t="shared" si="105"/>
        <v>0</v>
      </c>
      <c r="AH132" s="350"/>
      <c r="AI132" s="351">
        <f t="shared" si="106"/>
        <v>0</v>
      </c>
      <c r="AJ132" s="350"/>
      <c r="AK132" s="351">
        <f t="shared" si="107"/>
        <v>0</v>
      </c>
      <c r="AL132" s="350"/>
      <c r="AM132" s="351">
        <f t="shared" ref="AM132:AM137" si="129">C132*AL132</f>
        <v>0</v>
      </c>
      <c r="AN132" s="350"/>
      <c r="AO132" s="351">
        <f t="shared" ref="AO132:AO137" si="130">C132*AN132</f>
        <v>0</v>
      </c>
      <c r="AP132" s="350"/>
      <c r="AQ132" s="351">
        <f t="shared" ref="AQ132:AQ137" si="131">C132*AP132</f>
        <v>0</v>
      </c>
      <c r="AR132" s="350"/>
      <c r="AS132" s="351">
        <f>C132*AR132</f>
        <v>0</v>
      </c>
      <c r="AT132" s="350"/>
      <c r="AU132" s="351">
        <f>C132*AT132</f>
        <v>0</v>
      </c>
      <c r="AV132" s="350"/>
      <c r="AW132" s="351">
        <f>C132*AV132</f>
        <v>0</v>
      </c>
      <c r="AX132" s="350"/>
      <c r="AY132" s="351">
        <f>C132*AX132</f>
        <v>0</v>
      </c>
      <c r="AZ132" s="350"/>
      <c r="BA132" s="351">
        <f t="shared" si="75"/>
        <v>0</v>
      </c>
      <c r="BB132" s="350"/>
      <c r="BC132" s="351">
        <f t="shared" si="76"/>
        <v>0</v>
      </c>
      <c r="BD132" s="350"/>
      <c r="BE132" s="351">
        <f>C132*BD132</f>
        <v>0</v>
      </c>
      <c r="BF132" s="350"/>
      <c r="BG132" s="351">
        <f t="shared" si="77"/>
        <v>0</v>
      </c>
      <c r="BH132" s="350"/>
      <c r="BI132" s="351">
        <f t="shared" ref="BI132:BI137" si="132">C132*BH132</f>
        <v>0</v>
      </c>
    </row>
    <row r="133" spans="1:63" s="240" customFormat="1" ht="15.9" customHeight="1">
      <c r="A133" s="392" t="s">
        <v>317</v>
      </c>
      <c r="B133" s="393" t="s">
        <v>318</v>
      </c>
      <c r="C133" s="170">
        <v>67400</v>
      </c>
      <c r="D133" s="350"/>
      <c r="E133" s="351">
        <f t="shared" si="91"/>
        <v>0</v>
      </c>
      <c r="F133" s="350"/>
      <c r="G133" s="351">
        <f t="shared" si="92"/>
        <v>0</v>
      </c>
      <c r="H133" s="350"/>
      <c r="I133" s="351">
        <f t="shared" si="93"/>
        <v>0</v>
      </c>
      <c r="J133" s="512"/>
      <c r="K133" s="511">
        <f t="shared" si="94"/>
        <v>0</v>
      </c>
      <c r="L133" s="247"/>
      <c r="M133" s="351">
        <f t="shared" si="95"/>
        <v>0</v>
      </c>
      <c r="N133" s="350"/>
      <c r="O133" s="351">
        <f t="shared" si="96"/>
        <v>0</v>
      </c>
      <c r="P133" s="350"/>
      <c r="Q133" s="351">
        <f t="shared" si="97"/>
        <v>0</v>
      </c>
      <c r="R133" s="350"/>
      <c r="S133" s="351">
        <f t="shared" si="98"/>
        <v>0</v>
      </c>
      <c r="T133" s="350"/>
      <c r="U133" s="351">
        <f t="shared" si="99"/>
        <v>0</v>
      </c>
      <c r="V133" s="247"/>
      <c r="W133" s="351">
        <f t="shared" si="100"/>
        <v>0</v>
      </c>
      <c r="X133" s="350"/>
      <c r="Y133" s="351">
        <f t="shared" si="101"/>
        <v>0</v>
      </c>
      <c r="Z133" s="247"/>
      <c r="AA133" s="351">
        <f t="shared" si="102"/>
        <v>0</v>
      </c>
      <c r="AB133" s="350"/>
      <c r="AC133" s="351">
        <f t="shared" si="103"/>
        <v>0</v>
      </c>
      <c r="AD133" s="350"/>
      <c r="AE133" s="351">
        <f t="shared" si="104"/>
        <v>0</v>
      </c>
      <c r="AF133" s="350"/>
      <c r="AG133" s="351">
        <f t="shared" si="105"/>
        <v>0</v>
      </c>
      <c r="AH133" s="350"/>
      <c r="AI133" s="351">
        <f t="shared" si="106"/>
        <v>0</v>
      </c>
      <c r="AJ133" s="350"/>
      <c r="AK133" s="351">
        <f t="shared" si="107"/>
        <v>0</v>
      </c>
      <c r="AL133" s="350"/>
      <c r="AM133" s="351">
        <f t="shared" si="129"/>
        <v>0</v>
      </c>
      <c r="AN133" s="350"/>
      <c r="AO133" s="351">
        <f t="shared" si="130"/>
        <v>0</v>
      </c>
      <c r="AP133" s="350"/>
      <c r="AQ133" s="351">
        <f t="shared" si="131"/>
        <v>0</v>
      </c>
      <c r="AR133" s="350"/>
      <c r="AS133" s="351">
        <f t="shared" si="72"/>
        <v>0</v>
      </c>
      <c r="AT133" s="350"/>
      <c r="AU133" s="351">
        <f t="shared" ref="AU133:AU137" si="133">C133*AT133</f>
        <v>0</v>
      </c>
      <c r="AV133" s="350"/>
      <c r="AW133" s="351">
        <f t="shared" si="73"/>
        <v>0</v>
      </c>
      <c r="AX133" s="350"/>
      <c r="AY133" s="351">
        <f t="shared" si="74"/>
        <v>0</v>
      </c>
      <c r="AZ133" s="350"/>
      <c r="BA133" s="351">
        <f t="shared" si="75"/>
        <v>0</v>
      </c>
      <c r="BB133" s="350"/>
      <c r="BC133" s="351">
        <f t="shared" si="76"/>
        <v>0</v>
      </c>
      <c r="BD133" s="350"/>
      <c r="BE133" s="351">
        <f t="shared" ref="BE133:BE137" si="134">C133*BD133</f>
        <v>0</v>
      </c>
      <c r="BF133" s="350"/>
      <c r="BG133" s="351">
        <f t="shared" si="77"/>
        <v>0</v>
      </c>
      <c r="BH133" s="350"/>
      <c r="BI133" s="351">
        <f t="shared" si="132"/>
        <v>0</v>
      </c>
    </row>
    <row r="134" spans="1:63" ht="15.9" customHeight="1">
      <c r="A134" s="392" t="s">
        <v>262</v>
      </c>
      <c r="B134" s="393" t="s">
        <v>263</v>
      </c>
      <c r="C134" s="170">
        <v>67400</v>
      </c>
      <c r="D134" s="350"/>
      <c r="E134" s="351">
        <f t="shared" si="91"/>
        <v>0</v>
      </c>
      <c r="F134" s="350"/>
      <c r="G134" s="351">
        <f t="shared" si="92"/>
        <v>0</v>
      </c>
      <c r="H134" s="350"/>
      <c r="I134" s="351">
        <f t="shared" si="93"/>
        <v>0</v>
      </c>
      <c r="J134" s="512"/>
      <c r="K134" s="511">
        <f t="shared" si="94"/>
        <v>0</v>
      </c>
      <c r="L134" s="247"/>
      <c r="M134" s="351">
        <f t="shared" si="95"/>
        <v>0</v>
      </c>
      <c r="N134" s="350"/>
      <c r="O134" s="351">
        <f t="shared" si="96"/>
        <v>0</v>
      </c>
      <c r="P134" s="350"/>
      <c r="Q134" s="351">
        <f t="shared" si="97"/>
        <v>0</v>
      </c>
      <c r="R134" s="350"/>
      <c r="S134" s="351">
        <f t="shared" si="98"/>
        <v>0</v>
      </c>
      <c r="T134" s="350"/>
      <c r="U134" s="351">
        <f t="shared" si="99"/>
        <v>0</v>
      </c>
      <c r="V134" s="247"/>
      <c r="W134" s="351">
        <f t="shared" si="100"/>
        <v>0</v>
      </c>
      <c r="X134" s="350"/>
      <c r="Y134" s="351">
        <f t="shared" si="101"/>
        <v>0</v>
      </c>
      <c r="Z134" s="247"/>
      <c r="AA134" s="351">
        <f t="shared" si="102"/>
        <v>0</v>
      </c>
      <c r="AB134" s="350"/>
      <c r="AC134" s="351">
        <f t="shared" si="103"/>
        <v>0</v>
      </c>
      <c r="AD134" s="350"/>
      <c r="AE134" s="351">
        <f t="shared" si="104"/>
        <v>0</v>
      </c>
      <c r="AF134" s="350"/>
      <c r="AG134" s="351">
        <f t="shared" si="105"/>
        <v>0</v>
      </c>
      <c r="AH134" s="350"/>
      <c r="AI134" s="351">
        <f t="shared" si="106"/>
        <v>0</v>
      </c>
      <c r="AJ134" s="350"/>
      <c r="AK134" s="351">
        <f t="shared" si="107"/>
        <v>0</v>
      </c>
      <c r="AL134" s="350"/>
      <c r="AM134" s="351">
        <f t="shared" si="129"/>
        <v>0</v>
      </c>
      <c r="AN134" s="350"/>
      <c r="AO134" s="351">
        <f t="shared" si="130"/>
        <v>0</v>
      </c>
      <c r="AP134" s="350"/>
      <c r="AQ134" s="351">
        <f t="shared" si="131"/>
        <v>0</v>
      </c>
      <c r="AR134" s="350"/>
      <c r="AS134" s="351">
        <f t="shared" si="72"/>
        <v>0</v>
      </c>
      <c r="AT134" s="350"/>
      <c r="AU134" s="351">
        <f t="shared" si="133"/>
        <v>0</v>
      </c>
      <c r="AV134" s="350"/>
      <c r="AW134" s="351">
        <f t="shared" si="73"/>
        <v>0</v>
      </c>
      <c r="AX134" s="350"/>
      <c r="AY134" s="351">
        <f t="shared" si="74"/>
        <v>0</v>
      </c>
      <c r="AZ134" s="350"/>
      <c r="BA134" s="351">
        <f t="shared" si="75"/>
        <v>0</v>
      </c>
      <c r="BB134" s="350"/>
      <c r="BC134" s="351">
        <f t="shared" si="76"/>
        <v>0</v>
      </c>
      <c r="BD134" s="350"/>
      <c r="BE134" s="351">
        <f t="shared" si="134"/>
        <v>0</v>
      </c>
      <c r="BF134" s="350"/>
      <c r="BG134" s="351">
        <f t="shared" si="77"/>
        <v>0</v>
      </c>
      <c r="BH134" s="350"/>
      <c r="BI134" s="351">
        <f t="shared" si="132"/>
        <v>0</v>
      </c>
      <c r="BJ134" s="246"/>
      <c r="BK134" s="246"/>
    </row>
    <row r="135" spans="1:63" ht="15.9" customHeight="1">
      <c r="A135" s="394" t="s">
        <v>312</v>
      </c>
      <c r="B135" s="395" t="s">
        <v>313</v>
      </c>
      <c r="C135" s="170">
        <v>67400</v>
      </c>
      <c r="D135" s="350"/>
      <c r="E135" s="351"/>
      <c r="F135" s="350"/>
      <c r="G135" s="351"/>
      <c r="H135" s="350"/>
      <c r="I135" s="351">
        <f t="shared" si="93"/>
        <v>0</v>
      </c>
      <c r="J135" s="512"/>
      <c r="K135" s="511">
        <f t="shared" si="94"/>
        <v>0</v>
      </c>
      <c r="L135" s="247"/>
      <c r="M135" s="351">
        <f t="shared" si="95"/>
        <v>0</v>
      </c>
      <c r="N135" s="350"/>
      <c r="O135" s="351">
        <f t="shared" si="96"/>
        <v>0</v>
      </c>
      <c r="P135" s="350"/>
      <c r="Q135" s="351">
        <f t="shared" si="97"/>
        <v>0</v>
      </c>
      <c r="R135" s="396"/>
      <c r="S135" s="351">
        <f t="shared" si="98"/>
        <v>0</v>
      </c>
      <c r="T135" s="350"/>
      <c r="U135" s="351">
        <f t="shared" si="99"/>
        <v>0</v>
      </c>
      <c r="V135" s="247"/>
      <c r="W135" s="351">
        <f t="shared" si="100"/>
        <v>0</v>
      </c>
      <c r="X135" s="350"/>
      <c r="Y135" s="351">
        <f t="shared" si="101"/>
        <v>0</v>
      </c>
      <c r="Z135" s="247"/>
      <c r="AA135" s="351">
        <f t="shared" si="102"/>
        <v>0</v>
      </c>
      <c r="AB135" s="350"/>
      <c r="AC135" s="351">
        <f t="shared" si="103"/>
        <v>0</v>
      </c>
      <c r="AD135" s="350"/>
      <c r="AE135" s="351">
        <f t="shared" si="104"/>
        <v>0</v>
      </c>
      <c r="AF135" s="350"/>
      <c r="AG135" s="351">
        <f t="shared" si="105"/>
        <v>0</v>
      </c>
      <c r="AH135" s="350"/>
      <c r="AI135" s="351">
        <f t="shared" si="106"/>
        <v>0</v>
      </c>
      <c r="AJ135" s="350"/>
      <c r="AK135" s="351">
        <f t="shared" si="107"/>
        <v>0</v>
      </c>
      <c r="AL135" s="350"/>
      <c r="AM135" s="351">
        <f t="shared" si="129"/>
        <v>0</v>
      </c>
      <c r="AN135" s="350"/>
      <c r="AO135" s="351">
        <f t="shared" si="130"/>
        <v>0</v>
      </c>
      <c r="AP135" s="350"/>
      <c r="AQ135" s="351">
        <f t="shared" si="131"/>
        <v>0</v>
      </c>
      <c r="AR135" s="350"/>
      <c r="AS135" s="351">
        <f t="shared" si="72"/>
        <v>0</v>
      </c>
      <c r="AT135" s="350"/>
      <c r="AU135" s="351">
        <f t="shared" si="133"/>
        <v>0</v>
      </c>
      <c r="AV135" s="350"/>
      <c r="AW135" s="351">
        <f t="shared" si="73"/>
        <v>0</v>
      </c>
      <c r="AX135" s="350"/>
      <c r="AY135" s="351">
        <f t="shared" si="74"/>
        <v>0</v>
      </c>
      <c r="AZ135" s="350"/>
      <c r="BA135" s="351">
        <f t="shared" si="75"/>
        <v>0</v>
      </c>
      <c r="BB135" s="350"/>
      <c r="BC135" s="351">
        <f t="shared" si="76"/>
        <v>0</v>
      </c>
      <c r="BD135" s="350"/>
      <c r="BE135" s="351">
        <f t="shared" si="134"/>
        <v>0</v>
      </c>
      <c r="BF135" s="350"/>
      <c r="BG135" s="351">
        <f t="shared" si="77"/>
        <v>0</v>
      </c>
      <c r="BH135" s="350"/>
      <c r="BI135" s="351">
        <f t="shared" si="132"/>
        <v>0</v>
      </c>
    </row>
    <row r="136" spans="1:63" ht="16.5" customHeight="1">
      <c r="A136" s="360" t="s">
        <v>316</v>
      </c>
      <c r="B136" s="349" t="s">
        <v>693</v>
      </c>
      <c r="C136" s="170">
        <v>67400</v>
      </c>
      <c r="D136" s="350"/>
      <c r="E136" s="351">
        <f t="shared" ref="E136" si="135">C136*D136</f>
        <v>0</v>
      </c>
      <c r="F136" s="350"/>
      <c r="G136" s="351">
        <f t="shared" ref="G136" si="136">C136*F136</f>
        <v>0</v>
      </c>
      <c r="H136" s="350"/>
      <c r="I136" s="351">
        <f t="shared" si="93"/>
        <v>0</v>
      </c>
      <c r="J136" s="512"/>
      <c r="K136" s="511">
        <f t="shared" si="94"/>
        <v>0</v>
      </c>
      <c r="L136" s="247"/>
      <c r="M136" s="351">
        <f t="shared" si="95"/>
        <v>0</v>
      </c>
      <c r="N136" s="350"/>
      <c r="O136" s="351">
        <f t="shared" si="96"/>
        <v>0</v>
      </c>
      <c r="P136" s="350"/>
      <c r="Q136" s="351">
        <f t="shared" si="97"/>
        <v>0</v>
      </c>
      <c r="R136" s="350"/>
      <c r="S136" s="351">
        <f t="shared" si="98"/>
        <v>0</v>
      </c>
      <c r="T136" s="350"/>
      <c r="U136" s="351">
        <f t="shared" si="99"/>
        <v>0</v>
      </c>
      <c r="V136" s="247"/>
      <c r="W136" s="351">
        <f t="shared" si="100"/>
        <v>0</v>
      </c>
      <c r="X136" s="350"/>
      <c r="Y136" s="351">
        <f t="shared" si="101"/>
        <v>0</v>
      </c>
      <c r="Z136" s="247"/>
      <c r="AA136" s="351">
        <f t="shared" si="102"/>
        <v>0</v>
      </c>
      <c r="AB136" s="350"/>
      <c r="AC136" s="351">
        <f t="shared" si="103"/>
        <v>0</v>
      </c>
      <c r="AD136" s="350"/>
      <c r="AE136" s="351">
        <f t="shared" si="104"/>
        <v>0</v>
      </c>
      <c r="AF136" s="350"/>
      <c r="AG136" s="351">
        <f t="shared" si="105"/>
        <v>0</v>
      </c>
      <c r="AH136" s="350"/>
      <c r="AI136" s="351">
        <f t="shared" si="106"/>
        <v>0</v>
      </c>
      <c r="AJ136" s="350"/>
      <c r="AK136" s="351">
        <f t="shared" si="107"/>
        <v>0</v>
      </c>
      <c r="AL136" s="350"/>
      <c r="AM136" s="351">
        <f t="shared" si="129"/>
        <v>0</v>
      </c>
      <c r="AN136" s="350"/>
      <c r="AO136" s="351">
        <f t="shared" si="130"/>
        <v>0</v>
      </c>
      <c r="AP136" s="350"/>
      <c r="AQ136" s="351">
        <f t="shared" si="131"/>
        <v>0</v>
      </c>
      <c r="AR136" s="350"/>
      <c r="AS136" s="351">
        <f t="shared" si="72"/>
        <v>0</v>
      </c>
      <c r="AT136" s="350"/>
      <c r="AU136" s="351">
        <f t="shared" si="133"/>
        <v>0</v>
      </c>
      <c r="AV136" s="350"/>
      <c r="AW136" s="351">
        <f t="shared" si="73"/>
        <v>0</v>
      </c>
      <c r="AX136" s="350"/>
      <c r="AY136" s="351">
        <f t="shared" si="74"/>
        <v>0</v>
      </c>
      <c r="AZ136" s="350"/>
      <c r="BA136" s="351">
        <f t="shared" si="75"/>
        <v>0</v>
      </c>
      <c r="BB136" s="350"/>
      <c r="BC136" s="351">
        <f t="shared" si="76"/>
        <v>0</v>
      </c>
      <c r="BD136" s="350"/>
      <c r="BE136" s="351">
        <f t="shared" si="134"/>
        <v>0</v>
      </c>
      <c r="BF136" s="350"/>
      <c r="BG136" s="351">
        <f t="shared" si="77"/>
        <v>0</v>
      </c>
      <c r="BH136" s="350"/>
      <c r="BI136" s="351">
        <f t="shared" si="132"/>
        <v>0</v>
      </c>
    </row>
    <row r="137" spans="1:63" ht="16.5" customHeight="1">
      <c r="A137" s="397" t="s">
        <v>314</v>
      </c>
      <c r="B137" s="398" t="s">
        <v>315</v>
      </c>
      <c r="C137" s="170">
        <v>67400</v>
      </c>
      <c r="D137" s="350"/>
      <c r="E137" s="351"/>
      <c r="F137" s="350"/>
      <c r="G137" s="351"/>
      <c r="H137" s="350"/>
      <c r="I137" s="351">
        <f t="shared" si="93"/>
        <v>0</v>
      </c>
      <c r="J137" s="512"/>
      <c r="K137" s="511">
        <f t="shared" si="94"/>
        <v>0</v>
      </c>
      <c r="L137" s="247"/>
      <c r="M137" s="351">
        <f t="shared" si="95"/>
        <v>0</v>
      </c>
      <c r="N137" s="350"/>
      <c r="O137" s="351">
        <f t="shared" si="96"/>
        <v>0</v>
      </c>
      <c r="P137" s="350"/>
      <c r="Q137" s="351">
        <f t="shared" si="97"/>
        <v>0</v>
      </c>
      <c r="R137" s="396"/>
      <c r="S137" s="351">
        <f t="shared" si="98"/>
        <v>0</v>
      </c>
      <c r="T137" s="350"/>
      <c r="U137" s="351">
        <f t="shared" si="99"/>
        <v>0</v>
      </c>
      <c r="V137" s="247"/>
      <c r="W137" s="351">
        <f t="shared" si="100"/>
        <v>0</v>
      </c>
      <c r="X137" s="350"/>
      <c r="Y137" s="351">
        <f t="shared" si="101"/>
        <v>0</v>
      </c>
      <c r="Z137" s="247"/>
      <c r="AA137" s="351">
        <f t="shared" si="102"/>
        <v>0</v>
      </c>
      <c r="AB137" s="350"/>
      <c r="AC137" s="351">
        <f t="shared" si="103"/>
        <v>0</v>
      </c>
      <c r="AD137" s="350"/>
      <c r="AE137" s="351">
        <f t="shared" si="104"/>
        <v>0</v>
      </c>
      <c r="AF137" s="350"/>
      <c r="AG137" s="351">
        <f t="shared" si="105"/>
        <v>0</v>
      </c>
      <c r="AH137" s="350"/>
      <c r="AI137" s="351">
        <f t="shared" si="106"/>
        <v>0</v>
      </c>
      <c r="AJ137" s="350"/>
      <c r="AK137" s="351">
        <f t="shared" si="107"/>
        <v>0</v>
      </c>
      <c r="AL137" s="350"/>
      <c r="AM137" s="351">
        <f t="shared" si="129"/>
        <v>0</v>
      </c>
      <c r="AN137" s="350"/>
      <c r="AO137" s="351">
        <f t="shared" si="130"/>
        <v>0</v>
      </c>
      <c r="AP137" s="350"/>
      <c r="AQ137" s="351">
        <f t="shared" si="131"/>
        <v>0</v>
      </c>
      <c r="AR137" s="350"/>
      <c r="AS137" s="351">
        <f t="shared" si="72"/>
        <v>0</v>
      </c>
      <c r="AT137" s="350"/>
      <c r="AU137" s="351">
        <f t="shared" si="133"/>
        <v>0</v>
      </c>
      <c r="AV137" s="350"/>
      <c r="AW137" s="351">
        <f t="shared" si="73"/>
        <v>0</v>
      </c>
      <c r="AX137" s="350"/>
      <c r="AY137" s="351">
        <f t="shared" si="74"/>
        <v>0</v>
      </c>
      <c r="AZ137" s="350"/>
      <c r="BA137" s="351">
        <f t="shared" si="75"/>
        <v>0</v>
      </c>
      <c r="BB137" s="350"/>
      <c r="BC137" s="351">
        <f t="shared" si="76"/>
        <v>0</v>
      </c>
      <c r="BD137" s="350"/>
      <c r="BE137" s="351">
        <f t="shared" si="134"/>
        <v>0</v>
      </c>
      <c r="BF137" s="350"/>
      <c r="BG137" s="351">
        <f t="shared" si="77"/>
        <v>0</v>
      </c>
      <c r="BH137" s="350"/>
      <c r="BI137" s="351">
        <f t="shared" si="132"/>
        <v>0</v>
      </c>
    </row>
    <row r="138" spans="1:63" s="245" customFormat="1" ht="15.9" customHeight="1">
      <c r="A138" s="316"/>
      <c r="B138" s="313" t="s">
        <v>27</v>
      </c>
      <c r="C138" s="162">
        <f>SUM(C132:C137)</f>
        <v>404400</v>
      </c>
      <c r="D138" s="162">
        <f t="shared" ref="D138:BI138" si="137">SUM(D132:D137)</f>
        <v>0</v>
      </c>
      <c r="E138" s="162">
        <f t="shared" si="137"/>
        <v>0</v>
      </c>
      <c r="F138" s="162">
        <f t="shared" si="137"/>
        <v>0</v>
      </c>
      <c r="G138" s="162">
        <f t="shared" si="137"/>
        <v>0</v>
      </c>
      <c r="H138" s="162">
        <f t="shared" si="137"/>
        <v>0</v>
      </c>
      <c r="I138" s="162">
        <f t="shared" si="137"/>
        <v>0</v>
      </c>
      <c r="J138" s="513">
        <f t="shared" si="137"/>
        <v>0</v>
      </c>
      <c r="K138" s="513">
        <f t="shared" si="137"/>
        <v>0</v>
      </c>
      <c r="L138" s="162">
        <f t="shared" si="137"/>
        <v>0</v>
      </c>
      <c r="M138" s="162">
        <f t="shared" si="137"/>
        <v>0</v>
      </c>
      <c r="N138" s="162">
        <f t="shared" si="137"/>
        <v>0</v>
      </c>
      <c r="O138" s="162">
        <f t="shared" si="137"/>
        <v>0</v>
      </c>
      <c r="P138" s="162">
        <f t="shared" si="137"/>
        <v>0</v>
      </c>
      <c r="Q138" s="162">
        <f t="shared" si="137"/>
        <v>0</v>
      </c>
      <c r="R138" s="162">
        <f t="shared" si="137"/>
        <v>0</v>
      </c>
      <c r="S138" s="162">
        <f t="shared" si="137"/>
        <v>0</v>
      </c>
      <c r="T138" s="162">
        <f t="shared" si="137"/>
        <v>0</v>
      </c>
      <c r="U138" s="162">
        <f t="shared" si="137"/>
        <v>0</v>
      </c>
      <c r="V138" s="162">
        <f t="shared" si="137"/>
        <v>0</v>
      </c>
      <c r="W138" s="162">
        <f t="shared" si="137"/>
        <v>0</v>
      </c>
      <c r="X138" s="162">
        <f t="shared" si="137"/>
        <v>0</v>
      </c>
      <c r="Y138" s="162">
        <f t="shared" si="137"/>
        <v>0</v>
      </c>
      <c r="Z138" s="162">
        <f t="shared" si="137"/>
        <v>0</v>
      </c>
      <c r="AA138" s="162">
        <f t="shared" si="137"/>
        <v>0</v>
      </c>
      <c r="AB138" s="162">
        <f t="shared" si="137"/>
        <v>0</v>
      </c>
      <c r="AC138" s="162">
        <f t="shared" si="137"/>
        <v>0</v>
      </c>
      <c r="AD138" s="167">
        <f t="shared" si="137"/>
        <v>0</v>
      </c>
      <c r="AE138" s="162">
        <f t="shared" si="137"/>
        <v>0</v>
      </c>
      <c r="AF138" s="162">
        <f t="shared" si="137"/>
        <v>0</v>
      </c>
      <c r="AG138" s="162">
        <f t="shared" si="137"/>
        <v>0</v>
      </c>
      <c r="AH138" s="162">
        <f t="shared" si="137"/>
        <v>0</v>
      </c>
      <c r="AI138" s="162">
        <f t="shared" si="137"/>
        <v>0</v>
      </c>
      <c r="AJ138" s="162">
        <f t="shared" si="137"/>
        <v>0</v>
      </c>
      <c r="AK138" s="162">
        <f t="shared" si="137"/>
        <v>0</v>
      </c>
      <c r="AL138" s="162">
        <f t="shared" si="137"/>
        <v>0</v>
      </c>
      <c r="AM138" s="162">
        <f t="shared" si="137"/>
        <v>0</v>
      </c>
      <c r="AN138" s="162">
        <f t="shared" si="137"/>
        <v>0</v>
      </c>
      <c r="AO138" s="162">
        <f t="shared" si="137"/>
        <v>0</v>
      </c>
      <c r="AP138" s="162">
        <f t="shared" si="137"/>
        <v>0</v>
      </c>
      <c r="AQ138" s="162">
        <f t="shared" si="137"/>
        <v>0</v>
      </c>
      <c r="AR138" s="162">
        <f t="shared" si="137"/>
        <v>0</v>
      </c>
      <c r="AS138" s="162">
        <f t="shared" si="137"/>
        <v>0</v>
      </c>
      <c r="AT138" s="162">
        <f t="shared" si="137"/>
        <v>0</v>
      </c>
      <c r="AU138" s="162">
        <f t="shared" si="137"/>
        <v>0</v>
      </c>
      <c r="AV138" s="162">
        <f t="shared" si="137"/>
        <v>0</v>
      </c>
      <c r="AW138" s="162">
        <f t="shared" si="137"/>
        <v>0</v>
      </c>
      <c r="AX138" s="162">
        <f t="shared" si="137"/>
        <v>0</v>
      </c>
      <c r="AY138" s="162">
        <f t="shared" si="137"/>
        <v>0</v>
      </c>
      <c r="AZ138" s="162">
        <f t="shared" si="137"/>
        <v>0</v>
      </c>
      <c r="BA138" s="162">
        <f t="shared" si="137"/>
        <v>0</v>
      </c>
      <c r="BB138" s="162">
        <f t="shared" si="137"/>
        <v>0</v>
      </c>
      <c r="BC138" s="162">
        <f t="shared" si="137"/>
        <v>0</v>
      </c>
      <c r="BD138" s="162">
        <f t="shared" si="137"/>
        <v>0</v>
      </c>
      <c r="BE138" s="162">
        <f t="shared" si="137"/>
        <v>0</v>
      </c>
      <c r="BF138" s="162">
        <f t="shared" si="137"/>
        <v>0</v>
      </c>
      <c r="BG138" s="162">
        <f t="shared" si="137"/>
        <v>0</v>
      </c>
      <c r="BH138" s="162">
        <f t="shared" si="137"/>
        <v>0</v>
      </c>
      <c r="BI138" s="162">
        <f t="shared" si="137"/>
        <v>0</v>
      </c>
      <c r="BJ138" s="257">
        <f>+E138+G138+I138+K138+M138+O138+AM138+AK138+S138+U138+W138+Y138+AA138+AS138+AU138+AC138+AI138+AQ138+AE138+AG138+Q138+AO138+AW138+AY138+BA138+BC138+BE138+BG138+BI138</f>
        <v>0</v>
      </c>
    </row>
    <row r="139" spans="1:63" ht="15.9" customHeight="1">
      <c r="A139" s="384"/>
      <c r="B139" s="315" t="s">
        <v>94</v>
      </c>
      <c r="C139" s="62"/>
      <c r="D139" s="62"/>
      <c r="E139" s="62"/>
      <c r="F139" s="62"/>
      <c r="G139" s="62"/>
      <c r="H139" s="62"/>
      <c r="I139" s="62"/>
      <c r="J139" s="514"/>
      <c r="K139" s="514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</row>
    <row r="140" spans="1:63" ht="15.9" customHeight="1">
      <c r="A140" s="360" t="s">
        <v>683</v>
      </c>
      <c r="B140" s="349" t="s">
        <v>684</v>
      </c>
      <c r="C140" s="61">
        <v>67400</v>
      </c>
      <c r="D140" s="350"/>
      <c r="E140" s="351">
        <f t="shared" si="91"/>
        <v>0</v>
      </c>
      <c r="F140" s="350"/>
      <c r="G140" s="351">
        <f t="shared" si="92"/>
        <v>0</v>
      </c>
      <c r="H140" s="350"/>
      <c r="I140" s="351">
        <f t="shared" si="93"/>
        <v>0</v>
      </c>
      <c r="J140" s="512"/>
      <c r="K140" s="511">
        <f t="shared" si="94"/>
        <v>0</v>
      </c>
      <c r="L140" s="247"/>
      <c r="M140" s="351">
        <f t="shared" si="95"/>
        <v>0</v>
      </c>
      <c r="N140" s="350"/>
      <c r="O140" s="351">
        <f t="shared" si="96"/>
        <v>0</v>
      </c>
      <c r="P140" s="350"/>
      <c r="Q140" s="351">
        <f t="shared" si="97"/>
        <v>0</v>
      </c>
      <c r="R140" s="350"/>
      <c r="S140" s="351">
        <f t="shared" si="98"/>
        <v>0</v>
      </c>
      <c r="T140" s="350"/>
      <c r="U140" s="351">
        <f t="shared" si="99"/>
        <v>0</v>
      </c>
      <c r="V140" s="247"/>
      <c r="W140" s="351">
        <f t="shared" si="100"/>
        <v>0</v>
      </c>
      <c r="X140" s="350"/>
      <c r="Y140" s="351">
        <f t="shared" si="101"/>
        <v>0</v>
      </c>
      <c r="Z140" s="247"/>
      <c r="AA140" s="351">
        <f t="shared" si="102"/>
        <v>0</v>
      </c>
      <c r="AB140" s="350"/>
      <c r="AC140" s="351">
        <f t="shared" si="103"/>
        <v>0</v>
      </c>
      <c r="AD140" s="350"/>
      <c r="AE140" s="351">
        <f t="shared" si="104"/>
        <v>0</v>
      </c>
      <c r="AF140" s="350"/>
      <c r="AG140" s="351">
        <f t="shared" si="105"/>
        <v>0</v>
      </c>
      <c r="AH140" s="350"/>
      <c r="AI140" s="351">
        <f t="shared" si="106"/>
        <v>0</v>
      </c>
      <c r="AJ140" s="350"/>
      <c r="AK140" s="351">
        <f t="shared" si="107"/>
        <v>0</v>
      </c>
      <c r="AL140" s="350"/>
      <c r="AM140" s="351">
        <f t="shared" ref="AM140:AM203" si="138">C140*AL140</f>
        <v>0</v>
      </c>
      <c r="AN140" s="350"/>
      <c r="AO140" s="351">
        <f t="shared" ref="AO140:AO203" si="139">C140*AN140</f>
        <v>0</v>
      </c>
      <c r="AP140" s="350"/>
      <c r="AQ140" s="351">
        <f t="shared" ref="AQ140:AQ203" si="140">C140*AP140</f>
        <v>0</v>
      </c>
      <c r="AR140" s="350"/>
      <c r="AS140" s="351">
        <f>C140*AR140</f>
        <v>0</v>
      </c>
      <c r="AT140" s="350"/>
      <c r="AU140" s="351">
        <f>C140*AT140</f>
        <v>0</v>
      </c>
      <c r="AV140" s="350"/>
      <c r="AW140" s="351">
        <f>C140*AV140</f>
        <v>0</v>
      </c>
      <c r="AX140" s="350"/>
      <c r="AY140" s="351">
        <f t="shared" si="74"/>
        <v>0</v>
      </c>
      <c r="AZ140" s="350"/>
      <c r="BA140" s="351">
        <f t="shared" si="75"/>
        <v>0</v>
      </c>
      <c r="BB140" s="350"/>
      <c r="BC140" s="351">
        <f t="shared" si="76"/>
        <v>0</v>
      </c>
      <c r="BD140" s="350"/>
      <c r="BE140" s="351">
        <f>C140*BD140</f>
        <v>0</v>
      </c>
      <c r="BF140" s="350"/>
      <c r="BG140" s="351">
        <f>C140*BF140</f>
        <v>0</v>
      </c>
      <c r="BH140" s="350"/>
      <c r="BI140" s="351">
        <f t="shared" ref="BI140:BI203" si="141">C140*BH140</f>
        <v>0</v>
      </c>
      <c r="BJ140" s="246"/>
      <c r="BK140" s="246"/>
    </row>
    <row r="141" spans="1:63" ht="15.9" customHeight="1">
      <c r="A141" s="360" t="s">
        <v>304</v>
      </c>
      <c r="B141" s="349" t="s">
        <v>305</v>
      </c>
      <c r="C141" s="61">
        <v>67400</v>
      </c>
      <c r="D141" s="350"/>
      <c r="E141" s="351">
        <f t="shared" si="91"/>
        <v>0</v>
      </c>
      <c r="F141" s="350"/>
      <c r="G141" s="351">
        <f t="shared" si="92"/>
        <v>0</v>
      </c>
      <c r="H141" s="350"/>
      <c r="I141" s="351">
        <f t="shared" si="93"/>
        <v>0</v>
      </c>
      <c r="J141" s="512"/>
      <c r="K141" s="511">
        <f t="shared" si="94"/>
        <v>0</v>
      </c>
      <c r="L141" s="247"/>
      <c r="M141" s="351">
        <f t="shared" si="95"/>
        <v>0</v>
      </c>
      <c r="N141" s="350"/>
      <c r="O141" s="351">
        <f t="shared" si="96"/>
        <v>0</v>
      </c>
      <c r="P141" s="350"/>
      <c r="Q141" s="351">
        <f t="shared" si="97"/>
        <v>0</v>
      </c>
      <c r="R141" s="350"/>
      <c r="S141" s="351">
        <f t="shared" si="98"/>
        <v>0</v>
      </c>
      <c r="T141" s="350">
        <v>30</v>
      </c>
      <c r="U141" s="351">
        <f t="shared" si="99"/>
        <v>2022000</v>
      </c>
      <c r="V141" s="247"/>
      <c r="W141" s="351">
        <f t="shared" si="100"/>
        <v>0</v>
      </c>
      <c r="X141" s="350"/>
      <c r="Y141" s="351">
        <f t="shared" si="101"/>
        <v>0</v>
      </c>
      <c r="Z141" s="247"/>
      <c r="AA141" s="351">
        <f t="shared" si="102"/>
        <v>0</v>
      </c>
      <c r="AB141" s="350"/>
      <c r="AC141" s="351">
        <f t="shared" si="103"/>
        <v>0</v>
      </c>
      <c r="AD141" s="350"/>
      <c r="AE141" s="351">
        <f t="shared" si="104"/>
        <v>0</v>
      </c>
      <c r="AF141" s="350"/>
      <c r="AG141" s="351">
        <f t="shared" si="105"/>
        <v>0</v>
      </c>
      <c r="AH141" s="350"/>
      <c r="AI141" s="351">
        <f t="shared" si="106"/>
        <v>0</v>
      </c>
      <c r="AJ141" s="350"/>
      <c r="AK141" s="351">
        <f t="shared" si="107"/>
        <v>0</v>
      </c>
      <c r="AL141" s="350"/>
      <c r="AM141" s="351">
        <f t="shared" si="138"/>
        <v>0</v>
      </c>
      <c r="AN141" s="350"/>
      <c r="AO141" s="351">
        <f t="shared" si="139"/>
        <v>0</v>
      </c>
      <c r="AP141" s="350"/>
      <c r="AQ141" s="351">
        <f t="shared" si="140"/>
        <v>0</v>
      </c>
      <c r="AR141" s="350"/>
      <c r="AS141" s="351">
        <f t="shared" si="72"/>
        <v>0</v>
      </c>
      <c r="AT141" s="350"/>
      <c r="AU141" s="351">
        <f t="shared" ref="AU141:AU204" si="142">C141*AT141</f>
        <v>0</v>
      </c>
      <c r="AV141" s="350"/>
      <c r="AW141" s="351">
        <f t="shared" si="73"/>
        <v>0</v>
      </c>
      <c r="AX141" s="350"/>
      <c r="AY141" s="351">
        <f t="shared" si="74"/>
        <v>0</v>
      </c>
      <c r="AZ141" s="350"/>
      <c r="BA141" s="351">
        <f t="shared" si="75"/>
        <v>0</v>
      </c>
      <c r="BB141" s="350"/>
      <c r="BC141" s="351">
        <f t="shared" si="76"/>
        <v>0</v>
      </c>
      <c r="BD141" s="350"/>
      <c r="BE141" s="351">
        <f t="shared" ref="BE141:BE204" si="143">C141*BD141</f>
        <v>0</v>
      </c>
      <c r="BF141" s="350"/>
      <c r="BG141" s="351">
        <f t="shared" si="77"/>
        <v>0</v>
      </c>
      <c r="BH141" s="350"/>
      <c r="BI141" s="351">
        <f t="shared" si="141"/>
        <v>0</v>
      </c>
      <c r="BJ141" s="246"/>
      <c r="BK141" s="246"/>
    </row>
    <row r="142" spans="1:63" ht="15.9" customHeight="1">
      <c r="A142" s="360" t="s">
        <v>685</v>
      </c>
      <c r="B142" s="349" t="s">
        <v>686</v>
      </c>
      <c r="C142" s="61">
        <v>67400</v>
      </c>
      <c r="D142" s="350"/>
      <c r="E142" s="351">
        <f t="shared" si="91"/>
        <v>0</v>
      </c>
      <c r="F142" s="350"/>
      <c r="G142" s="351">
        <f t="shared" si="92"/>
        <v>0</v>
      </c>
      <c r="H142" s="350"/>
      <c r="I142" s="351">
        <f t="shared" si="93"/>
        <v>0</v>
      </c>
      <c r="J142" s="512"/>
      <c r="K142" s="511">
        <f t="shared" si="94"/>
        <v>0</v>
      </c>
      <c r="L142" s="247"/>
      <c r="M142" s="351">
        <f t="shared" si="95"/>
        <v>0</v>
      </c>
      <c r="N142" s="350"/>
      <c r="O142" s="351">
        <f t="shared" si="96"/>
        <v>0</v>
      </c>
      <c r="P142" s="350"/>
      <c r="Q142" s="351">
        <f t="shared" si="97"/>
        <v>0</v>
      </c>
      <c r="R142" s="350"/>
      <c r="S142" s="351">
        <f t="shared" si="98"/>
        <v>0</v>
      </c>
      <c r="T142" s="350"/>
      <c r="U142" s="351">
        <f t="shared" si="99"/>
        <v>0</v>
      </c>
      <c r="V142" s="247"/>
      <c r="W142" s="351">
        <f t="shared" si="100"/>
        <v>0</v>
      </c>
      <c r="X142" s="350"/>
      <c r="Y142" s="351">
        <f t="shared" si="101"/>
        <v>0</v>
      </c>
      <c r="Z142" s="247"/>
      <c r="AA142" s="351">
        <f t="shared" si="102"/>
        <v>0</v>
      </c>
      <c r="AB142" s="350"/>
      <c r="AC142" s="351">
        <f t="shared" si="103"/>
        <v>0</v>
      </c>
      <c r="AD142" s="350"/>
      <c r="AE142" s="351">
        <f t="shared" si="104"/>
        <v>0</v>
      </c>
      <c r="AF142" s="350"/>
      <c r="AG142" s="351">
        <f t="shared" si="105"/>
        <v>0</v>
      </c>
      <c r="AH142" s="350"/>
      <c r="AI142" s="351">
        <f t="shared" si="106"/>
        <v>0</v>
      </c>
      <c r="AJ142" s="350"/>
      <c r="AK142" s="351">
        <f t="shared" si="107"/>
        <v>0</v>
      </c>
      <c r="AL142" s="350"/>
      <c r="AM142" s="351">
        <f t="shared" si="138"/>
        <v>0</v>
      </c>
      <c r="AN142" s="350"/>
      <c r="AO142" s="351">
        <f t="shared" si="139"/>
        <v>0</v>
      </c>
      <c r="AP142" s="350"/>
      <c r="AQ142" s="351">
        <f t="shared" si="140"/>
        <v>0</v>
      </c>
      <c r="AR142" s="350"/>
      <c r="AS142" s="351">
        <f t="shared" ref="AS142:AS205" si="144">C142*AR142</f>
        <v>0</v>
      </c>
      <c r="AT142" s="350"/>
      <c r="AU142" s="351">
        <f t="shared" si="142"/>
        <v>0</v>
      </c>
      <c r="AV142" s="350"/>
      <c r="AW142" s="351">
        <f t="shared" ref="AW142:AW205" si="145">C142*AV142</f>
        <v>0</v>
      </c>
      <c r="AX142" s="350"/>
      <c r="AY142" s="351">
        <f t="shared" ref="AY142:AY205" si="146">C142*AX142</f>
        <v>0</v>
      </c>
      <c r="AZ142" s="350"/>
      <c r="BA142" s="351">
        <f t="shared" ref="BA142:BA205" si="147">C142*AZ142</f>
        <v>0</v>
      </c>
      <c r="BB142" s="350"/>
      <c r="BC142" s="351">
        <f t="shared" ref="BC142:BC205" si="148">C142*BB142</f>
        <v>0</v>
      </c>
      <c r="BD142" s="350"/>
      <c r="BE142" s="351">
        <f t="shared" si="143"/>
        <v>0</v>
      </c>
      <c r="BF142" s="350"/>
      <c r="BG142" s="351">
        <f t="shared" ref="BG142:BG205" si="149">C142*BF142</f>
        <v>0</v>
      </c>
      <c r="BH142" s="350"/>
      <c r="BI142" s="351">
        <f t="shared" si="141"/>
        <v>0</v>
      </c>
      <c r="BJ142" s="246"/>
      <c r="BK142" s="246"/>
    </row>
    <row r="143" spans="1:63" ht="15.9" customHeight="1">
      <c r="A143" s="360" t="s">
        <v>687</v>
      </c>
      <c r="B143" s="349" t="s">
        <v>688</v>
      </c>
      <c r="C143" s="61">
        <v>67400</v>
      </c>
      <c r="D143" s="350"/>
      <c r="E143" s="351">
        <f t="shared" si="91"/>
        <v>0</v>
      </c>
      <c r="F143" s="350"/>
      <c r="G143" s="351">
        <f t="shared" si="92"/>
        <v>0</v>
      </c>
      <c r="H143" s="350"/>
      <c r="I143" s="351">
        <f t="shared" si="93"/>
        <v>0</v>
      </c>
      <c r="J143" s="512"/>
      <c r="K143" s="511">
        <f t="shared" si="94"/>
        <v>0</v>
      </c>
      <c r="L143" s="247"/>
      <c r="M143" s="351">
        <f t="shared" si="95"/>
        <v>0</v>
      </c>
      <c r="N143" s="350"/>
      <c r="O143" s="351">
        <f t="shared" si="96"/>
        <v>0</v>
      </c>
      <c r="P143" s="350"/>
      <c r="Q143" s="351">
        <f t="shared" si="97"/>
        <v>0</v>
      </c>
      <c r="R143" s="350"/>
      <c r="S143" s="351">
        <f t="shared" si="98"/>
        <v>0</v>
      </c>
      <c r="T143" s="350"/>
      <c r="U143" s="351">
        <f t="shared" si="99"/>
        <v>0</v>
      </c>
      <c r="V143" s="247"/>
      <c r="W143" s="351">
        <f t="shared" si="100"/>
        <v>0</v>
      </c>
      <c r="X143" s="350"/>
      <c r="Y143" s="351">
        <f t="shared" si="101"/>
        <v>0</v>
      </c>
      <c r="Z143" s="247"/>
      <c r="AA143" s="351">
        <f t="shared" si="102"/>
        <v>0</v>
      </c>
      <c r="AB143" s="350"/>
      <c r="AC143" s="351">
        <f t="shared" si="103"/>
        <v>0</v>
      </c>
      <c r="AD143" s="350"/>
      <c r="AE143" s="351">
        <f t="shared" si="104"/>
        <v>0</v>
      </c>
      <c r="AF143" s="350"/>
      <c r="AG143" s="351">
        <f t="shared" si="105"/>
        <v>0</v>
      </c>
      <c r="AH143" s="350"/>
      <c r="AI143" s="351">
        <f t="shared" si="106"/>
        <v>0</v>
      </c>
      <c r="AJ143" s="350"/>
      <c r="AK143" s="351">
        <f t="shared" si="107"/>
        <v>0</v>
      </c>
      <c r="AL143" s="350"/>
      <c r="AM143" s="351">
        <f t="shared" si="138"/>
        <v>0</v>
      </c>
      <c r="AN143" s="350"/>
      <c r="AO143" s="351">
        <f t="shared" si="139"/>
        <v>0</v>
      </c>
      <c r="AP143" s="350"/>
      <c r="AQ143" s="351">
        <f t="shared" si="140"/>
        <v>0</v>
      </c>
      <c r="AR143" s="350"/>
      <c r="AS143" s="351">
        <f t="shared" si="144"/>
        <v>0</v>
      </c>
      <c r="AT143" s="350"/>
      <c r="AU143" s="351">
        <f t="shared" si="142"/>
        <v>0</v>
      </c>
      <c r="AV143" s="350"/>
      <c r="AW143" s="351">
        <f t="shared" si="145"/>
        <v>0</v>
      </c>
      <c r="AX143" s="350"/>
      <c r="AY143" s="351">
        <f t="shared" si="146"/>
        <v>0</v>
      </c>
      <c r="AZ143" s="350"/>
      <c r="BA143" s="351">
        <f t="shared" si="147"/>
        <v>0</v>
      </c>
      <c r="BB143" s="350"/>
      <c r="BC143" s="351">
        <f t="shared" si="148"/>
        <v>0</v>
      </c>
      <c r="BD143" s="350"/>
      <c r="BE143" s="351">
        <f t="shared" si="143"/>
        <v>0</v>
      </c>
      <c r="BF143" s="350"/>
      <c r="BG143" s="351">
        <f t="shared" si="149"/>
        <v>0</v>
      </c>
      <c r="BH143" s="350"/>
      <c r="BI143" s="351">
        <f t="shared" si="141"/>
        <v>0</v>
      </c>
      <c r="BJ143" s="246"/>
      <c r="BK143" s="246"/>
    </row>
    <row r="144" spans="1:63" ht="15.9" customHeight="1">
      <c r="A144" s="360" t="s">
        <v>689</v>
      </c>
      <c r="B144" s="349" t="s">
        <v>690</v>
      </c>
      <c r="C144" s="61">
        <v>79900</v>
      </c>
      <c r="D144" s="350"/>
      <c r="E144" s="351">
        <f t="shared" si="91"/>
        <v>0</v>
      </c>
      <c r="F144" s="350"/>
      <c r="G144" s="351">
        <f t="shared" si="92"/>
        <v>0</v>
      </c>
      <c r="H144" s="350"/>
      <c r="I144" s="351">
        <f t="shared" si="93"/>
        <v>0</v>
      </c>
      <c r="J144" s="512"/>
      <c r="K144" s="511">
        <f t="shared" si="94"/>
        <v>0</v>
      </c>
      <c r="L144" s="247"/>
      <c r="M144" s="351">
        <f t="shared" si="95"/>
        <v>0</v>
      </c>
      <c r="N144" s="350"/>
      <c r="O144" s="351">
        <f t="shared" si="96"/>
        <v>0</v>
      </c>
      <c r="P144" s="350"/>
      <c r="Q144" s="351">
        <f t="shared" si="97"/>
        <v>0</v>
      </c>
      <c r="R144" s="350"/>
      <c r="S144" s="351">
        <f t="shared" si="98"/>
        <v>0</v>
      </c>
      <c r="T144" s="350"/>
      <c r="U144" s="351">
        <f t="shared" si="99"/>
        <v>0</v>
      </c>
      <c r="V144" s="247"/>
      <c r="W144" s="351">
        <f t="shared" si="100"/>
        <v>0</v>
      </c>
      <c r="X144" s="350"/>
      <c r="Y144" s="351">
        <f t="shared" si="101"/>
        <v>0</v>
      </c>
      <c r="Z144" s="247"/>
      <c r="AA144" s="351">
        <f t="shared" si="102"/>
        <v>0</v>
      </c>
      <c r="AB144" s="350"/>
      <c r="AC144" s="351">
        <f t="shared" si="103"/>
        <v>0</v>
      </c>
      <c r="AD144" s="350"/>
      <c r="AE144" s="351">
        <f t="shared" si="104"/>
        <v>0</v>
      </c>
      <c r="AF144" s="350"/>
      <c r="AG144" s="351">
        <f t="shared" si="105"/>
        <v>0</v>
      </c>
      <c r="AH144" s="350"/>
      <c r="AI144" s="351">
        <f t="shared" si="106"/>
        <v>0</v>
      </c>
      <c r="AJ144" s="350"/>
      <c r="AK144" s="351">
        <f t="shared" si="107"/>
        <v>0</v>
      </c>
      <c r="AL144" s="350"/>
      <c r="AM144" s="351">
        <f t="shared" si="138"/>
        <v>0</v>
      </c>
      <c r="AN144" s="350"/>
      <c r="AO144" s="351">
        <f t="shared" si="139"/>
        <v>0</v>
      </c>
      <c r="AP144" s="350"/>
      <c r="AQ144" s="351">
        <f t="shared" si="140"/>
        <v>0</v>
      </c>
      <c r="AR144" s="350"/>
      <c r="AS144" s="351">
        <f t="shared" si="144"/>
        <v>0</v>
      </c>
      <c r="AT144" s="350"/>
      <c r="AU144" s="351">
        <f t="shared" si="142"/>
        <v>0</v>
      </c>
      <c r="AV144" s="350"/>
      <c r="AW144" s="351">
        <f t="shared" si="145"/>
        <v>0</v>
      </c>
      <c r="AX144" s="350"/>
      <c r="AY144" s="351">
        <f t="shared" si="146"/>
        <v>0</v>
      </c>
      <c r="AZ144" s="350"/>
      <c r="BA144" s="351">
        <f t="shared" si="147"/>
        <v>0</v>
      </c>
      <c r="BB144" s="350"/>
      <c r="BC144" s="351">
        <f t="shared" si="148"/>
        <v>0</v>
      </c>
      <c r="BD144" s="350"/>
      <c r="BE144" s="351">
        <f t="shared" si="143"/>
        <v>0</v>
      </c>
      <c r="BF144" s="350"/>
      <c r="BG144" s="351">
        <f t="shared" si="149"/>
        <v>0</v>
      </c>
      <c r="BH144" s="350"/>
      <c r="BI144" s="351">
        <f t="shared" si="141"/>
        <v>0</v>
      </c>
      <c r="BJ144" s="246"/>
      <c r="BK144" s="246"/>
    </row>
    <row r="145" spans="1:63" ht="15.9" customHeight="1">
      <c r="A145" s="360" t="s">
        <v>691</v>
      </c>
      <c r="B145" s="349" t="s">
        <v>692</v>
      </c>
      <c r="C145" s="61">
        <v>79900</v>
      </c>
      <c r="D145" s="350"/>
      <c r="E145" s="351">
        <f t="shared" si="91"/>
        <v>0</v>
      </c>
      <c r="F145" s="350"/>
      <c r="G145" s="351">
        <f t="shared" si="92"/>
        <v>0</v>
      </c>
      <c r="H145" s="350"/>
      <c r="I145" s="351">
        <f t="shared" si="93"/>
        <v>0</v>
      </c>
      <c r="J145" s="512"/>
      <c r="K145" s="511">
        <f t="shared" si="94"/>
        <v>0</v>
      </c>
      <c r="L145" s="247"/>
      <c r="M145" s="351">
        <f t="shared" si="95"/>
        <v>0</v>
      </c>
      <c r="N145" s="350"/>
      <c r="O145" s="351">
        <f t="shared" si="96"/>
        <v>0</v>
      </c>
      <c r="P145" s="350"/>
      <c r="Q145" s="351">
        <f t="shared" si="97"/>
        <v>0</v>
      </c>
      <c r="R145" s="350"/>
      <c r="S145" s="351">
        <f t="shared" si="98"/>
        <v>0</v>
      </c>
      <c r="T145" s="350"/>
      <c r="U145" s="351">
        <f t="shared" si="99"/>
        <v>0</v>
      </c>
      <c r="V145" s="247"/>
      <c r="W145" s="351">
        <f t="shared" si="100"/>
        <v>0</v>
      </c>
      <c r="X145" s="350"/>
      <c r="Y145" s="351">
        <f t="shared" si="101"/>
        <v>0</v>
      </c>
      <c r="Z145" s="247"/>
      <c r="AA145" s="351">
        <f t="shared" si="102"/>
        <v>0</v>
      </c>
      <c r="AB145" s="350"/>
      <c r="AC145" s="351">
        <f t="shared" si="103"/>
        <v>0</v>
      </c>
      <c r="AD145" s="350"/>
      <c r="AE145" s="351">
        <f t="shared" si="104"/>
        <v>0</v>
      </c>
      <c r="AF145" s="350"/>
      <c r="AG145" s="351">
        <f t="shared" si="105"/>
        <v>0</v>
      </c>
      <c r="AH145" s="350"/>
      <c r="AI145" s="351">
        <f t="shared" si="106"/>
        <v>0</v>
      </c>
      <c r="AJ145" s="350"/>
      <c r="AK145" s="351">
        <f t="shared" si="107"/>
        <v>0</v>
      </c>
      <c r="AL145" s="350"/>
      <c r="AM145" s="351">
        <f t="shared" si="138"/>
        <v>0</v>
      </c>
      <c r="AN145" s="350"/>
      <c r="AO145" s="351">
        <f t="shared" si="139"/>
        <v>0</v>
      </c>
      <c r="AP145" s="350"/>
      <c r="AQ145" s="351">
        <f t="shared" si="140"/>
        <v>0</v>
      </c>
      <c r="AR145" s="350"/>
      <c r="AS145" s="351">
        <f t="shared" si="144"/>
        <v>0</v>
      </c>
      <c r="AT145" s="350"/>
      <c r="AU145" s="351">
        <f t="shared" si="142"/>
        <v>0</v>
      </c>
      <c r="AV145" s="350"/>
      <c r="AW145" s="351">
        <f t="shared" si="145"/>
        <v>0</v>
      </c>
      <c r="AX145" s="350"/>
      <c r="AY145" s="351">
        <f t="shared" si="146"/>
        <v>0</v>
      </c>
      <c r="AZ145" s="350"/>
      <c r="BA145" s="351">
        <f t="shared" si="147"/>
        <v>0</v>
      </c>
      <c r="BB145" s="350"/>
      <c r="BC145" s="351">
        <f t="shared" si="148"/>
        <v>0</v>
      </c>
      <c r="BD145" s="350"/>
      <c r="BE145" s="351">
        <f t="shared" si="143"/>
        <v>0</v>
      </c>
      <c r="BF145" s="350"/>
      <c r="BG145" s="351">
        <f t="shared" si="149"/>
        <v>0</v>
      </c>
      <c r="BH145" s="350"/>
      <c r="BI145" s="351">
        <f t="shared" si="141"/>
        <v>0</v>
      </c>
      <c r="BJ145" s="246"/>
      <c r="BK145" s="246"/>
    </row>
    <row r="146" spans="1:63" ht="15.9" customHeight="1">
      <c r="A146" s="360" t="s">
        <v>316</v>
      </c>
      <c r="B146" s="349" t="s">
        <v>693</v>
      </c>
      <c r="C146" s="61">
        <v>67400</v>
      </c>
      <c r="D146" s="350"/>
      <c r="E146" s="351">
        <f t="shared" si="91"/>
        <v>0</v>
      </c>
      <c r="F146" s="350"/>
      <c r="G146" s="351">
        <f t="shared" si="92"/>
        <v>0</v>
      </c>
      <c r="H146" s="350"/>
      <c r="I146" s="351">
        <f t="shared" si="93"/>
        <v>0</v>
      </c>
      <c r="J146" s="512"/>
      <c r="K146" s="511">
        <f t="shared" si="94"/>
        <v>0</v>
      </c>
      <c r="L146" s="247"/>
      <c r="M146" s="351">
        <f t="shared" si="95"/>
        <v>0</v>
      </c>
      <c r="N146" s="350"/>
      <c r="O146" s="351">
        <f t="shared" si="96"/>
        <v>0</v>
      </c>
      <c r="P146" s="350"/>
      <c r="Q146" s="351">
        <f t="shared" si="97"/>
        <v>0</v>
      </c>
      <c r="R146" s="350"/>
      <c r="S146" s="351">
        <f t="shared" si="98"/>
        <v>0</v>
      </c>
      <c r="T146" s="350"/>
      <c r="U146" s="351">
        <f t="shared" si="99"/>
        <v>0</v>
      </c>
      <c r="V146" s="247"/>
      <c r="W146" s="351">
        <f t="shared" si="100"/>
        <v>0</v>
      </c>
      <c r="X146" s="350"/>
      <c r="Y146" s="351">
        <f t="shared" si="101"/>
        <v>0</v>
      </c>
      <c r="Z146" s="247"/>
      <c r="AA146" s="351">
        <f t="shared" si="102"/>
        <v>0</v>
      </c>
      <c r="AB146" s="350"/>
      <c r="AC146" s="351">
        <f t="shared" si="103"/>
        <v>0</v>
      </c>
      <c r="AD146" s="350"/>
      <c r="AE146" s="351">
        <f t="shared" si="104"/>
        <v>0</v>
      </c>
      <c r="AF146" s="350"/>
      <c r="AG146" s="351">
        <f t="shared" si="105"/>
        <v>0</v>
      </c>
      <c r="AH146" s="350"/>
      <c r="AI146" s="351">
        <f t="shared" si="106"/>
        <v>0</v>
      </c>
      <c r="AJ146" s="350"/>
      <c r="AK146" s="351">
        <f t="shared" si="107"/>
        <v>0</v>
      </c>
      <c r="AL146" s="350"/>
      <c r="AM146" s="351">
        <f t="shared" si="138"/>
        <v>0</v>
      </c>
      <c r="AN146" s="350"/>
      <c r="AO146" s="351">
        <f t="shared" si="139"/>
        <v>0</v>
      </c>
      <c r="AP146" s="350"/>
      <c r="AQ146" s="351">
        <f t="shared" si="140"/>
        <v>0</v>
      </c>
      <c r="AR146" s="350"/>
      <c r="AS146" s="351">
        <f t="shared" si="144"/>
        <v>0</v>
      </c>
      <c r="AT146" s="350"/>
      <c r="AU146" s="351">
        <f t="shared" si="142"/>
        <v>0</v>
      </c>
      <c r="AV146" s="350"/>
      <c r="AW146" s="351">
        <f t="shared" si="145"/>
        <v>0</v>
      </c>
      <c r="AX146" s="350"/>
      <c r="AY146" s="351">
        <f t="shared" si="146"/>
        <v>0</v>
      </c>
      <c r="AZ146" s="350"/>
      <c r="BA146" s="351">
        <f t="shared" si="147"/>
        <v>0</v>
      </c>
      <c r="BB146" s="350"/>
      <c r="BC146" s="351">
        <f t="shared" si="148"/>
        <v>0</v>
      </c>
      <c r="BD146" s="350"/>
      <c r="BE146" s="351">
        <f t="shared" si="143"/>
        <v>0</v>
      </c>
      <c r="BF146" s="350"/>
      <c r="BG146" s="351">
        <f t="shared" si="149"/>
        <v>0</v>
      </c>
      <c r="BH146" s="350"/>
      <c r="BI146" s="351">
        <f t="shared" si="141"/>
        <v>0</v>
      </c>
      <c r="BJ146" s="246"/>
      <c r="BK146" s="246"/>
    </row>
    <row r="147" spans="1:63" ht="15.9" customHeight="1">
      <c r="A147" s="360" t="s">
        <v>694</v>
      </c>
      <c r="B147" s="349" t="s">
        <v>695</v>
      </c>
      <c r="C147" s="61">
        <v>67400</v>
      </c>
      <c r="D147" s="350"/>
      <c r="E147" s="351">
        <f t="shared" si="91"/>
        <v>0</v>
      </c>
      <c r="F147" s="350"/>
      <c r="G147" s="351">
        <f t="shared" si="92"/>
        <v>0</v>
      </c>
      <c r="H147" s="350"/>
      <c r="I147" s="351">
        <f t="shared" si="93"/>
        <v>0</v>
      </c>
      <c r="J147" s="512"/>
      <c r="K147" s="511">
        <f t="shared" si="94"/>
        <v>0</v>
      </c>
      <c r="L147" s="247"/>
      <c r="M147" s="351">
        <f t="shared" si="95"/>
        <v>0</v>
      </c>
      <c r="N147" s="350"/>
      <c r="O147" s="351">
        <f t="shared" si="96"/>
        <v>0</v>
      </c>
      <c r="P147" s="350"/>
      <c r="Q147" s="351">
        <f t="shared" si="97"/>
        <v>0</v>
      </c>
      <c r="R147" s="350"/>
      <c r="S147" s="351">
        <f t="shared" si="98"/>
        <v>0</v>
      </c>
      <c r="T147" s="350"/>
      <c r="U147" s="351">
        <f t="shared" si="99"/>
        <v>0</v>
      </c>
      <c r="V147" s="247"/>
      <c r="W147" s="351">
        <f t="shared" si="100"/>
        <v>0</v>
      </c>
      <c r="X147" s="350"/>
      <c r="Y147" s="351">
        <f t="shared" si="101"/>
        <v>0</v>
      </c>
      <c r="Z147" s="247"/>
      <c r="AA147" s="351">
        <f t="shared" si="102"/>
        <v>0</v>
      </c>
      <c r="AB147" s="350"/>
      <c r="AC147" s="351">
        <f t="shared" si="103"/>
        <v>0</v>
      </c>
      <c r="AD147" s="350"/>
      <c r="AE147" s="351">
        <f t="shared" si="104"/>
        <v>0</v>
      </c>
      <c r="AF147" s="350"/>
      <c r="AG147" s="351">
        <f t="shared" si="105"/>
        <v>0</v>
      </c>
      <c r="AH147" s="350"/>
      <c r="AI147" s="351">
        <f t="shared" si="106"/>
        <v>0</v>
      </c>
      <c r="AJ147" s="350"/>
      <c r="AK147" s="351">
        <f t="shared" si="107"/>
        <v>0</v>
      </c>
      <c r="AL147" s="350"/>
      <c r="AM147" s="351">
        <f t="shared" si="138"/>
        <v>0</v>
      </c>
      <c r="AN147" s="350"/>
      <c r="AO147" s="351">
        <f t="shared" si="139"/>
        <v>0</v>
      </c>
      <c r="AP147" s="350"/>
      <c r="AQ147" s="351">
        <f t="shared" si="140"/>
        <v>0</v>
      </c>
      <c r="AR147" s="350"/>
      <c r="AS147" s="351">
        <f t="shared" si="144"/>
        <v>0</v>
      </c>
      <c r="AT147" s="350"/>
      <c r="AU147" s="351">
        <f t="shared" si="142"/>
        <v>0</v>
      </c>
      <c r="AV147" s="350"/>
      <c r="AW147" s="351">
        <f t="shared" si="145"/>
        <v>0</v>
      </c>
      <c r="AX147" s="350"/>
      <c r="AY147" s="351">
        <f t="shared" si="146"/>
        <v>0</v>
      </c>
      <c r="AZ147" s="350"/>
      <c r="BA147" s="351">
        <f t="shared" si="147"/>
        <v>0</v>
      </c>
      <c r="BB147" s="350"/>
      <c r="BC147" s="351">
        <f t="shared" si="148"/>
        <v>0</v>
      </c>
      <c r="BD147" s="350"/>
      <c r="BE147" s="351">
        <f t="shared" si="143"/>
        <v>0</v>
      </c>
      <c r="BF147" s="350"/>
      <c r="BG147" s="351">
        <f t="shared" si="149"/>
        <v>0</v>
      </c>
      <c r="BH147" s="350"/>
      <c r="BI147" s="351">
        <f t="shared" si="141"/>
        <v>0</v>
      </c>
      <c r="BJ147" s="246"/>
      <c r="BK147" s="246"/>
    </row>
    <row r="148" spans="1:63" ht="15.9" customHeight="1">
      <c r="A148" s="360" t="s">
        <v>696</v>
      </c>
      <c r="B148" s="349" t="s">
        <v>697</v>
      </c>
      <c r="C148" s="61">
        <v>79900</v>
      </c>
      <c r="D148" s="350"/>
      <c r="E148" s="351">
        <f t="shared" si="91"/>
        <v>0</v>
      </c>
      <c r="F148" s="350"/>
      <c r="G148" s="351">
        <f t="shared" si="92"/>
        <v>0</v>
      </c>
      <c r="H148" s="350"/>
      <c r="I148" s="351">
        <f t="shared" si="93"/>
        <v>0</v>
      </c>
      <c r="J148" s="512"/>
      <c r="K148" s="511">
        <f t="shared" si="94"/>
        <v>0</v>
      </c>
      <c r="L148" s="247"/>
      <c r="M148" s="351">
        <f t="shared" si="95"/>
        <v>0</v>
      </c>
      <c r="N148" s="350"/>
      <c r="O148" s="351">
        <f t="shared" si="96"/>
        <v>0</v>
      </c>
      <c r="P148" s="350"/>
      <c r="Q148" s="351">
        <f t="shared" si="97"/>
        <v>0</v>
      </c>
      <c r="R148" s="350"/>
      <c r="S148" s="351">
        <f t="shared" si="98"/>
        <v>0</v>
      </c>
      <c r="T148" s="350"/>
      <c r="U148" s="351">
        <f t="shared" si="99"/>
        <v>0</v>
      </c>
      <c r="V148" s="247"/>
      <c r="W148" s="351">
        <f t="shared" si="100"/>
        <v>0</v>
      </c>
      <c r="X148" s="350"/>
      <c r="Y148" s="351">
        <f t="shared" si="101"/>
        <v>0</v>
      </c>
      <c r="Z148" s="247"/>
      <c r="AA148" s="351">
        <f t="shared" si="102"/>
        <v>0</v>
      </c>
      <c r="AB148" s="350"/>
      <c r="AC148" s="351">
        <f t="shared" si="103"/>
        <v>0</v>
      </c>
      <c r="AD148" s="350"/>
      <c r="AE148" s="351">
        <f t="shared" si="104"/>
        <v>0</v>
      </c>
      <c r="AF148" s="350"/>
      <c r="AG148" s="351">
        <f t="shared" si="105"/>
        <v>0</v>
      </c>
      <c r="AH148" s="350"/>
      <c r="AI148" s="351">
        <f t="shared" si="106"/>
        <v>0</v>
      </c>
      <c r="AJ148" s="350"/>
      <c r="AK148" s="351">
        <f t="shared" si="107"/>
        <v>0</v>
      </c>
      <c r="AL148" s="350"/>
      <c r="AM148" s="351">
        <f t="shared" si="138"/>
        <v>0</v>
      </c>
      <c r="AN148" s="350"/>
      <c r="AO148" s="351">
        <f t="shared" si="139"/>
        <v>0</v>
      </c>
      <c r="AP148" s="350"/>
      <c r="AQ148" s="351">
        <f t="shared" si="140"/>
        <v>0</v>
      </c>
      <c r="AR148" s="350"/>
      <c r="AS148" s="351">
        <f t="shared" si="144"/>
        <v>0</v>
      </c>
      <c r="AT148" s="350"/>
      <c r="AU148" s="351">
        <f t="shared" si="142"/>
        <v>0</v>
      </c>
      <c r="AV148" s="350"/>
      <c r="AW148" s="351">
        <f t="shared" si="145"/>
        <v>0</v>
      </c>
      <c r="AX148" s="350"/>
      <c r="AY148" s="351">
        <f t="shared" si="146"/>
        <v>0</v>
      </c>
      <c r="AZ148" s="350"/>
      <c r="BA148" s="351">
        <f t="shared" si="147"/>
        <v>0</v>
      </c>
      <c r="BB148" s="350"/>
      <c r="BC148" s="351">
        <f t="shared" si="148"/>
        <v>0</v>
      </c>
      <c r="BD148" s="350"/>
      <c r="BE148" s="351">
        <f t="shared" si="143"/>
        <v>0</v>
      </c>
      <c r="BF148" s="350"/>
      <c r="BG148" s="351">
        <f t="shared" si="149"/>
        <v>0</v>
      </c>
      <c r="BH148" s="350"/>
      <c r="BI148" s="351">
        <f t="shared" si="141"/>
        <v>0</v>
      </c>
      <c r="BJ148" s="246"/>
      <c r="BK148" s="246"/>
    </row>
    <row r="149" spans="1:63" ht="15.9" customHeight="1">
      <c r="A149" s="360" t="s">
        <v>816</v>
      </c>
      <c r="B149" s="349" t="s">
        <v>700</v>
      </c>
      <c r="C149" s="61">
        <v>67400</v>
      </c>
      <c r="D149" s="350"/>
      <c r="E149" s="351">
        <f t="shared" si="91"/>
        <v>0</v>
      </c>
      <c r="F149" s="350"/>
      <c r="G149" s="351">
        <f t="shared" si="92"/>
        <v>0</v>
      </c>
      <c r="H149" s="350"/>
      <c r="I149" s="351">
        <f t="shared" si="93"/>
        <v>0</v>
      </c>
      <c r="J149" s="512"/>
      <c r="K149" s="511">
        <f t="shared" si="94"/>
        <v>0</v>
      </c>
      <c r="L149" s="247"/>
      <c r="M149" s="351">
        <f t="shared" si="95"/>
        <v>0</v>
      </c>
      <c r="N149" s="350"/>
      <c r="O149" s="351">
        <f t="shared" si="96"/>
        <v>0</v>
      </c>
      <c r="P149" s="350"/>
      <c r="Q149" s="351">
        <f t="shared" si="97"/>
        <v>0</v>
      </c>
      <c r="R149" s="350"/>
      <c r="S149" s="351">
        <f t="shared" si="98"/>
        <v>0</v>
      </c>
      <c r="T149" s="350"/>
      <c r="U149" s="351">
        <f t="shared" si="99"/>
        <v>0</v>
      </c>
      <c r="V149" s="247"/>
      <c r="W149" s="351">
        <f t="shared" si="100"/>
        <v>0</v>
      </c>
      <c r="X149" s="350"/>
      <c r="Y149" s="351">
        <f t="shared" si="101"/>
        <v>0</v>
      </c>
      <c r="Z149" s="247"/>
      <c r="AA149" s="351">
        <f t="shared" si="102"/>
        <v>0</v>
      </c>
      <c r="AB149" s="350"/>
      <c r="AC149" s="351">
        <f t="shared" si="103"/>
        <v>0</v>
      </c>
      <c r="AD149" s="350"/>
      <c r="AE149" s="351">
        <f t="shared" si="104"/>
        <v>0</v>
      </c>
      <c r="AF149" s="350"/>
      <c r="AG149" s="351">
        <f t="shared" si="105"/>
        <v>0</v>
      </c>
      <c r="AH149" s="350"/>
      <c r="AI149" s="351">
        <f t="shared" si="106"/>
        <v>0</v>
      </c>
      <c r="AJ149" s="350"/>
      <c r="AK149" s="351">
        <f t="shared" si="107"/>
        <v>0</v>
      </c>
      <c r="AL149" s="350"/>
      <c r="AM149" s="351">
        <f t="shared" si="138"/>
        <v>0</v>
      </c>
      <c r="AN149" s="350"/>
      <c r="AO149" s="351">
        <f t="shared" si="139"/>
        <v>0</v>
      </c>
      <c r="AP149" s="350"/>
      <c r="AQ149" s="351">
        <f t="shared" si="140"/>
        <v>0</v>
      </c>
      <c r="AR149" s="350"/>
      <c r="AS149" s="351">
        <f t="shared" si="144"/>
        <v>0</v>
      </c>
      <c r="AT149" s="350"/>
      <c r="AU149" s="351">
        <f t="shared" si="142"/>
        <v>0</v>
      </c>
      <c r="AV149" s="350"/>
      <c r="AW149" s="351">
        <f t="shared" si="145"/>
        <v>0</v>
      </c>
      <c r="AX149" s="350"/>
      <c r="AY149" s="351">
        <f t="shared" si="146"/>
        <v>0</v>
      </c>
      <c r="AZ149" s="350"/>
      <c r="BA149" s="351">
        <f t="shared" si="147"/>
        <v>0</v>
      </c>
      <c r="BB149" s="350"/>
      <c r="BC149" s="351">
        <f t="shared" si="148"/>
        <v>0</v>
      </c>
      <c r="BD149" s="350"/>
      <c r="BE149" s="351">
        <f t="shared" si="143"/>
        <v>0</v>
      </c>
      <c r="BF149" s="350"/>
      <c r="BG149" s="351">
        <f t="shared" si="149"/>
        <v>0</v>
      </c>
      <c r="BH149" s="350"/>
      <c r="BI149" s="351">
        <f t="shared" si="141"/>
        <v>0</v>
      </c>
      <c r="BJ149" s="246"/>
      <c r="BK149" s="246"/>
    </row>
    <row r="150" spans="1:63" ht="15.9" customHeight="1">
      <c r="A150" s="360" t="s">
        <v>905</v>
      </c>
      <c r="B150" s="349" t="s">
        <v>906</v>
      </c>
      <c r="C150" s="61">
        <v>67400</v>
      </c>
      <c r="D150" s="350"/>
      <c r="E150" s="351">
        <f t="shared" si="91"/>
        <v>0</v>
      </c>
      <c r="F150" s="350"/>
      <c r="G150" s="351">
        <f t="shared" si="92"/>
        <v>0</v>
      </c>
      <c r="H150" s="350"/>
      <c r="I150" s="351">
        <f t="shared" si="93"/>
        <v>0</v>
      </c>
      <c r="J150" s="512"/>
      <c r="K150" s="511">
        <f t="shared" si="94"/>
        <v>0</v>
      </c>
      <c r="L150" s="247"/>
      <c r="M150" s="351">
        <f t="shared" si="95"/>
        <v>0</v>
      </c>
      <c r="N150" s="350"/>
      <c r="O150" s="351">
        <f t="shared" si="96"/>
        <v>0</v>
      </c>
      <c r="P150" s="350"/>
      <c r="Q150" s="351">
        <f t="shared" si="97"/>
        <v>0</v>
      </c>
      <c r="R150" s="350"/>
      <c r="S150" s="351">
        <f t="shared" si="98"/>
        <v>0</v>
      </c>
      <c r="T150" s="350"/>
      <c r="U150" s="351">
        <f t="shared" si="99"/>
        <v>0</v>
      </c>
      <c r="V150" s="247"/>
      <c r="W150" s="351">
        <f t="shared" si="100"/>
        <v>0</v>
      </c>
      <c r="X150" s="350"/>
      <c r="Y150" s="351">
        <f t="shared" si="101"/>
        <v>0</v>
      </c>
      <c r="Z150" s="247"/>
      <c r="AA150" s="351">
        <f t="shared" si="102"/>
        <v>0</v>
      </c>
      <c r="AB150" s="350"/>
      <c r="AC150" s="351">
        <f t="shared" si="103"/>
        <v>0</v>
      </c>
      <c r="AD150" s="350"/>
      <c r="AE150" s="351">
        <f t="shared" si="104"/>
        <v>0</v>
      </c>
      <c r="AF150" s="350"/>
      <c r="AG150" s="351">
        <f t="shared" si="105"/>
        <v>0</v>
      </c>
      <c r="AH150" s="350"/>
      <c r="AI150" s="351">
        <f t="shared" si="106"/>
        <v>0</v>
      </c>
      <c r="AJ150" s="350"/>
      <c r="AK150" s="351">
        <f t="shared" si="107"/>
        <v>0</v>
      </c>
      <c r="AL150" s="350"/>
      <c r="AM150" s="351">
        <f t="shared" si="138"/>
        <v>0</v>
      </c>
      <c r="AN150" s="350"/>
      <c r="AO150" s="351">
        <f t="shared" si="139"/>
        <v>0</v>
      </c>
      <c r="AP150" s="350"/>
      <c r="AQ150" s="351">
        <f t="shared" si="140"/>
        <v>0</v>
      </c>
      <c r="AR150" s="350"/>
      <c r="AS150" s="351">
        <f t="shared" si="144"/>
        <v>0</v>
      </c>
      <c r="AT150" s="350"/>
      <c r="AU150" s="351">
        <f t="shared" si="142"/>
        <v>0</v>
      </c>
      <c r="AV150" s="350"/>
      <c r="AW150" s="351">
        <f t="shared" si="145"/>
        <v>0</v>
      </c>
      <c r="AX150" s="350"/>
      <c r="AY150" s="351">
        <f t="shared" si="146"/>
        <v>0</v>
      </c>
      <c r="AZ150" s="350"/>
      <c r="BA150" s="351">
        <f t="shared" si="147"/>
        <v>0</v>
      </c>
      <c r="BB150" s="350"/>
      <c r="BC150" s="351">
        <f t="shared" si="148"/>
        <v>0</v>
      </c>
      <c r="BD150" s="350"/>
      <c r="BE150" s="351">
        <f t="shared" si="143"/>
        <v>0</v>
      </c>
      <c r="BF150" s="350"/>
      <c r="BG150" s="351">
        <f t="shared" si="149"/>
        <v>0</v>
      </c>
      <c r="BH150" s="350"/>
      <c r="BI150" s="351">
        <f t="shared" si="141"/>
        <v>0</v>
      </c>
      <c r="BJ150" s="246"/>
      <c r="BK150" s="246"/>
    </row>
    <row r="151" spans="1:63" ht="15.9" customHeight="1">
      <c r="A151" s="360" t="s">
        <v>300</v>
      </c>
      <c r="B151" s="399" t="s">
        <v>301</v>
      </c>
      <c r="C151" s="61">
        <v>67400</v>
      </c>
      <c r="D151" s="350"/>
      <c r="E151" s="351">
        <f t="shared" si="91"/>
        <v>0</v>
      </c>
      <c r="F151" s="350"/>
      <c r="G151" s="351">
        <f t="shared" si="92"/>
        <v>0</v>
      </c>
      <c r="H151" s="350"/>
      <c r="I151" s="351">
        <f t="shared" si="93"/>
        <v>0</v>
      </c>
      <c r="J151" s="512"/>
      <c r="K151" s="511">
        <f t="shared" si="94"/>
        <v>0</v>
      </c>
      <c r="L151" s="247"/>
      <c r="M151" s="351">
        <f t="shared" si="95"/>
        <v>0</v>
      </c>
      <c r="N151" s="350"/>
      <c r="O151" s="351">
        <f t="shared" si="96"/>
        <v>0</v>
      </c>
      <c r="P151" s="350"/>
      <c r="Q151" s="351">
        <f t="shared" si="97"/>
        <v>0</v>
      </c>
      <c r="R151" s="350"/>
      <c r="S151" s="351">
        <f t="shared" si="98"/>
        <v>0</v>
      </c>
      <c r="T151" s="350"/>
      <c r="U151" s="351">
        <f t="shared" si="99"/>
        <v>0</v>
      </c>
      <c r="V151" s="247"/>
      <c r="W151" s="351">
        <f t="shared" si="100"/>
        <v>0</v>
      </c>
      <c r="X151" s="350"/>
      <c r="Y151" s="351">
        <f t="shared" si="101"/>
        <v>0</v>
      </c>
      <c r="Z151" s="247"/>
      <c r="AA151" s="351">
        <f t="shared" si="102"/>
        <v>0</v>
      </c>
      <c r="AB151" s="350"/>
      <c r="AC151" s="351">
        <f t="shared" si="103"/>
        <v>0</v>
      </c>
      <c r="AD151" s="350"/>
      <c r="AE151" s="351">
        <f t="shared" si="104"/>
        <v>0</v>
      </c>
      <c r="AF151" s="350"/>
      <c r="AG151" s="351">
        <f t="shared" si="105"/>
        <v>0</v>
      </c>
      <c r="AH151" s="350"/>
      <c r="AI151" s="351">
        <f t="shared" si="106"/>
        <v>0</v>
      </c>
      <c r="AJ151" s="350"/>
      <c r="AK151" s="351">
        <f t="shared" si="107"/>
        <v>0</v>
      </c>
      <c r="AL151" s="350"/>
      <c r="AM151" s="351">
        <f t="shared" si="138"/>
        <v>0</v>
      </c>
      <c r="AN151" s="350"/>
      <c r="AO151" s="351">
        <f t="shared" si="139"/>
        <v>0</v>
      </c>
      <c r="AP151" s="350"/>
      <c r="AQ151" s="351">
        <f t="shared" si="140"/>
        <v>0</v>
      </c>
      <c r="AR151" s="350"/>
      <c r="AS151" s="351">
        <f t="shared" si="144"/>
        <v>0</v>
      </c>
      <c r="AT151" s="350"/>
      <c r="AU151" s="351">
        <f t="shared" si="142"/>
        <v>0</v>
      </c>
      <c r="AV151" s="350"/>
      <c r="AW151" s="351">
        <f t="shared" si="145"/>
        <v>0</v>
      </c>
      <c r="AX151" s="350"/>
      <c r="AY151" s="351">
        <f t="shared" si="146"/>
        <v>0</v>
      </c>
      <c r="AZ151" s="350"/>
      <c r="BA151" s="351">
        <f t="shared" si="147"/>
        <v>0</v>
      </c>
      <c r="BB151" s="350"/>
      <c r="BC151" s="351">
        <f t="shared" si="148"/>
        <v>0</v>
      </c>
      <c r="BD151" s="350"/>
      <c r="BE151" s="351">
        <f t="shared" si="143"/>
        <v>0</v>
      </c>
      <c r="BF151" s="350"/>
      <c r="BG151" s="351">
        <f t="shared" si="149"/>
        <v>0</v>
      </c>
      <c r="BH151" s="350"/>
      <c r="BI151" s="351">
        <f t="shared" si="141"/>
        <v>0</v>
      </c>
      <c r="BJ151" s="246"/>
      <c r="BK151" s="246"/>
    </row>
    <row r="152" spans="1:63" ht="15.9" customHeight="1">
      <c r="A152" s="360" t="s">
        <v>257</v>
      </c>
      <c r="B152" s="400" t="s">
        <v>258</v>
      </c>
      <c r="C152" s="61">
        <v>67400</v>
      </c>
      <c r="D152" s="350"/>
      <c r="E152" s="351">
        <f t="shared" ref="E152:E240" si="150">C152*D152</f>
        <v>0</v>
      </c>
      <c r="F152" s="350"/>
      <c r="G152" s="351">
        <f t="shared" ref="G152:G240" si="151">C152*F152</f>
        <v>0</v>
      </c>
      <c r="H152" s="350"/>
      <c r="I152" s="351">
        <f t="shared" si="93"/>
        <v>0</v>
      </c>
      <c r="J152" s="512"/>
      <c r="K152" s="511">
        <f t="shared" si="94"/>
        <v>0</v>
      </c>
      <c r="L152" s="247"/>
      <c r="M152" s="351">
        <f t="shared" si="95"/>
        <v>0</v>
      </c>
      <c r="N152" s="350"/>
      <c r="O152" s="351">
        <f t="shared" si="96"/>
        <v>0</v>
      </c>
      <c r="P152" s="350"/>
      <c r="Q152" s="351">
        <f t="shared" si="97"/>
        <v>0</v>
      </c>
      <c r="R152" s="350"/>
      <c r="S152" s="351">
        <f t="shared" si="98"/>
        <v>0</v>
      </c>
      <c r="T152" s="350"/>
      <c r="U152" s="351">
        <f t="shared" si="99"/>
        <v>0</v>
      </c>
      <c r="V152" s="247"/>
      <c r="W152" s="351">
        <f t="shared" si="100"/>
        <v>0</v>
      </c>
      <c r="X152" s="350"/>
      <c r="Y152" s="351">
        <f t="shared" si="101"/>
        <v>0</v>
      </c>
      <c r="Z152" s="247"/>
      <c r="AA152" s="351">
        <f t="shared" si="102"/>
        <v>0</v>
      </c>
      <c r="AB152" s="350">
        <v>3.5</v>
      </c>
      <c r="AC152" s="351">
        <f t="shared" si="103"/>
        <v>235900</v>
      </c>
      <c r="AD152" s="350"/>
      <c r="AE152" s="351">
        <f t="shared" si="104"/>
        <v>0</v>
      </c>
      <c r="AF152" s="350"/>
      <c r="AG152" s="351">
        <f t="shared" si="105"/>
        <v>0</v>
      </c>
      <c r="AH152" s="350"/>
      <c r="AI152" s="351">
        <f t="shared" si="106"/>
        <v>0</v>
      </c>
      <c r="AJ152" s="350"/>
      <c r="AK152" s="351">
        <f t="shared" si="107"/>
        <v>0</v>
      </c>
      <c r="AL152" s="350"/>
      <c r="AM152" s="351">
        <f t="shared" si="138"/>
        <v>0</v>
      </c>
      <c r="AN152" s="350"/>
      <c r="AO152" s="351">
        <f t="shared" si="139"/>
        <v>0</v>
      </c>
      <c r="AP152" s="350"/>
      <c r="AQ152" s="351">
        <f t="shared" si="140"/>
        <v>0</v>
      </c>
      <c r="AR152" s="350"/>
      <c r="AS152" s="351">
        <f t="shared" si="144"/>
        <v>0</v>
      </c>
      <c r="AT152" s="350"/>
      <c r="AU152" s="351">
        <f t="shared" si="142"/>
        <v>0</v>
      </c>
      <c r="AV152" s="350"/>
      <c r="AW152" s="351">
        <f t="shared" si="145"/>
        <v>0</v>
      </c>
      <c r="AX152" s="350"/>
      <c r="AY152" s="351">
        <f t="shared" si="146"/>
        <v>0</v>
      </c>
      <c r="AZ152" s="350"/>
      <c r="BA152" s="351">
        <f t="shared" si="147"/>
        <v>0</v>
      </c>
      <c r="BB152" s="350"/>
      <c r="BC152" s="351">
        <f t="shared" si="148"/>
        <v>0</v>
      </c>
      <c r="BD152" s="350"/>
      <c r="BE152" s="351">
        <f t="shared" si="143"/>
        <v>0</v>
      </c>
      <c r="BF152" s="350"/>
      <c r="BG152" s="351">
        <f t="shared" si="149"/>
        <v>0</v>
      </c>
      <c r="BH152" s="350"/>
      <c r="BI152" s="351">
        <f t="shared" si="141"/>
        <v>0</v>
      </c>
      <c r="BJ152" s="246"/>
      <c r="BK152" s="246"/>
    </row>
    <row r="153" spans="1:63" ht="15.9" customHeight="1">
      <c r="A153" s="360" t="s">
        <v>231</v>
      </c>
      <c r="B153" s="400" t="s">
        <v>232</v>
      </c>
      <c r="C153" s="61">
        <v>67400</v>
      </c>
      <c r="D153" s="350"/>
      <c r="E153" s="351">
        <f t="shared" si="150"/>
        <v>0</v>
      </c>
      <c r="F153" s="350"/>
      <c r="G153" s="351">
        <f t="shared" si="151"/>
        <v>0</v>
      </c>
      <c r="H153" s="350"/>
      <c r="I153" s="351">
        <f t="shared" si="93"/>
        <v>0</v>
      </c>
      <c r="J153" s="512"/>
      <c r="K153" s="511">
        <f t="shared" si="94"/>
        <v>0</v>
      </c>
      <c r="L153" s="247"/>
      <c r="M153" s="351">
        <f t="shared" si="95"/>
        <v>0</v>
      </c>
      <c r="N153" s="350"/>
      <c r="O153" s="351">
        <f t="shared" si="96"/>
        <v>0</v>
      </c>
      <c r="P153" s="350"/>
      <c r="Q153" s="351">
        <f t="shared" si="97"/>
        <v>0</v>
      </c>
      <c r="R153" s="350"/>
      <c r="S153" s="351">
        <f t="shared" si="98"/>
        <v>0</v>
      </c>
      <c r="T153" s="350"/>
      <c r="U153" s="351">
        <f t="shared" si="99"/>
        <v>0</v>
      </c>
      <c r="V153" s="247"/>
      <c r="W153" s="351">
        <f t="shared" si="100"/>
        <v>0</v>
      </c>
      <c r="X153" s="350"/>
      <c r="Y153" s="351">
        <f t="shared" si="101"/>
        <v>0</v>
      </c>
      <c r="Z153" s="401"/>
      <c r="AA153" s="351">
        <f t="shared" si="102"/>
        <v>0</v>
      </c>
      <c r="AB153" s="350">
        <v>6.5</v>
      </c>
      <c r="AC153" s="351">
        <f t="shared" si="103"/>
        <v>438100</v>
      </c>
      <c r="AD153" s="350"/>
      <c r="AE153" s="351">
        <f t="shared" si="104"/>
        <v>0</v>
      </c>
      <c r="AF153" s="350"/>
      <c r="AG153" s="351">
        <f t="shared" si="105"/>
        <v>0</v>
      </c>
      <c r="AH153" s="350"/>
      <c r="AI153" s="351">
        <f t="shared" si="106"/>
        <v>0</v>
      </c>
      <c r="AJ153" s="350"/>
      <c r="AK153" s="351">
        <f t="shared" si="107"/>
        <v>0</v>
      </c>
      <c r="AL153" s="350"/>
      <c r="AM153" s="351">
        <f t="shared" si="138"/>
        <v>0</v>
      </c>
      <c r="AN153" s="350"/>
      <c r="AO153" s="351">
        <f t="shared" si="139"/>
        <v>0</v>
      </c>
      <c r="AP153" s="350"/>
      <c r="AQ153" s="351">
        <f t="shared" si="140"/>
        <v>0</v>
      </c>
      <c r="AR153" s="350"/>
      <c r="AS153" s="351">
        <f t="shared" si="144"/>
        <v>0</v>
      </c>
      <c r="AT153" s="350"/>
      <c r="AU153" s="351">
        <f t="shared" si="142"/>
        <v>0</v>
      </c>
      <c r="AV153" s="350"/>
      <c r="AW153" s="351">
        <f t="shared" si="145"/>
        <v>0</v>
      </c>
      <c r="AX153" s="350"/>
      <c r="AY153" s="351">
        <f t="shared" si="146"/>
        <v>0</v>
      </c>
      <c r="AZ153" s="350"/>
      <c r="BA153" s="351">
        <f t="shared" si="147"/>
        <v>0</v>
      </c>
      <c r="BB153" s="350"/>
      <c r="BC153" s="351">
        <f t="shared" si="148"/>
        <v>0</v>
      </c>
      <c r="BD153" s="350"/>
      <c r="BE153" s="351">
        <f t="shared" si="143"/>
        <v>0</v>
      </c>
      <c r="BF153" s="350"/>
      <c r="BG153" s="351">
        <f t="shared" si="149"/>
        <v>0</v>
      </c>
      <c r="BH153" s="350"/>
      <c r="BI153" s="351">
        <f t="shared" si="141"/>
        <v>0</v>
      </c>
      <c r="BJ153" s="246"/>
      <c r="BK153" s="246"/>
    </row>
    <row r="154" spans="1:63" ht="15.9" customHeight="1">
      <c r="A154" s="360" t="s">
        <v>205</v>
      </c>
      <c r="B154" s="400" t="s">
        <v>206</v>
      </c>
      <c r="C154" s="61">
        <v>67400</v>
      </c>
      <c r="D154" s="350"/>
      <c r="E154" s="351">
        <f t="shared" si="150"/>
        <v>0</v>
      </c>
      <c r="F154" s="350"/>
      <c r="G154" s="351">
        <f t="shared" si="151"/>
        <v>0</v>
      </c>
      <c r="H154" s="350"/>
      <c r="I154" s="351">
        <f t="shared" ref="I154:I242" si="152">C154*H154</f>
        <v>0</v>
      </c>
      <c r="J154" s="512"/>
      <c r="K154" s="511">
        <f t="shared" ref="K154:K242" si="153">J154*C154</f>
        <v>0</v>
      </c>
      <c r="L154" s="247"/>
      <c r="M154" s="351">
        <f t="shared" ref="M154:M242" si="154">C154*L154</f>
        <v>0</v>
      </c>
      <c r="N154" s="350"/>
      <c r="O154" s="351">
        <f t="shared" ref="O154:O242" si="155">C154*N154</f>
        <v>0</v>
      </c>
      <c r="P154" s="350"/>
      <c r="Q154" s="351">
        <f t="shared" ref="Q154:Q242" si="156">C154*P154</f>
        <v>0</v>
      </c>
      <c r="R154" s="350"/>
      <c r="S154" s="351">
        <f t="shared" ref="S154:S242" si="157">C154*R154</f>
        <v>0</v>
      </c>
      <c r="T154" s="350"/>
      <c r="U154" s="351">
        <f t="shared" ref="U154:U242" si="158">C154*T154</f>
        <v>0</v>
      </c>
      <c r="V154" s="247"/>
      <c r="W154" s="351">
        <f t="shared" ref="W154:W242" si="159">C154*V154</f>
        <v>0</v>
      </c>
      <c r="X154" s="350"/>
      <c r="Y154" s="351">
        <f t="shared" ref="Y154:Y242" si="160">C154*X154</f>
        <v>0</v>
      </c>
      <c r="Z154" s="247"/>
      <c r="AA154" s="351">
        <f t="shared" ref="AA154:AA242" si="161">C154*Z154</f>
        <v>0</v>
      </c>
      <c r="AB154" s="350">
        <v>3.5</v>
      </c>
      <c r="AC154" s="351">
        <f t="shared" ref="AC154:AC242" si="162">C154*AB154</f>
        <v>235900</v>
      </c>
      <c r="AD154" s="350"/>
      <c r="AE154" s="351">
        <f t="shared" ref="AE154:AE242" si="163">C154*AD154</f>
        <v>0</v>
      </c>
      <c r="AF154" s="350"/>
      <c r="AG154" s="351">
        <f t="shared" ref="AG154:AG242" si="164">C154*AF154</f>
        <v>0</v>
      </c>
      <c r="AH154" s="401">
        <v>0</v>
      </c>
      <c r="AI154" s="351">
        <f t="shared" ref="AI154:AI242" si="165">C154*AH154</f>
        <v>0</v>
      </c>
      <c r="AJ154" s="350"/>
      <c r="AK154" s="351">
        <f t="shared" ref="AK154:AK242" si="166">C154*AJ154</f>
        <v>0</v>
      </c>
      <c r="AL154" s="350"/>
      <c r="AM154" s="351">
        <f t="shared" si="138"/>
        <v>0</v>
      </c>
      <c r="AN154" s="350"/>
      <c r="AO154" s="351">
        <f t="shared" si="139"/>
        <v>0</v>
      </c>
      <c r="AP154" s="350"/>
      <c r="AQ154" s="351">
        <f t="shared" si="140"/>
        <v>0</v>
      </c>
      <c r="AR154" s="350"/>
      <c r="AS154" s="351">
        <f t="shared" si="144"/>
        <v>0</v>
      </c>
      <c r="AT154" s="350"/>
      <c r="AU154" s="351">
        <f t="shared" si="142"/>
        <v>0</v>
      </c>
      <c r="AV154" s="350"/>
      <c r="AW154" s="351">
        <f t="shared" si="145"/>
        <v>0</v>
      </c>
      <c r="AX154" s="350"/>
      <c r="AY154" s="351">
        <f t="shared" si="146"/>
        <v>0</v>
      </c>
      <c r="AZ154" s="350"/>
      <c r="BA154" s="351">
        <f t="shared" si="147"/>
        <v>0</v>
      </c>
      <c r="BB154" s="350"/>
      <c r="BC154" s="351">
        <f t="shared" si="148"/>
        <v>0</v>
      </c>
      <c r="BD154" s="350"/>
      <c r="BE154" s="351">
        <f t="shared" si="143"/>
        <v>0</v>
      </c>
      <c r="BF154" s="350"/>
      <c r="BG154" s="351">
        <f t="shared" si="149"/>
        <v>0</v>
      </c>
      <c r="BH154" s="350"/>
      <c r="BI154" s="351">
        <f t="shared" si="141"/>
        <v>0</v>
      </c>
      <c r="BJ154" s="246"/>
      <c r="BK154" s="246"/>
    </row>
    <row r="155" spans="1:63" ht="15.9" customHeight="1">
      <c r="A155" s="360" t="s">
        <v>306</v>
      </c>
      <c r="B155" s="399" t="s">
        <v>307</v>
      </c>
      <c r="C155" s="61">
        <v>67400</v>
      </c>
      <c r="D155" s="350"/>
      <c r="E155" s="351">
        <f t="shared" si="150"/>
        <v>0</v>
      </c>
      <c r="F155" s="350"/>
      <c r="G155" s="351">
        <f t="shared" si="151"/>
        <v>0</v>
      </c>
      <c r="H155" s="350"/>
      <c r="I155" s="351">
        <f t="shared" si="152"/>
        <v>0</v>
      </c>
      <c r="J155" s="512"/>
      <c r="K155" s="511">
        <f t="shared" si="153"/>
        <v>0</v>
      </c>
      <c r="L155" s="247"/>
      <c r="M155" s="351">
        <f t="shared" si="154"/>
        <v>0</v>
      </c>
      <c r="N155" s="350"/>
      <c r="O155" s="351">
        <f t="shared" si="155"/>
        <v>0</v>
      </c>
      <c r="P155" s="350"/>
      <c r="Q155" s="351">
        <f t="shared" si="156"/>
        <v>0</v>
      </c>
      <c r="R155" s="350"/>
      <c r="S155" s="351">
        <f t="shared" si="157"/>
        <v>0</v>
      </c>
      <c r="T155" s="350"/>
      <c r="U155" s="351">
        <f t="shared" si="158"/>
        <v>0</v>
      </c>
      <c r="V155" s="247"/>
      <c r="W155" s="351">
        <f t="shared" si="159"/>
        <v>0</v>
      </c>
      <c r="X155" s="350"/>
      <c r="Y155" s="351">
        <f t="shared" si="160"/>
        <v>0</v>
      </c>
      <c r="Z155" s="247"/>
      <c r="AA155" s="351">
        <f t="shared" si="161"/>
        <v>0</v>
      </c>
      <c r="AB155" s="350"/>
      <c r="AC155" s="351">
        <f t="shared" si="162"/>
        <v>0</v>
      </c>
      <c r="AD155" s="350"/>
      <c r="AE155" s="351">
        <f t="shared" si="163"/>
        <v>0</v>
      </c>
      <c r="AF155" s="350"/>
      <c r="AG155" s="351">
        <f t="shared" si="164"/>
        <v>0</v>
      </c>
      <c r="AH155" s="350"/>
      <c r="AI155" s="351">
        <f t="shared" si="165"/>
        <v>0</v>
      </c>
      <c r="AJ155" s="350"/>
      <c r="AK155" s="351">
        <f t="shared" si="166"/>
        <v>0</v>
      </c>
      <c r="AL155" s="350"/>
      <c r="AM155" s="351">
        <f t="shared" si="138"/>
        <v>0</v>
      </c>
      <c r="AN155" s="350"/>
      <c r="AO155" s="351">
        <f t="shared" si="139"/>
        <v>0</v>
      </c>
      <c r="AP155" s="350"/>
      <c r="AQ155" s="351">
        <f t="shared" si="140"/>
        <v>0</v>
      </c>
      <c r="AR155" s="350"/>
      <c r="AS155" s="351">
        <f t="shared" si="144"/>
        <v>0</v>
      </c>
      <c r="AT155" s="350"/>
      <c r="AU155" s="351">
        <f t="shared" si="142"/>
        <v>0</v>
      </c>
      <c r="AV155" s="350"/>
      <c r="AW155" s="351">
        <f t="shared" si="145"/>
        <v>0</v>
      </c>
      <c r="AX155" s="350"/>
      <c r="AY155" s="351">
        <f t="shared" si="146"/>
        <v>0</v>
      </c>
      <c r="AZ155" s="350"/>
      <c r="BA155" s="351">
        <f t="shared" si="147"/>
        <v>0</v>
      </c>
      <c r="BB155" s="350"/>
      <c r="BC155" s="351">
        <f t="shared" si="148"/>
        <v>0</v>
      </c>
      <c r="BD155" s="350"/>
      <c r="BE155" s="351">
        <f t="shared" si="143"/>
        <v>0</v>
      </c>
      <c r="BF155" s="350"/>
      <c r="BG155" s="351">
        <f t="shared" si="149"/>
        <v>0</v>
      </c>
      <c r="BH155" s="350"/>
      <c r="BI155" s="351">
        <f t="shared" si="141"/>
        <v>0</v>
      </c>
      <c r="BJ155" s="246"/>
      <c r="BK155" s="246"/>
    </row>
    <row r="156" spans="1:63" ht="15.9" customHeight="1">
      <c r="A156" s="360" t="s">
        <v>259</v>
      </c>
      <c r="B156" s="349" t="s">
        <v>204</v>
      </c>
      <c r="C156" s="61">
        <v>67400</v>
      </c>
      <c r="D156" s="350"/>
      <c r="E156" s="351">
        <f t="shared" si="150"/>
        <v>0</v>
      </c>
      <c r="F156" s="350"/>
      <c r="G156" s="351">
        <f t="shared" si="151"/>
        <v>0</v>
      </c>
      <c r="H156" s="350"/>
      <c r="I156" s="351">
        <f t="shared" si="152"/>
        <v>0</v>
      </c>
      <c r="J156" s="512"/>
      <c r="K156" s="511">
        <f t="shared" si="153"/>
        <v>0</v>
      </c>
      <c r="L156" s="247"/>
      <c r="M156" s="351">
        <f t="shared" si="154"/>
        <v>0</v>
      </c>
      <c r="N156" s="350"/>
      <c r="O156" s="351">
        <f t="shared" si="155"/>
        <v>0</v>
      </c>
      <c r="P156" s="350"/>
      <c r="Q156" s="351">
        <f t="shared" si="156"/>
        <v>0</v>
      </c>
      <c r="R156" s="350"/>
      <c r="S156" s="351">
        <f t="shared" si="157"/>
        <v>0</v>
      </c>
      <c r="T156" s="350"/>
      <c r="U156" s="351">
        <f t="shared" si="158"/>
        <v>0</v>
      </c>
      <c r="V156" s="247"/>
      <c r="W156" s="351">
        <f t="shared" si="159"/>
        <v>0</v>
      </c>
      <c r="X156" s="350"/>
      <c r="Y156" s="351">
        <f t="shared" si="160"/>
        <v>0</v>
      </c>
      <c r="Z156" s="247"/>
      <c r="AA156" s="351">
        <f t="shared" si="161"/>
        <v>0</v>
      </c>
      <c r="AB156" s="350"/>
      <c r="AC156" s="351">
        <f t="shared" si="162"/>
        <v>0</v>
      </c>
      <c r="AD156" s="350"/>
      <c r="AE156" s="351">
        <f t="shared" si="163"/>
        <v>0</v>
      </c>
      <c r="AF156" s="350"/>
      <c r="AG156" s="351">
        <f t="shared" si="164"/>
        <v>0</v>
      </c>
      <c r="AH156" s="350"/>
      <c r="AI156" s="351">
        <f t="shared" si="165"/>
        <v>0</v>
      </c>
      <c r="AJ156" s="350"/>
      <c r="AK156" s="351">
        <f t="shared" si="166"/>
        <v>0</v>
      </c>
      <c r="AL156" s="350"/>
      <c r="AM156" s="351">
        <f t="shared" si="138"/>
        <v>0</v>
      </c>
      <c r="AN156" s="350"/>
      <c r="AO156" s="351">
        <f t="shared" si="139"/>
        <v>0</v>
      </c>
      <c r="AP156" s="350"/>
      <c r="AQ156" s="351">
        <f t="shared" si="140"/>
        <v>0</v>
      </c>
      <c r="AR156" s="350"/>
      <c r="AS156" s="351">
        <f t="shared" si="144"/>
        <v>0</v>
      </c>
      <c r="AT156" s="350"/>
      <c r="AU156" s="351">
        <f t="shared" si="142"/>
        <v>0</v>
      </c>
      <c r="AV156" s="350"/>
      <c r="AW156" s="351">
        <f t="shared" si="145"/>
        <v>0</v>
      </c>
      <c r="AX156" s="350"/>
      <c r="AY156" s="351">
        <f t="shared" si="146"/>
        <v>0</v>
      </c>
      <c r="AZ156" s="350"/>
      <c r="BA156" s="351">
        <f t="shared" si="147"/>
        <v>0</v>
      </c>
      <c r="BB156" s="350"/>
      <c r="BC156" s="351">
        <f t="shared" si="148"/>
        <v>0</v>
      </c>
      <c r="BD156" s="350"/>
      <c r="BE156" s="351">
        <f t="shared" si="143"/>
        <v>0</v>
      </c>
      <c r="BF156" s="350"/>
      <c r="BG156" s="351">
        <f t="shared" si="149"/>
        <v>0</v>
      </c>
      <c r="BH156" s="350"/>
      <c r="BI156" s="351">
        <f t="shared" si="141"/>
        <v>0</v>
      </c>
      <c r="BJ156" s="246"/>
      <c r="BK156" s="246"/>
    </row>
    <row r="157" spans="1:63" ht="15.9" customHeight="1">
      <c r="A157" s="360" t="s">
        <v>445</v>
      </c>
      <c r="B157" s="400" t="s">
        <v>446</v>
      </c>
      <c r="C157" s="61">
        <v>67400</v>
      </c>
      <c r="D157" s="350"/>
      <c r="E157" s="351">
        <f t="shared" si="150"/>
        <v>0</v>
      </c>
      <c r="F157" s="350"/>
      <c r="G157" s="351">
        <f t="shared" si="151"/>
        <v>0</v>
      </c>
      <c r="H157" s="350"/>
      <c r="I157" s="351">
        <f t="shared" si="152"/>
        <v>0</v>
      </c>
      <c r="J157" s="512"/>
      <c r="K157" s="511">
        <f t="shared" si="153"/>
        <v>0</v>
      </c>
      <c r="L157" s="247"/>
      <c r="M157" s="351">
        <f t="shared" si="154"/>
        <v>0</v>
      </c>
      <c r="N157" s="350"/>
      <c r="O157" s="351">
        <f t="shared" si="155"/>
        <v>0</v>
      </c>
      <c r="P157" s="350"/>
      <c r="Q157" s="351">
        <f t="shared" si="156"/>
        <v>0</v>
      </c>
      <c r="R157" s="350"/>
      <c r="S157" s="351">
        <f t="shared" si="157"/>
        <v>0</v>
      </c>
      <c r="T157" s="350"/>
      <c r="U157" s="351">
        <f t="shared" si="158"/>
        <v>0</v>
      </c>
      <c r="V157" s="247"/>
      <c r="W157" s="351">
        <f t="shared" si="159"/>
        <v>0</v>
      </c>
      <c r="X157" s="350"/>
      <c r="Y157" s="351">
        <f t="shared" si="160"/>
        <v>0</v>
      </c>
      <c r="Z157" s="247"/>
      <c r="AA157" s="351">
        <f t="shared" si="161"/>
        <v>0</v>
      </c>
      <c r="AB157" s="350">
        <v>3.5</v>
      </c>
      <c r="AC157" s="351">
        <f t="shared" si="162"/>
        <v>235900</v>
      </c>
      <c r="AD157" s="350"/>
      <c r="AE157" s="351">
        <f t="shared" si="163"/>
        <v>0</v>
      </c>
      <c r="AF157" s="350"/>
      <c r="AG157" s="351">
        <f t="shared" si="164"/>
        <v>0</v>
      </c>
      <c r="AH157" s="350"/>
      <c r="AI157" s="351">
        <f t="shared" si="165"/>
        <v>0</v>
      </c>
      <c r="AJ157" s="350"/>
      <c r="AK157" s="351">
        <f t="shared" si="166"/>
        <v>0</v>
      </c>
      <c r="AL157" s="350"/>
      <c r="AM157" s="351">
        <f t="shared" si="138"/>
        <v>0</v>
      </c>
      <c r="AN157" s="350"/>
      <c r="AO157" s="351">
        <f t="shared" si="139"/>
        <v>0</v>
      </c>
      <c r="AP157" s="350"/>
      <c r="AQ157" s="351">
        <f t="shared" si="140"/>
        <v>0</v>
      </c>
      <c r="AR157" s="350"/>
      <c r="AS157" s="351">
        <f t="shared" si="144"/>
        <v>0</v>
      </c>
      <c r="AT157" s="350"/>
      <c r="AU157" s="351">
        <f t="shared" si="142"/>
        <v>0</v>
      </c>
      <c r="AV157" s="350"/>
      <c r="AW157" s="351">
        <f t="shared" si="145"/>
        <v>0</v>
      </c>
      <c r="AX157" s="350"/>
      <c r="AY157" s="351">
        <f t="shared" si="146"/>
        <v>0</v>
      </c>
      <c r="AZ157" s="350"/>
      <c r="BA157" s="351">
        <f t="shared" si="147"/>
        <v>0</v>
      </c>
      <c r="BB157" s="350"/>
      <c r="BC157" s="351">
        <f t="shared" si="148"/>
        <v>0</v>
      </c>
      <c r="BD157" s="350"/>
      <c r="BE157" s="351">
        <f t="shared" si="143"/>
        <v>0</v>
      </c>
      <c r="BF157" s="350"/>
      <c r="BG157" s="351">
        <f t="shared" si="149"/>
        <v>0</v>
      </c>
      <c r="BH157" s="350"/>
      <c r="BI157" s="351">
        <f t="shared" si="141"/>
        <v>0</v>
      </c>
      <c r="BJ157" s="246"/>
      <c r="BK157" s="246"/>
    </row>
    <row r="158" spans="1:63" ht="15.9" customHeight="1">
      <c r="A158" s="360" t="s">
        <v>308</v>
      </c>
      <c r="B158" s="349" t="s">
        <v>309</v>
      </c>
      <c r="C158" s="61">
        <v>67400</v>
      </c>
      <c r="D158" s="350"/>
      <c r="E158" s="351">
        <f t="shared" si="150"/>
        <v>0</v>
      </c>
      <c r="F158" s="350"/>
      <c r="G158" s="351">
        <f t="shared" si="151"/>
        <v>0</v>
      </c>
      <c r="H158" s="350"/>
      <c r="I158" s="351">
        <f t="shared" si="152"/>
        <v>0</v>
      </c>
      <c r="J158" s="512"/>
      <c r="K158" s="511">
        <f t="shared" si="153"/>
        <v>0</v>
      </c>
      <c r="L158" s="247"/>
      <c r="M158" s="351">
        <f t="shared" si="154"/>
        <v>0</v>
      </c>
      <c r="N158" s="350"/>
      <c r="O158" s="351">
        <f t="shared" si="155"/>
        <v>0</v>
      </c>
      <c r="P158" s="350"/>
      <c r="Q158" s="351">
        <f t="shared" si="156"/>
        <v>0</v>
      </c>
      <c r="R158" s="350"/>
      <c r="S158" s="351">
        <f t="shared" si="157"/>
        <v>0</v>
      </c>
      <c r="T158" s="350"/>
      <c r="U158" s="351">
        <f t="shared" si="158"/>
        <v>0</v>
      </c>
      <c r="V158" s="247"/>
      <c r="W158" s="351">
        <f t="shared" si="159"/>
        <v>0</v>
      </c>
      <c r="X158" s="350"/>
      <c r="Y158" s="351">
        <f t="shared" si="160"/>
        <v>0</v>
      </c>
      <c r="Z158" s="247"/>
      <c r="AA158" s="351">
        <f t="shared" si="161"/>
        <v>0</v>
      </c>
      <c r="AB158" s="350"/>
      <c r="AC158" s="351">
        <f t="shared" si="162"/>
        <v>0</v>
      </c>
      <c r="AD158" s="350"/>
      <c r="AE158" s="351">
        <f t="shared" si="163"/>
        <v>0</v>
      </c>
      <c r="AF158" s="350"/>
      <c r="AG158" s="351">
        <f t="shared" si="164"/>
        <v>0</v>
      </c>
      <c r="AH158" s="350"/>
      <c r="AI158" s="351">
        <f t="shared" si="165"/>
        <v>0</v>
      </c>
      <c r="AJ158" s="350"/>
      <c r="AK158" s="351">
        <f t="shared" si="166"/>
        <v>0</v>
      </c>
      <c r="AL158" s="350"/>
      <c r="AM158" s="351">
        <f t="shared" si="138"/>
        <v>0</v>
      </c>
      <c r="AN158" s="350"/>
      <c r="AO158" s="351">
        <f t="shared" si="139"/>
        <v>0</v>
      </c>
      <c r="AP158" s="350"/>
      <c r="AQ158" s="351">
        <f t="shared" si="140"/>
        <v>0</v>
      </c>
      <c r="AR158" s="350"/>
      <c r="AS158" s="351">
        <f t="shared" si="144"/>
        <v>0</v>
      </c>
      <c r="AT158" s="350"/>
      <c r="AU158" s="351">
        <f t="shared" si="142"/>
        <v>0</v>
      </c>
      <c r="AV158" s="350"/>
      <c r="AW158" s="351">
        <f t="shared" si="145"/>
        <v>0</v>
      </c>
      <c r="AX158" s="350"/>
      <c r="AY158" s="351">
        <f t="shared" si="146"/>
        <v>0</v>
      </c>
      <c r="AZ158" s="350"/>
      <c r="BA158" s="351">
        <f t="shared" si="147"/>
        <v>0</v>
      </c>
      <c r="BB158" s="350"/>
      <c r="BC158" s="351">
        <f t="shared" si="148"/>
        <v>0</v>
      </c>
      <c r="BD158" s="350"/>
      <c r="BE158" s="351">
        <f t="shared" si="143"/>
        <v>0</v>
      </c>
      <c r="BF158" s="350"/>
      <c r="BG158" s="351">
        <f t="shared" si="149"/>
        <v>0</v>
      </c>
      <c r="BH158" s="350"/>
      <c r="BI158" s="351">
        <f t="shared" si="141"/>
        <v>0</v>
      </c>
      <c r="BJ158" s="246"/>
      <c r="BK158" s="246"/>
    </row>
    <row r="159" spans="1:63" ht="15.9" customHeight="1">
      <c r="A159" s="360" t="s">
        <v>310</v>
      </c>
      <c r="B159" s="349" t="s">
        <v>311</v>
      </c>
      <c r="C159" s="61">
        <v>67400</v>
      </c>
      <c r="D159" s="350"/>
      <c r="E159" s="351">
        <f t="shared" si="150"/>
        <v>0</v>
      </c>
      <c r="F159" s="350"/>
      <c r="G159" s="351">
        <f t="shared" si="151"/>
        <v>0</v>
      </c>
      <c r="H159" s="350"/>
      <c r="I159" s="351">
        <f t="shared" si="152"/>
        <v>0</v>
      </c>
      <c r="J159" s="512"/>
      <c r="K159" s="511">
        <f t="shared" si="153"/>
        <v>0</v>
      </c>
      <c r="L159" s="247"/>
      <c r="M159" s="351">
        <f t="shared" si="154"/>
        <v>0</v>
      </c>
      <c r="N159" s="350"/>
      <c r="O159" s="351">
        <f t="shared" si="155"/>
        <v>0</v>
      </c>
      <c r="P159" s="350"/>
      <c r="Q159" s="351">
        <f t="shared" si="156"/>
        <v>0</v>
      </c>
      <c r="R159" s="350"/>
      <c r="S159" s="351">
        <f t="shared" si="157"/>
        <v>0</v>
      </c>
      <c r="T159" s="350"/>
      <c r="U159" s="351">
        <f t="shared" si="158"/>
        <v>0</v>
      </c>
      <c r="V159" s="247"/>
      <c r="W159" s="351">
        <f t="shared" si="159"/>
        <v>0</v>
      </c>
      <c r="X159" s="350"/>
      <c r="Y159" s="351">
        <f t="shared" si="160"/>
        <v>0</v>
      </c>
      <c r="Z159" s="247"/>
      <c r="AA159" s="351">
        <f t="shared" si="161"/>
        <v>0</v>
      </c>
      <c r="AB159" s="350"/>
      <c r="AC159" s="351">
        <f t="shared" si="162"/>
        <v>0</v>
      </c>
      <c r="AD159" s="350"/>
      <c r="AE159" s="351">
        <f t="shared" si="163"/>
        <v>0</v>
      </c>
      <c r="AF159" s="350"/>
      <c r="AG159" s="351">
        <f t="shared" si="164"/>
        <v>0</v>
      </c>
      <c r="AH159" s="350"/>
      <c r="AI159" s="351">
        <f t="shared" si="165"/>
        <v>0</v>
      </c>
      <c r="AJ159" s="350"/>
      <c r="AK159" s="351">
        <f t="shared" si="166"/>
        <v>0</v>
      </c>
      <c r="AL159" s="350"/>
      <c r="AM159" s="351">
        <f t="shared" si="138"/>
        <v>0</v>
      </c>
      <c r="AN159" s="350"/>
      <c r="AO159" s="351">
        <f t="shared" si="139"/>
        <v>0</v>
      </c>
      <c r="AP159" s="350"/>
      <c r="AQ159" s="351">
        <f t="shared" si="140"/>
        <v>0</v>
      </c>
      <c r="AR159" s="350"/>
      <c r="AS159" s="351">
        <f t="shared" si="144"/>
        <v>0</v>
      </c>
      <c r="AT159" s="350"/>
      <c r="AU159" s="351">
        <f t="shared" si="142"/>
        <v>0</v>
      </c>
      <c r="AV159" s="350"/>
      <c r="AW159" s="351">
        <f t="shared" si="145"/>
        <v>0</v>
      </c>
      <c r="AX159" s="350"/>
      <c r="AY159" s="351">
        <f t="shared" si="146"/>
        <v>0</v>
      </c>
      <c r="AZ159" s="350"/>
      <c r="BA159" s="351">
        <f t="shared" si="147"/>
        <v>0</v>
      </c>
      <c r="BB159" s="350"/>
      <c r="BC159" s="351">
        <f t="shared" si="148"/>
        <v>0</v>
      </c>
      <c r="BD159" s="350"/>
      <c r="BE159" s="351">
        <f t="shared" si="143"/>
        <v>0</v>
      </c>
      <c r="BF159" s="350"/>
      <c r="BG159" s="351">
        <f t="shared" si="149"/>
        <v>0</v>
      </c>
      <c r="BH159" s="350"/>
      <c r="BI159" s="351">
        <f t="shared" si="141"/>
        <v>0</v>
      </c>
      <c r="BJ159" s="246"/>
      <c r="BK159" s="246"/>
    </row>
    <row r="160" spans="1:63" ht="15.9" customHeight="1">
      <c r="A160" s="360" t="s">
        <v>312</v>
      </c>
      <c r="B160" s="349" t="s">
        <v>313</v>
      </c>
      <c r="C160" s="61">
        <v>67400</v>
      </c>
      <c r="D160" s="350"/>
      <c r="E160" s="351">
        <f t="shared" si="150"/>
        <v>0</v>
      </c>
      <c r="F160" s="350"/>
      <c r="G160" s="351">
        <f t="shared" si="151"/>
        <v>0</v>
      </c>
      <c r="H160" s="350"/>
      <c r="I160" s="351">
        <f t="shared" si="152"/>
        <v>0</v>
      </c>
      <c r="J160" s="512"/>
      <c r="K160" s="511">
        <f t="shared" si="153"/>
        <v>0</v>
      </c>
      <c r="L160" s="247"/>
      <c r="M160" s="351">
        <f t="shared" si="154"/>
        <v>0</v>
      </c>
      <c r="N160" s="350"/>
      <c r="O160" s="351">
        <f t="shared" si="155"/>
        <v>0</v>
      </c>
      <c r="P160" s="350"/>
      <c r="Q160" s="351">
        <f t="shared" si="156"/>
        <v>0</v>
      </c>
      <c r="R160" s="350"/>
      <c r="S160" s="351">
        <f t="shared" si="157"/>
        <v>0</v>
      </c>
      <c r="T160" s="350"/>
      <c r="U160" s="351">
        <f t="shared" si="158"/>
        <v>0</v>
      </c>
      <c r="V160" s="247"/>
      <c r="W160" s="351">
        <f t="shared" si="159"/>
        <v>0</v>
      </c>
      <c r="X160" s="350"/>
      <c r="Y160" s="351">
        <f t="shared" si="160"/>
        <v>0</v>
      </c>
      <c r="Z160" s="247"/>
      <c r="AA160" s="351">
        <f t="shared" si="161"/>
        <v>0</v>
      </c>
      <c r="AB160" s="350"/>
      <c r="AC160" s="351">
        <f t="shared" si="162"/>
        <v>0</v>
      </c>
      <c r="AD160" s="350"/>
      <c r="AE160" s="351">
        <f t="shared" si="163"/>
        <v>0</v>
      </c>
      <c r="AF160" s="350"/>
      <c r="AG160" s="351">
        <f t="shared" si="164"/>
        <v>0</v>
      </c>
      <c r="AH160" s="350"/>
      <c r="AI160" s="351">
        <f t="shared" si="165"/>
        <v>0</v>
      </c>
      <c r="AJ160" s="350"/>
      <c r="AK160" s="351">
        <f t="shared" si="166"/>
        <v>0</v>
      </c>
      <c r="AL160" s="350"/>
      <c r="AM160" s="351">
        <f t="shared" si="138"/>
        <v>0</v>
      </c>
      <c r="AN160" s="350"/>
      <c r="AO160" s="351">
        <f t="shared" si="139"/>
        <v>0</v>
      </c>
      <c r="AP160" s="350"/>
      <c r="AQ160" s="351">
        <f t="shared" si="140"/>
        <v>0</v>
      </c>
      <c r="AR160" s="350"/>
      <c r="AS160" s="351">
        <f t="shared" si="144"/>
        <v>0</v>
      </c>
      <c r="AT160" s="350"/>
      <c r="AU160" s="351">
        <f t="shared" si="142"/>
        <v>0</v>
      </c>
      <c r="AV160" s="350"/>
      <c r="AW160" s="351">
        <f t="shared" si="145"/>
        <v>0</v>
      </c>
      <c r="AX160" s="350"/>
      <c r="AY160" s="351">
        <f t="shared" si="146"/>
        <v>0</v>
      </c>
      <c r="AZ160" s="350"/>
      <c r="BA160" s="351">
        <f t="shared" si="147"/>
        <v>0</v>
      </c>
      <c r="BB160" s="350"/>
      <c r="BC160" s="351">
        <f t="shared" si="148"/>
        <v>0</v>
      </c>
      <c r="BD160" s="350"/>
      <c r="BE160" s="351">
        <f t="shared" si="143"/>
        <v>0</v>
      </c>
      <c r="BF160" s="350"/>
      <c r="BG160" s="351">
        <f t="shared" si="149"/>
        <v>0</v>
      </c>
      <c r="BH160" s="350"/>
      <c r="BI160" s="351">
        <f t="shared" si="141"/>
        <v>0</v>
      </c>
      <c r="BJ160" s="246"/>
      <c r="BK160" s="246"/>
    </row>
    <row r="161" spans="1:63" ht="15.9" customHeight="1">
      <c r="A161" s="360" t="s">
        <v>314</v>
      </c>
      <c r="B161" s="349" t="s">
        <v>315</v>
      </c>
      <c r="C161" s="61">
        <v>67400</v>
      </c>
      <c r="D161" s="350"/>
      <c r="E161" s="351">
        <f t="shared" si="150"/>
        <v>0</v>
      </c>
      <c r="F161" s="350"/>
      <c r="G161" s="351">
        <f t="shared" si="151"/>
        <v>0</v>
      </c>
      <c r="H161" s="350"/>
      <c r="I161" s="351">
        <f t="shared" si="152"/>
        <v>0</v>
      </c>
      <c r="J161" s="512"/>
      <c r="K161" s="511">
        <f t="shared" si="153"/>
        <v>0</v>
      </c>
      <c r="L161" s="247"/>
      <c r="M161" s="351">
        <f t="shared" si="154"/>
        <v>0</v>
      </c>
      <c r="N161" s="350"/>
      <c r="O161" s="351">
        <f t="shared" si="155"/>
        <v>0</v>
      </c>
      <c r="P161" s="350"/>
      <c r="Q161" s="351">
        <f t="shared" si="156"/>
        <v>0</v>
      </c>
      <c r="R161" s="350"/>
      <c r="S161" s="351">
        <f t="shared" si="157"/>
        <v>0</v>
      </c>
      <c r="T161" s="350"/>
      <c r="U161" s="351">
        <f t="shared" si="158"/>
        <v>0</v>
      </c>
      <c r="V161" s="247"/>
      <c r="W161" s="351">
        <f t="shared" si="159"/>
        <v>0</v>
      </c>
      <c r="X161" s="350"/>
      <c r="Y161" s="351">
        <f t="shared" si="160"/>
        <v>0</v>
      </c>
      <c r="Z161" s="247"/>
      <c r="AA161" s="351">
        <f t="shared" si="161"/>
        <v>0</v>
      </c>
      <c r="AB161" s="350"/>
      <c r="AC161" s="351">
        <f t="shared" si="162"/>
        <v>0</v>
      </c>
      <c r="AD161" s="350"/>
      <c r="AE161" s="351">
        <f t="shared" si="163"/>
        <v>0</v>
      </c>
      <c r="AF161" s="350"/>
      <c r="AG161" s="351">
        <f t="shared" si="164"/>
        <v>0</v>
      </c>
      <c r="AH161" s="350"/>
      <c r="AI161" s="351">
        <f t="shared" si="165"/>
        <v>0</v>
      </c>
      <c r="AJ161" s="350"/>
      <c r="AK161" s="351">
        <f t="shared" si="166"/>
        <v>0</v>
      </c>
      <c r="AL161" s="350"/>
      <c r="AM161" s="351">
        <f t="shared" si="138"/>
        <v>0</v>
      </c>
      <c r="AN161" s="350"/>
      <c r="AO161" s="351">
        <f t="shared" si="139"/>
        <v>0</v>
      </c>
      <c r="AP161" s="350"/>
      <c r="AQ161" s="351">
        <f t="shared" si="140"/>
        <v>0</v>
      </c>
      <c r="AR161" s="350"/>
      <c r="AS161" s="351">
        <f t="shared" si="144"/>
        <v>0</v>
      </c>
      <c r="AT161" s="350"/>
      <c r="AU161" s="351">
        <f t="shared" si="142"/>
        <v>0</v>
      </c>
      <c r="AV161" s="350"/>
      <c r="AW161" s="351">
        <f t="shared" si="145"/>
        <v>0</v>
      </c>
      <c r="AX161" s="350"/>
      <c r="AY161" s="351">
        <f t="shared" si="146"/>
        <v>0</v>
      </c>
      <c r="AZ161" s="350"/>
      <c r="BA161" s="351">
        <f t="shared" si="147"/>
        <v>0</v>
      </c>
      <c r="BB161" s="350"/>
      <c r="BC161" s="351">
        <f t="shared" si="148"/>
        <v>0</v>
      </c>
      <c r="BD161" s="350"/>
      <c r="BE161" s="351">
        <f t="shared" si="143"/>
        <v>0</v>
      </c>
      <c r="BF161" s="350"/>
      <c r="BG161" s="351">
        <f t="shared" si="149"/>
        <v>0</v>
      </c>
      <c r="BH161" s="350"/>
      <c r="BI161" s="351">
        <f t="shared" si="141"/>
        <v>0</v>
      </c>
      <c r="BJ161" s="246"/>
      <c r="BK161" s="246"/>
    </row>
    <row r="162" spans="1:63" ht="15.9" customHeight="1">
      <c r="A162" s="360" t="s">
        <v>453</v>
      </c>
      <c r="B162" s="349" t="s">
        <v>701</v>
      </c>
      <c r="C162" s="61">
        <v>32600</v>
      </c>
      <c r="D162" s="350"/>
      <c r="E162" s="351">
        <f t="shared" si="150"/>
        <v>0</v>
      </c>
      <c r="F162" s="350"/>
      <c r="G162" s="351">
        <f t="shared" si="151"/>
        <v>0</v>
      </c>
      <c r="H162" s="350"/>
      <c r="I162" s="351">
        <f t="shared" si="152"/>
        <v>0</v>
      </c>
      <c r="J162" s="512"/>
      <c r="K162" s="511">
        <f t="shared" si="153"/>
        <v>0</v>
      </c>
      <c r="L162" s="247"/>
      <c r="M162" s="351">
        <f t="shared" si="154"/>
        <v>0</v>
      </c>
      <c r="N162" s="350"/>
      <c r="O162" s="351">
        <f t="shared" si="155"/>
        <v>0</v>
      </c>
      <c r="P162" s="350"/>
      <c r="Q162" s="351">
        <f t="shared" si="156"/>
        <v>0</v>
      </c>
      <c r="R162" s="350"/>
      <c r="S162" s="351">
        <f t="shared" si="157"/>
        <v>0</v>
      </c>
      <c r="T162" s="350"/>
      <c r="U162" s="351">
        <f t="shared" si="158"/>
        <v>0</v>
      </c>
      <c r="V162" s="247"/>
      <c r="W162" s="351">
        <f t="shared" si="159"/>
        <v>0</v>
      </c>
      <c r="X162" s="350"/>
      <c r="Y162" s="351">
        <f t="shared" si="160"/>
        <v>0</v>
      </c>
      <c r="Z162" s="247"/>
      <c r="AA162" s="351">
        <f t="shared" si="161"/>
        <v>0</v>
      </c>
      <c r="AB162" s="350"/>
      <c r="AC162" s="351">
        <f t="shared" si="162"/>
        <v>0</v>
      </c>
      <c r="AD162" s="350"/>
      <c r="AE162" s="351">
        <f t="shared" si="163"/>
        <v>0</v>
      </c>
      <c r="AF162" s="350"/>
      <c r="AG162" s="351">
        <f t="shared" si="164"/>
        <v>0</v>
      </c>
      <c r="AH162" s="350"/>
      <c r="AI162" s="351">
        <f t="shared" si="165"/>
        <v>0</v>
      </c>
      <c r="AJ162" s="350"/>
      <c r="AK162" s="351">
        <f t="shared" si="166"/>
        <v>0</v>
      </c>
      <c r="AL162" s="350"/>
      <c r="AM162" s="351">
        <f t="shared" si="138"/>
        <v>0</v>
      </c>
      <c r="AN162" s="350"/>
      <c r="AO162" s="351">
        <f t="shared" si="139"/>
        <v>0</v>
      </c>
      <c r="AP162" s="350"/>
      <c r="AQ162" s="351">
        <f t="shared" si="140"/>
        <v>0</v>
      </c>
      <c r="AR162" s="350"/>
      <c r="AS162" s="351">
        <f t="shared" si="144"/>
        <v>0</v>
      </c>
      <c r="AT162" s="350"/>
      <c r="AU162" s="351">
        <f t="shared" si="142"/>
        <v>0</v>
      </c>
      <c r="AV162" s="350"/>
      <c r="AW162" s="351">
        <f t="shared" si="145"/>
        <v>0</v>
      </c>
      <c r="AX162" s="350"/>
      <c r="AY162" s="351">
        <f t="shared" si="146"/>
        <v>0</v>
      </c>
      <c r="AZ162" s="350"/>
      <c r="BA162" s="351">
        <f t="shared" si="147"/>
        <v>0</v>
      </c>
      <c r="BB162" s="350"/>
      <c r="BC162" s="351">
        <f t="shared" si="148"/>
        <v>0</v>
      </c>
      <c r="BD162" s="350"/>
      <c r="BE162" s="351">
        <f t="shared" si="143"/>
        <v>0</v>
      </c>
      <c r="BF162" s="350"/>
      <c r="BG162" s="351">
        <f t="shared" si="149"/>
        <v>0</v>
      </c>
      <c r="BH162" s="350"/>
      <c r="BI162" s="351">
        <f t="shared" si="141"/>
        <v>0</v>
      </c>
      <c r="BJ162" s="246"/>
      <c r="BK162" s="246"/>
    </row>
    <row r="163" spans="1:63" ht="15.9" customHeight="1">
      <c r="A163" s="360" t="s">
        <v>456</v>
      </c>
      <c r="B163" s="349" t="s">
        <v>457</v>
      </c>
      <c r="C163" s="61">
        <v>32600</v>
      </c>
      <c r="D163" s="350"/>
      <c r="E163" s="351">
        <f t="shared" si="150"/>
        <v>0</v>
      </c>
      <c r="F163" s="350"/>
      <c r="G163" s="351">
        <f t="shared" si="151"/>
        <v>0</v>
      </c>
      <c r="H163" s="350"/>
      <c r="I163" s="351">
        <f t="shared" si="152"/>
        <v>0</v>
      </c>
      <c r="J163" s="512"/>
      <c r="K163" s="511">
        <f t="shared" si="153"/>
        <v>0</v>
      </c>
      <c r="L163" s="247"/>
      <c r="M163" s="351">
        <f t="shared" si="154"/>
        <v>0</v>
      </c>
      <c r="N163" s="350"/>
      <c r="O163" s="351">
        <f t="shared" si="155"/>
        <v>0</v>
      </c>
      <c r="P163" s="350"/>
      <c r="Q163" s="351">
        <f t="shared" si="156"/>
        <v>0</v>
      </c>
      <c r="R163" s="350"/>
      <c r="S163" s="351">
        <f t="shared" si="157"/>
        <v>0</v>
      </c>
      <c r="T163" s="350"/>
      <c r="U163" s="351">
        <f t="shared" si="158"/>
        <v>0</v>
      </c>
      <c r="V163" s="247"/>
      <c r="W163" s="351">
        <f t="shared" si="159"/>
        <v>0</v>
      </c>
      <c r="X163" s="350"/>
      <c r="Y163" s="351">
        <f t="shared" si="160"/>
        <v>0</v>
      </c>
      <c r="Z163" s="247"/>
      <c r="AA163" s="351">
        <f t="shared" si="161"/>
        <v>0</v>
      </c>
      <c r="AB163" s="350"/>
      <c r="AC163" s="351">
        <f t="shared" si="162"/>
        <v>0</v>
      </c>
      <c r="AD163" s="350"/>
      <c r="AE163" s="351">
        <f t="shared" si="163"/>
        <v>0</v>
      </c>
      <c r="AF163" s="350"/>
      <c r="AG163" s="351">
        <f t="shared" si="164"/>
        <v>0</v>
      </c>
      <c r="AH163" s="350"/>
      <c r="AI163" s="351">
        <f t="shared" si="165"/>
        <v>0</v>
      </c>
      <c r="AJ163" s="350"/>
      <c r="AK163" s="351">
        <f t="shared" si="166"/>
        <v>0</v>
      </c>
      <c r="AL163" s="350"/>
      <c r="AM163" s="351">
        <f t="shared" si="138"/>
        <v>0</v>
      </c>
      <c r="AN163" s="350"/>
      <c r="AO163" s="351">
        <f t="shared" si="139"/>
        <v>0</v>
      </c>
      <c r="AP163" s="350"/>
      <c r="AQ163" s="351">
        <f t="shared" si="140"/>
        <v>0</v>
      </c>
      <c r="AR163" s="350"/>
      <c r="AS163" s="351">
        <f t="shared" si="144"/>
        <v>0</v>
      </c>
      <c r="AT163" s="350"/>
      <c r="AU163" s="351">
        <f t="shared" si="142"/>
        <v>0</v>
      </c>
      <c r="AV163" s="350"/>
      <c r="AW163" s="351">
        <f t="shared" si="145"/>
        <v>0</v>
      </c>
      <c r="AX163" s="350"/>
      <c r="AY163" s="351">
        <f t="shared" si="146"/>
        <v>0</v>
      </c>
      <c r="AZ163" s="350"/>
      <c r="BA163" s="351">
        <f t="shared" si="147"/>
        <v>0</v>
      </c>
      <c r="BB163" s="350"/>
      <c r="BC163" s="351">
        <f t="shared" si="148"/>
        <v>0</v>
      </c>
      <c r="BD163" s="350"/>
      <c r="BE163" s="351">
        <f t="shared" si="143"/>
        <v>0</v>
      </c>
      <c r="BF163" s="350"/>
      <c r="BG163" s="351">
        <f t="shared" si="149"/>
        <v>0</v>
      </c>
      <c r="BH163" s="350"/>
      <c r="BI163" s="351">
        <f t="shared" si="141"/>
        <v>0</v>
      </c>
      <c r="BJ163" s="246"/>
      <c r="BK163" s="246"/>
    </row>
    <row r="164" spans="1:63" ht="15.9" customHeight="1">
      <c r="A164" s="360" t="s">
        <v>462</v>
      </c>
      <c r="B164" s="349" t="s">
        <v>463</v>
      </c>
      <c r="C164" s="61">
        <v>32600</v>
      </c>
      <c r="D164" s="350"/>
      <c r="E164" s="351">
        <f t="shared" si="150"/>
        <v>0</v>
      </c>
      <c r="F164" s="350"/>
      <c r="G164" s="351">
        <f t="shared" si="151"/>
        <v>0</v>
      </c>
      <c r="H164" s="350"/>
      <c r="I164" s="351">
        <f t="shared" si="152"/>
        <v>0</v>
      </c>
      <c r="J164" s="512"/>
      <c r="K164" s="511">
        <f t="shared" si="153"/>
        <v>0</v>
      </c>
      <c r="L164" s="247"/>
      <c r="M164" s="351">
        <f t="shared" si="154"/>
        <v>0</v>
      </c>
      <c r="N164" s="350"/>
      <c r="O164" s="351">
        <f t="shared" si="155"/>
        <v>0</v>
      </c>
      <c r="P164" s="350"/>
      <c r="Q164" s="351">
        <f t="shared" si="156"/>
        <v>0</v>
      </c>
      <c r="R164" s="350"/>
      <c r="S164" s="351">
        <f t="shared" si="157"/>
        <v>0</v>
      </c>
      <c r="T164" s="350"/>
      <c r="U164" s="351">
        <f t="shared" si="158"/>
        <v>0</v>
      </c>
      <c r="V164" s="247"/>
      <c r="W164" s="351">
        <f t="shared" si="159"/>
        <v>0</v>
      </c>
      <c r="X164" s="350"/>
      <c r="Y164" s="351">
        <f t="shared" si="160"/>
        <v>0</v>
      </c>
      <c r="Z164" s="247"/>
      <c r="AA164" s="351">
        <f t="shared" si="161"/>
        <v>0</v>
      </c>
      <c r="AB164" s="350"/>
      <c r="AC164" s="351">
        <f t="shared" si="162"/>
        <v>0</v>
      </c>
      <c r="AD164" s="350"/>
      <c r="AE164" s="351">
        <f t="shared" si="163"/>
        <v>0</v>
      </c>
      <c r="AF164" s="350"/>
      <c r="AG164" s="351">
        <f t="shared" si="164"/>
        <v>0</v>
      </c>
      <c r="AH164" s="350"/>
      <c r="AI164" s="351">
        <f t="shared" si="165"/>
        <v>0</v>
      </c>
      <c r="AJ164" s="350"/>
      <c r="AK164" s="351">
        <f t="shared" si="166"/>
        <v>0</v>
      </c>
      <c r="AL164" s="350"/>
      <c r="AM164" s="351">
        <f t="shared" si="138"/>
        <v>0</v>
      </c>
      <c r="AN164" s="350"/>
      <c r="AO164" s="351">
        <f t="shared" si="139"/>
        <v>0</v>
      </c>
      <c r="AP164" s="350"/>
      <c r="AQ164" s="351">
        <f t="shared" si="140"/>
        <v>0</v>
      </c>
      <c r="AR164" s="350"/>
      <c r="AS164" s="351">
        <f t="shared" si="144"/>
        <v>0</v>
      </c>
      <c r="AT164" s="350"/>
      <c r="AU164" s="351">
        <f t="shared" si="142"/>
        <v>0</v>
      </c>
      <c r="AV164" s="350"/>
      <c r="AW164" s="351">
        <f t="shared" si="145"/>
        <v>0</v>
      </c>
      <c r="AX164" s="350"/>
      <c r="AY164" s="351">
        <f t="shared" si="146"/>
        <v>0</v>
      </c>
      <c r="AZ164" s="350"/>
      <c r="BA164" s="351">
        <f t="shared" si="147"/>
        <v>0</v>
      </c>
      <c r="BB164" s="350"/>
      <c r="BC164" s="351">
        <f t="shared" si="148"/>
        <v>0</v>
      </c>
      <c r="BD164" s="350"/>
      <c r="BE164" s="351">
        <f t="shared" si="143"/>
        <v>0</v>
      </c>
      <c r="BF164" s="350"/>
      <c r="BG164" s="351">
        <f t="shared" si="149"/>
        <v>0</v>
      </c>
      <c r="BH164" s="350"/>
      <c r="BI164" s="351">
        <f t="shared" si="141"/>
        <v>0</v>
      </c>
      <c r="BJ164" s="246"/>
      <c r="BK164" s="246"/>
    </row>
    <row r="165" spans="1:63" ht="15.9" customHeight="1">
      <c r="A165" s="360" t="s">
        <v>828</v>
      </c>
      <c r="B165" s="400" t="s">
        <v>829</v>
      </c>
      <c r="C165" s="61">
        <v>32600</v>
      </c>
      <c r="D165" s="350"/>
      <c r="E165" s="351">
        <f t="shared" si="150"/>
        <v>0</v>
      </c>
      <c r="F165" s="350"/>
      <c r="G165" s="351">
        <f t="shared" si="151"/>
        <v>0</v>
      </c>
      <c r="H165" s="350"/>
      <c r="I165" s="351">
        <f t="shared" si="152"/>
        <v>0</v>
      </c>
      <c r="J165" s="512"/>
      <c r="K165" s="511">
        <f t="shared" si="153"/>
        <v>0</v>
      </c>
      <c r="L165" s="247"/>
      <c r="M165" s="351">
        <f t="shared" si="154"/>
        <v>0</v>
      </c>
      <c r="N165" s="350"/>
      <c r="O165" s="351">
        <f t="shared" si="155"/>
        <v>0</v>
      </c>
      <c r="P165" s="350"/>
      <c r="Q165" s="351">
        <f t="shared" si="156"/>
        <v>0</v>
      </c>
      <c r="R165" s="350"/>
      <c r="S165" s="351">
        <f t="shared" si="157"/>
        <v>0</v>
      </c>
      <c r="T165" s="350"/>
      <c r="U165" s="351">
        <f t="shared" si="158"/>
        <v>0</v>
      </c>
      <c r="V165" s="247"/>
      <c r="W165" s="351">
        <f t="shared" si="159"/>
        <v>0</v>
      </c>
      <c r="X165" s="350"/>
      <c r="Y165" s="351">
        <f t="shared" si="160"/>
        <v>0</v>
      </c>
      <c r="Z165" s="247"/>
      <c r="AA165" s="351">
        <f t="shared" si="161"/>
        <v>0</v>
      </c>
      <c r="AB165" s="350">
        <v>7</v>
      </c>
      <c r="AC165" s="351">
        <f t="shared" si="162"/>
        <v>228200</v>
      </c>
      <c r="AD165" s="350"/>
      <c r="AE165" s="351">
        <f t="shared" si="163"/>
        <v>0</v>
      </c>
      <c r="AF165" s="350"/>
      <c r="AG165" s="351">
        <f t="shared" si="164"/>
        <v>0</v>
      </c>
      <c r="AH165" s="350"/>
      <c r="AI165" s="351">
        <f t="shared" si="165"/>
        <v>0</v>
      </c>
      <c r="AJ165" s="350"/>
      <c r="AK165" s="351">
        <f t="shared" si="166"/>
        <v>0</v>
      </c>
      <c r="AL165" s="350"/>
      <c r="AM165" s="351">
        <f t="shared" si="138"/>
        <v>0</v>
      </c>
      <c r="AN165" s="350"/>
      <c r="AO165" s="351">
        <f t="shared" si="139"/>
        <v>0</v>
      </c>
      <c r="AP165" s="350"/>
      <c r="AQ165" s="351">
        <f t="shared" si="140"/>
        <v>0</v>
      </c>
      <c r="AR165" s="350"/>
      <c r="AS165" s="351">
        <f t="shared" si="144"/>
        <v>0</v>
      </c>
      <c r="AT165" s="350"/>
      <c r="AU165" s="351">
        <f t="shared" si="142"/>
        <v>0</v>
      </c>
      <c r="AV165" s="350"/>
      <c r="AW165" s="351">
        <f t="shared" si="145"/>
        <v>0</v>
      </c>
      <c r="AX165" s="350"/>
      <c r="AY165" s="351">
        <f t="shared" si="146"/>
        <v>0</v>
      </c>
      <c r="AZ165" s="350"/>
      <c r="BA165" s="351">
        <f t="shared" si="147"/>
        <v>0</v>
      </c>
      <c r="BB165" s="350"/>
      <c r="BC165" s="351">
        <f t="shared" si="148"/>
        <v>0</v>
      </c>
      <c r="BD165" s="350"/>
      <c r="BE165" s="351">
        <f t="shared" si="143"/>
        <v>0</v>
      </c>
      <c r="BF165" s="350"/>
      <c r="BG165" s="351">
        <f t="shared" si="149"/>
        <v>0</v>
      </c>
      <c r="BH165" s="350"/>
      <c r="BI165" s="351">
        <f t="shared" si="141"/>
        <v>0</v>
      </c>
      <c r="BJ165" s="246"/>
      <c r="BK165" s="246"/>
    </row>
    <row r="166" spans="1:63" ht="15.9" customHeight="1">
      <c r="A166" s="360" t="s">
        <v>452</v>
      </c>
      <c r="B166" s="349" t="s">
        <v>611</v>
      </c>
      <c r="C166" s="61">
        <v>32600</v>
      </c>
      <c r="D166" s="350"/>
      <c r="E166" s="351">
        <f t="shared" si="150"/>
        <v>0</v>
      </c>
      <c r="F166" s="350"/>
      <c r="G166" s="351">
        <f t="shared" si="151"/>
        <v>0</v>
      </c>
      <c r="H166" s="350"/>
      <c r="I166" s="351">
        <f t="shared" si="152"/>
        <v>0</v>
      </c>
      <c r="J166" s="512"/>
      <c r="K166" s="511">
        <f t="shared" si="153"/>
        <v>0</v>
      </c>
      <c r="L166" s="247"/>
      <c r="M166" s="351">
        <f t="shared" si="154"/>
        <v>0</v>
      </c>
      <c r="N166" s="350"/>
      <c r="O166" s="351">
        <f t="shared" si="155"/>
        <v>0</v>
      </c>
      <c r="P166" s="350"/>
      <c r="Q166" s="351">
        <f t="shared" si="156"/>
        <v>0</v>
      </c>
      <c r="R166" s="350"/>
      <c r="S166" s="351">
        <f t="shared" si="157"/>
        <v>0</v>
      </c>
      <c r="T166" s="350"/>
      <c r="U166" s="351">
        <f t="shared" si="158"/>
        <v>0</v>
      </c>
      <c r="V166" s="247"/>
      <c r="W166" s="351">
        <f t="shared" si="159"/>
        <v>0</v>
      </c>
      <c r="X166" s="350"/>
      <c r="Y166" s="351">
        <f t="shared" si="160"/>
        <v>0</v>
      </c>
      <c r="Z166" s="247"/>
      <c r="AA166" s="351">
        <f t="shared" si="161"/>
        <v>0</v>
      </c>
      <c r="AB166" s="350"/>
      <c r="AC166" s="351">
        <f t="shared" si="162"/>
        <v>0</v>
      </c>
      <c r="AD166" s="350"/>
      <c r="AE166" s="351">
        <f t="shared" si="163"/>
        <v>0</v>
      </c>
      <c r="AF166" s="350"/>
      <c r="AG166" s="351">
        <f t="shared" si="164"/>
        <v>0</v>
      </c>
      <c r="AH166" s="350"/>
      <c r="AI166" s="351">
        <f t="shared" si="165"/>
        <v>0</v>
      </c>
      <c r="AJ166" s="350"/>
      <c r="AK166" s="351">
        <f t="shared" si="166"/>
        <v>0</v>
      </c>
      <c r="AL166" s="350"/>
      <c r="AM166" s="351">
        <f t="shared" si="138"/>
        <v>0</v>
      </c>
      <c r="AN166" s="350"/>
      <c r="AO166" s="351">
        <f t="shared" si="139"/>
        <v>0</v>
      </c>
      <c r="AP166" s="350"/>
      <c r="AQ166" s="351">
        <f t="shared" si="140"/>
        <v>0</v>
      </c>
      <c r="AR166" s="350"/>
      <c r="AS166" s="351">
        <f t="shared" si="144"/>
        <v>0</v>
      </c>
      <c r="AT166" s="350"/>
      <c r="AU166" s="351">
        <f t="shared" si="142"/>
        <v>0</v>
      </c>
      <c r="AV166" s="350"/>
      <c r="AW166" s="351">
        <f t="shared" si="145"/>
        <v>0</v>
      </c>
      <c r="AX166" s="350"/>
      <c r="AY166" s="351">
        <f t="shared" si="146"/>
        <v>0</v>
      </c>
      <c r="AZ166" s="350"/>
      <c r="BA166" s="351">
        <f t="shared" si="147"/>
        <v>0</v>
      </c>
      <c r="BB166" s="350"/>
      <c r="BC166" s="351">
        <f t="shared" si="148"/>
        <v>0</v>
      </c>
      <c r="BD166" s="350"/>
      <c r="BE166" s="351">
        <f t="shared" si="143"/>
        <v>0</v>
      </c>
      <c r="BF166" s="350"/>
      <c r="BG166" s="351">
        <f t="shared" si="149"/>
        <v>0</v>
      </c>
      <c r="BH166" s="350"/>
      <c r="BI166" s="351">
        <f t="shared" si="141"/>
        <v>0</v>
      </c>
      <c r="BJ166" s="246"/>
      <c r="BK166" s="246"/>
    </row>
    <row r="167" spans="1:63" ht="15.9" customHeight="1">
      <c r="A167" s="360" t="s">
        <v>604</v>
      </c>
      <c r="B167" s="349" t="s">
        <v>605</v>
      </c>
      <c r="C167" s="61">
        <v>32600</v>
      </c>
      <c r="D167" s="350"/>
      <c r="E167" s="351">
        <f t="shared" si="150"/>
        <v>0</v>
      </c>
      <c r="F167" s="350"/>
      <c r="G167" s="351">
        <f t="shared" si="151"/>
        <v>0</v>
      </c>
      <c r="H167" s="350"/>
      <c r="I167" s="351">
        <f t="shared" si="152"/>
        <v>0</v>
      </c>
      <c r="J167" s="512"/>
      <c r="K167" s="511">
        <f t="shared" si="153"/>
        <v>0</v>
      </c>
      <c r="L167" s="247"/>
      <c r="M167" s="351">
        <f t="shared" si="154"/>
        <v>0</v>
      </c>
      <c r="N167" s="350"/>
      <c r="O167" s="351">
        <f t="shared" si="155"/>
        <v>0</v>
      </c>
      <c r="P167" s="350"/>
      <c r="Q167" s="351">
        <f t="shared" si="156"/>
        <v>0</v>
      </c>
      <c r="R167" s="350"/>
      <c r="S167" s="351">
        <f t="shared" si="157"/>
        <v>0</v>
      </c>
      <c r="T167" s="350"/>
      <c r="U167" s="351">
        <f t="shared" si="158"/>
        <v>0</v>
      </c>
      <c r="V167" s="247"/>
      <c r="W167" s="351">
        <f t="shared" si="159"/>
        <v>0</v>
      </c>
      <c r="X167" s="350"/>
      <c r="Y167" s="351">
        <f t="shared" si="160"/>
        <v>0</v>
      </c>
      <c r="Z167" s="247"/>
      <c r="AA167" s="351">
        <f t="shared" si="161"/>
        <v>0</v>
      </c>
      <c r="AB167" s="350"/>
      <c r="AC167" s="351">
        <f t="shared" si="162"/>
        <v>0</v>
      </c>
      <c r="AD167" s="350"/>
      <c r="AE167" s="351">
        <f t="shared" si="163"/>
        <v>0</v>
      </c>
      <c r="AF167" s="350"/>
      <c r="AG167" s="351">
        <f t="shared" si="164"/>
        <v>0</v>
      </c>
      <c r="AH167" s="350"/>
      <c r="AI167" s="351">
        <f t="shared" si="165"/>
        <v>0</v>
      </c>
      <c r="AJ167" s="350"/>
      <c r="AK167" s="351">
        <f t="shared" si="166"/>
        <v>0</v>
      </c>
      <c r="AL167" s="350"/>
      <c r="AM167" s="351">
        <f t="shared" si="138"/>
        <v>0</v>
      </c>
      <c r="AN167" s="350"/>
      <c r="AO167" s="351">
        <f t="shared" si="139"/>
        <v>0</v>
      </c>
      <c r="AP167" s="350"/>
      <c r="AQ167" s="351">
        <f t="shared" si="140"/>
        <v>0</v>
      </c>
      <c r="AR167" s="350"/>
      <c r="AS167" s="351">
        <f t="shared" si="144"/>
        <v>0</v>
      </c>
      <c r="AT167" s="350"/>
      <c r="AU167" s="351">
        <f t="shared" si="142"/>
        <v>0</v>
      </c>
      <c r="AV167" s="350"/>
      <c r="AW167" s="351">
        <f t="shared" si="145"/>
        <v>0</v>
      </c>
      <c r="AX167" s="350"/>
      <c r="AY167" s="351">
        <f t="shared" si="146"/>
        <v>0</v>
      </c>
      <c r="AZ167" s="350"/>
      <c r="BA167" s="351">
        <f t="shared" si="147"/>
        <v>0</v>
      </c>
      <c r="BB167" s="350"/>
      <c r="BC167" s="351">
        <f t="shared" si="148"/>
        <v>0</v>
      </c>
      <c r="BD167" s="350"/>
      <c r="BE167" s="351">
        <f t="shared" si="143"/>
        <v>0</v>
      </c>
      <c r="BF167" s="350"/>
      <c r="BG167" s="351">
        <f t="shared" si="149"/>
        <v>0</v>
      </c>
      <c r="BH167" s="350"/>
      <c r="BI167" s="351">
        <f t="shared" si="141"/>
        <v>0</v>
      </c>
      <c r="BJ167" s="246"/>
      <c r="BK167" s="246"/>
    </row>
    <row r="168" spans="1:63" ht="15.9" customHeight="1">
      <c r="A168" s="360" t="s">
        <v>454</v>
      </c>
      <c r="B168" s="349" t="s">
        <v>455</v>
      </c>
      <c r="C168" s="61">
        <v>32600</v>
      </c>
      <c r="D168" s="350"/>
      <c r="E168" s="351">
        <f t="shared" si="150"/>
        <v>0</v>
      </c>
      <c r="F168" s="350"/>
      <c r="G168" s="351">
        <f t="shared" si="151"/>
        <v>0</v>
      </c>
      <c r="H168" s="350"/>
      <c r="I168" s="351">
        <f t="shared" si="152"/>
        <v>0</v>
      </c>
      <c r="J168" s="512"/>
      <c r="K168" s="511">
        <f t="shared" si="153"/>
        <v>0</v>
      </c>
      <c r="L168" s="247"/>
      <c r="M168" s="351">
        <f t="shared" si="154"/>
        <v>0</v>
      </c>
      <c r="N168" s="350"/>
      <c r="O168" s="351">
        <f t="shared" si="155"/>
        <v>0</v>
      </c>
      <c r="P168" s="350"/>
      <c r="Q168" s="351">
        <f t="shared" si="156"/>
        <v>0</v>
      </c>
      <c r="R168" s="350"/>
      <c r="S168" s="351">
        <f t="shared" si="157"/>
        <v>0</v>
      </c>
      <c r="T168" s="350"/>
      <c r="U168" s="351">
        <f t="shared" si="158"/>
        <v>0</v>
      </c>
      <c r="V168" s="247"/>
      <c r="W168" s="351">
        <f t="shared" si="159"/>
        <v>0</v>
      </c>
      <c r="X168" s="350"/>
      <c r="Y168" s="351">
        <f t="shared" si="160"/>
        <v>0</v>
      </c>
      <c r="Z168" s="247"/>
      <c r="AA168" s="351">
        <f t="shared" si="161"/>
        <v>0</v>
      </c>
      <c r="AB168" s="350"/>
      <c r="AC168" s="351">
        <f t="shared" si="162"/>
        <v>0</v>
      </c>
      <c r="AD168" s="350"/>
      <c r="AE168" s="351">
        <f t="shared" si="163"/>
        <v>0</v>
      </c>
      <c r="AF168" s="350"/>
      <c r="AG168" s="351">
        <f t="shared" si="164"/>
        <v>0</v>
      </c>
      <c r="AH168" s="401">
        <v>0</v>
      </c>
      <c r="AI168" s="351">
        <f t="shared" si="165"/>
        <v>0</v>
      </c>
      <c r="AJ168" s="350"/>
      <c r="AK168" s="351">
        <f t="shared" si="166"/>
        <v>0</v>
      </c>
      <c r="AL168" s="350"/>
      <c r="AM168" s="351">
        <f t="shared" si="138"/>
        <v>0</v>
      </c>
      <c r="AN168" s="350"/>
      <c r="AO168" s="351">
        <f t="shared" si="139"/>
        <v>0</v>
      </c>
      <c r="AP168" s="350"/>
      <c r="AQ168" s="351">
        <f t="shared" si="140"/>
        <v>0</v>
      </c>
      <c r="AR168" s="350"/>
      <c r="AS168" s="351">
        <f t="shared" si="144"/>
        <v>0</v>
      </c>
      <c r="AT168" s="350"/>
      <c r="AU168" s="351">
        <f t="shared" si="142"/>
        <v>0</v>
      </c>
      <c r="AV168" s="350"/>
      <c r="AW168" s="351">
        <f t="shared" si="145"/>
        <v>0</v>
      </c>
      <c r="AX168" s="350"/>
      <c r="AY168" s="351">
        <f t="shared" si="146"/>
        <v>0</v>
      </c>
      <c r="AZ168" s="350"/>
      <c r="BA168" s="351">
        <f t="shared" si="147"/>
        <v>0</v>
      </c>
      <c r="BB168" s="350"/>
      <c r="BC168" s="351">
        <f t="shared" si="148"/>
        <v>0</v>
      </c>
      <c r="BD168" s="350"/>
      <c r="BE168" s="351">
        <f t="shared" si="143"/>
        <v>0</v>
      </c>
      <c r="BF168" s="350"/>
      <c r="BG168" s="351">
        <f t="shared" si="149"/>
        <v>0</v>
      </c>
      <c r="BH168" s="350"/>
      <c r="BI168" s="351">
        <f t="shared" si="141"/>
        <v>0</v>
      </c>
      <c r="BJ168" s="246"/>
      <c r="BK168" s="246"/>
    </row>
    <row r="169" spans="1:63" ht="15.9" customHeight="1">
      <c r="A169" s="360" t="s">
        <v>614</v>
      </c>
      <c r="B169" s="400" t="s">
        <v>615</v>
      </c>
      <c r="C169" s="61">
        <v>32600</v>
      </c>
      <c r="D169" s="350"/>
      <c r="E169" s="351">
        <f t="shared" si="150"/>
        <v>0</v>
      </c>
      <c r="F169" s="350"/>
      <c r="G169" s="351">
        <f t="shared" si="151"/>
        <v>0</v>
      </c>
      <c r="H169" s="350"/>
      <c r="I169" s="351">
        <f t="shared" si="152"/>
        <v>0</v>
      </c>
      <c r="J169" s="512"/>
      <c r="K169" s="511">
        <f t="shared" si="153"/>
        <v>0</v>
      </c>
      <c r="L169" s="247"/>
      <c r="M169" s="351">
        <f t="shared" si="154"/>
        <v>0</v>
      </c>
      <c r="N169" s="350"/>
      <c r="O169" s="351">
        <f t="shared" si="155"/>
        <v>0</v>
      </c>
      <c r="P169" s="350"/>
      <c r="Q169" s="351">
        <f t="shared" si="156"/>
        <v>0</v>
      </c>
      <c r="R169" s="350"/>
      <c r="S169" s="351">
        <f t="shared" si="157"/>
        <v>0</v>
      </c>
      <c r="T169" s="350"/>
      <c r="U169" s="351">
        <f t="shared" si="158"/>
        <v>0</v>
      </c>
      <c r="V169" s="247"/>
      <c r="W169" s="351">
        <f t="shared" si="159"/>
        <v>0</v>
      </c>
      <c r="X169" s="350"/>
      <c r="Y169" s="351">
        <f t="shared" si="160"/>
        <v>0</v>
      </c>
      <c r="Z169" s="247"/>
      <c r="AA169" s="351">
        <f t="shared" si="161"/>
        <v>0</v>
      </c>
      <c r="AB169" s="350">
        <v>10.5</v>
      </c>
      <c r="AC169" s="351">
        <f t="shared" si="162"/>
        <v>342300</v>
      </c>
      <c r="AD169" s="350"/>
      <c r="AE169" s="351">
        <f t="shared" si="163"/>
        <v>0</v>
      </c>
      <c r="AF169" s="350"/>
      <c r="AG169" s="351">
        <f t="shared" si="164"/>
        <v>0</v>
      </c>
      <c r="AH169" s="401"/>
      <c r="AI169" s="351">
        <f t="shared" si="165"/>
        <v>0</v>
      </c>
      <c r="AJ169" s="350"/>
      <c r="AK169" s="351">
        <f t="shared" si="166"/>
        <v>0</v>
      </c>
      <c r="AL169" s="350"/>
      <c r="AM169" s="351">
        <f t="shared" si="138"/>
        <v>0</v>
      </c>
      <c r="AN169" s="350"/>
      <c r="AO169" s="351">
        <f t="shared" si="139"/>
        <v>0</v>
      </c>
      <c r="AP169" s="350"/>
      <c r="AQ169" s="351">
        <f t="shared" si="140"/>
        <v>0</v>
      </c>
      <c r="AR169" s="350"/>
      <c r="AS169" s="351">
        <f t="shared" si="144"/>
        <v>0</v>
      </c>
      <c r="AT169" s="350"/>
      <c r="AU169" s="351">
        <f t="shared" si="142"/>
        <v>0</v>
      </c>
      <c r="AV169" s="350"/>
      <c r="AW169" s="351">
        <f t="shared" si="145"/>
        <v>0</v>
      </c>
      <c r="AX169" s="350"/>
      <c r="AY169" s="351">
        <f t="shared" si="146"/>
        <v>0</v>
      </c>
      <c r="AZ169" s="350"/>
      <c r="BA169" s="351">
        <f t="shared" si="147"/>
        <v>0</v>
      </c>
      <c r="BB169" s="350"/>
      <c r="BC169" s="351">
        <f t="shared" si="148"/>
        <v>0</v>
      </c>
      <c r="BD169" s="350"/>
      <c r="BE169" s="351">
        <f t="shared" si="143"/>
        <v>0</v>
      </c>
      <c r="BF169" s="350"/>
      <c r="BG169" s="351">
        <f t="shared" si="149"/>
        <v>0</v>
      </c>
      <c r="BH169" s="350"/>
      <c r="BI169" s="351">
        <f t="shared" si="141"/>
        <v>0</v>
      </c>
      <c r="BJ169" s="246"/>
      <c r="BK169" s="246"/>
    </row>
    <row r="170" spans="1:63" ht="15.9" customHeight="1">
      <c r="A170" s="360" t="s">
        <v>612</v>
      </c>
      <c r="B170" s="349" t="s">
        <v>613</v>
      </c>
      <c r="C170" s="61">
        <v>32600</v>
      </c>
      <c r="D170" s="350"/>
      <c r="E170" s="351">
        <f t="shared" si="150"/>
        <v>0</v>
      </c>
      <c r="F170" s="350"/>
      <c r="G170" s="351">
        <f t="shared" si="151"/>
        <v>0</v>
      </c>
      <c r="H170" s="350"/>
      <c r="I170" s="351">
        <f t="shared" si="152"/>
        <v>0</v>
      </c>
      <c r="J170" s="512"/>
      <c r="K170" s="511">
        <f t="shared" si="153"/>
        <v>0</v>
      </c>
      <c r="L170" s="247"/>
      <c r="M170" s="351">
        <f t="shared" si="154"/>
        <v>0</v>
      </c>
      <c r="N170" s="350"/>
      <c r="O170" s="351">
        <f t="shared" si="155"/>
        <v>0</v>
      </c>
      <c r="P170" s="350"/>
      <c r="Q170" s="351">
        <f t="shared" si="156"/>
        <v>0</v>
      </c>
      <c r="R170" s="350"/>
      <c r="S170" s="351">
        <f t="shared" si="157"/>
        <v>0</v>
      </c>
      <c r="T170" s="350"/>
      <c r="U170" s="351">
        <f t="shared" si="158"/>
        <v>0</v>
      </c>
      <c r="V170" s="247"/>
      <c r="W170" s="351">
        <f t="shared" si="159"/>
        <v>0</v>
      </c>
      <c r="X170" s="350"/>
      <c r="Y170" s="351">
        <f t="shared" si="160"/>
        <v>0</v>
      </c>
      <c r="Z170" s="247"/>
      <c r="AA170" s="351">
        <f t="shared" si="161"/>
        <v>0</v>
      </c>
      <c r="AB170" s="350"/>
      <c r="AC170" s="351">
        <f t="shared" si="162"/>
        <v>0</v>
      </c>
      <c r="AD170" s="350"/>
      <c r="AE170" s="351">
        <f t="shared" si="163"/>
        <v>0</v>
      </c>
      <c r="AF170" s="350"/>
      <c r="AG170" s="351">
        <f t="shared" si="164"/>
        <v>0</v>
      </c>
      <c r="AH170" s="401">
        <v>0</v>
      </c>
      <c r="AI170" s="351">
        <f t="shared" si="165"/>
        <v>0</v>
      </c>
      <c r="AJ170" s="350"/>
      <c r="AK170" s="351">
        <f t="shared" si="166"/>
        <v>0</v>
      </c>
      <c r="AL170" s="350"/>
      <c r="AM170" s="351">
        <f t="shared" si="138"/>
        <v>0</v>
      </c>
      <c r="AN170" s="350"/>
      <c r="AO170" s="351">
        <f t="shared" si="139"/>
        <v>0</v>
      </c>
      <c r="AP170" s="350"/>
      <c r="AQ170" s="351">
        <f t="shared" si="140"/>
        <v>0</v>
      </c>
      <c r="AR170" s="350"/>
      <c r="AS170" s="351">
        <f t="shared" si="144"/>
        <v>0</v>
      </c>
      <c r="AT170" s="350"/>
      <c r="AU170" s="351">
        <f t="shared" si="142"/>
        <v>0</v>
      </c>
      <c r="AV170" s="350"/>
      <c r="AW170" s="351">
        <f t="shared" si="145"/>
        <v>0</v>
      </c>
      <c r="AX170" s="350"/>
      <c r="AY170" s="351">
        <f t="shared" si="146"/>
        <v>0</v>
      </c>
      <c r="AZ170" s="350"/>
      <c r="BA170" s="351">
        <f t="shared" si="147"/>
        <v>0</v>
      </c>
      <c r="BB170" s="350"/>
      <c r="BC170" s="351">
        <f t="shared" si="148"/>
        <v>0</v>
      </c>
      <c r="BD170" s="350"/>
      <c r="BE170" s="351">
        <f t="shared" si="143"/>
        <v>0</v>
      </c>
      <c r="BF170" s="350"/>
      <c r="BG170" s="351">
        <f t="shared" si="149"/>
        <v>0</v>
      </c>
      <c r="BH170" s="350"/>
      <c r="BI170" s="351">
        <f t="shared" si="141"/>
        <v>0</v>
      </c>
      <c r="BJ170" s="246"/>
      <c r="BK170" s="246"/>
    </row>
    <row r="171" spans="1:63" ht="15.9" customHeight="1">
      <c r="A171" s="360" t="s">
        <v>460</v>
      </c>
      <c r="B171" s="349" t="s">
        <v>461</v>
      </c>
      <c r="C171" s="61">
        <v>32600</v>
      </c>
      <c r="D171" s="350"/>
      <c r="E171" s="351">
        <f t="shared" si="150"/>
        <v>0</v>
      </c>
      <c r="F171" s="350"/>
      <c r="G171" s="351">
        <f t="shared" si="151"/>
        <v>0</v>
      </c>
      <c r="H171" s="350"/>
      <c r="I171" s="351">
        <f t="shared" si="152"/>
        <v>0</v>
      </c>
      <c r="J171" s="512"/>
      <c r="K171" s="511">
        <f t="shared" si="153"/>
        <v>0</v>
      </c>
      <c r="L171" s="247"/>
      <c r="M171" s="351">
        <f t="shared" si="154"/>
        <v>0</v>
      </c>
      <c r="N171" s="350"/>
      <c r="O171" s="351">
        <f t="shared" si="155"/>
        <v>0</v>
      </c>
      <c r="P171" s="350"/>
      <c r="Q171" s="351">
        <f t="shared" si="156"/>
        <v>0</v>
      </c>
      <c r="R171" s="350"/>
      <c r="S171" s="351">
        <f t="shared" si="157"/>
        <v>0</v>
      </c>
      <c r="T171" s="350"/>
      <c r="U171" s="351">
        <f t="shared" si="158"/>
        <v>0</v>
      </c>
      <c r="V171" s="247"/>
      <c r="W171" s="351">
        <f t="shared" si="159"/>
        <v>0</v>
      </c>
      <c r="X171" s="350"/>
      <c r="Y171" s="351">
        <f t="shared" si="160"/>
        <v>0</v>
      </c>
      <c r="Z171" s="247"/>
      <c r="AA171" s="351">
        <f t="shared" si="161"/>
        <v>0</v>
      </c>
      <c r="AB171" s="350"/>
      <c r="AC171" s="351">
        <f t="shared" si="162"/>
        <v>0</v>
      </c>
      <c r="AD171" s="350"/>
      <c r="AE171" s="351">
        <f t="shared" si="163"/>
        <v>0</v>
      </c>
      <c r="AF171" s="350"/>
      <c r="AG171" s="351">
        <f t="shared" si="164"/>
        <v>0</v>
      </c>
      <c r="AH171" s="350"/>
      <c r="AI171" s="351">
        <f t="shared" si="165"/>
        <v>0</v>
      </c>
      <c r="AJ171" s="350"/>
      <c r="AK171" s="351">
        <f t="shared" si="166"/>
        <v>0</v>
      </c>
      <c r="AL171" s="350"/>
      <c r="AM171" s="351">
        <f t="shared" si="138"/>
        <v>0</v>
      </c>
      <c r="AN171" s="350"/>
      <c r="AO171" s="351">
        <f t="shared" si="139"/>
        <v>0</v>
      </c>
      <c r="AP171" s="350"/>
      <c r="AQ171" s="351">
        <f t="shared" si="140"/>
        <v>0</v>
      </c>
      <c r="AR171" s="350"/>
      <c r="AS171" s="351">
        <f t="shared" si="144"/>
        <v>0</v>
      </c>
      <c r="AT171" s="350"/>
      <c r="AU171" s="351">
        <f t="shared" si="142"/>
        <v>0</v>
      </c>
      <c r="AV171" s="350"/>
      <c r="AW171" s="351">
        <f t="shared" si="145"/>
        <v>0</v>
      </c>
      <c r="AX171" s="350"/>
      <c r="AY171" s="351">
        <f t="shared" si="146"/>
        <v>0</v>
      </c>
      <c r="AZ171" s="350"/>
      <c r="BA171" s="351">
        <f t="shared" si="147"/>
        <v>0</v>
      </c>
      <c r="BB171" s="350"/>
      <c r="BC171" s="351">
        <f t="shared" si="148"/>
        <v>0</v>
      </c>
      <c r="BD171" s="350"/>
      <c r="BE171" s="351">
        <f t="shared" si="143"/>
        <v>0</v>
      </c>
      <c r="BF171" s="350"/>
      <c r="BG171" s="351">
        <f t="shared" si="149"/>
        <v>0</v>
      </c>
      <c r="BH171" s="350"/>
      <c r="BI171" s="351">
        <f t="shared" si="141"/>
        <v>0</v>
      </c>
      <c r="BJ171" s="246"/>
      <c r="BK171" s="246"/>
    </row>
    <row r="172" spans="1:63" ht="15.9" customHeight="1">
      <c r="A172" s="360" t="s">
        <v>458</v>
      </c>
      <c r="B172" s="349" t="s">
        <v>459</v>
      </c>
      <c r="C172" s="61">
        <v>32600</v>
      </c>
      <c r="D172" s="350"/>
      <c r="E172" s="351">
        <f t="shared" si="150"/>
        <v>0</v>
      </c>
      <c r="F172" s="350"/>
      <c r="G172" s="351">
        <f t="shared" si="151"/>
        <v>0</v>
      </c>
      <c r="H172" s="350"/>
      <c r="I172" s="351">
        <f t="shared" si="152"/>
        <v>0</v>
      </c>
      <c r="J172" s="512"/>
      <c r="K172" s="511">
        <f t="shared" si="153"/>
        <v>0</v>
      </c>
      <c r="L172" s="247"/>
      <c r="M172" s="351">
        <f t="shared" si="154"/>
        <v>0</v>
      </c>
      <c r="N172" s="350"/>
      <c r="O172" s="351">
        <f t="shared" si="155"/>
        <v>0</v>
      </c>
      <c r="P172" s="350"/>
      <c r="Q172" s="351">
        <f t="shared" si="156"/>
        <v>0</v>
      </c>
      <c r="R172" s="350"/>
      <c r="S172" s="351">
        <f t="shared" si="157"/>
        <v>0</v>
      </c>
      <c r="T172" s="350"/>
      <c r="U172" s="351">
        <f t="shared" si="158"/>
        <v>0</v>
      </c>
      <c r="V172" s="247"/>
      <c r="W172" s="351">
        <f t="shared" si="159"/>
        <v>0</v>
      </c>
      <c r="X172" s="350"/>
      <c r="Y172" s="351">
        <f t="shared" si="160"/>
        <v>0</v>
      </c>
      <c r="Z172" s="247"/>
      <c r="AA172" s="351">
        <f t="shared" si="161"/>
        <v>0</v>
      </c>
      <c r="AB172" s="350"/>
      <c r="AC172" s="351">
        <f t="shared" si="162"/>
        <v>0</v>
      </c>
      <c r="AD172" s="350"/>
      <c r="AE172" s="351">
        <f t="shared" si="163"/>
        <v>0</v>
      </c>
      <c r="AF172" s="350"/>
      <c r="AG172" s="351">
        <f t="shared" si="164"/>
        <v>0</v>
      </c>
      <c r="AH172" s="350"/>
      <c r="AI172" s="351">
        <f t="shared" si="165"/>
        <v>0</v>
      </c>
      <c r="AJ172" s="350"/>
      <c r="AK172" s="351">
        <f t="shared" si="166"/>
        <v>0</v>
      </c>
      <c r="AL172" s="350"/>
      <c r="AM172" s="351">
        <f t="shared" si="138"/>
        <v>0</v>
      </c>
      <c r="AN172" s="350"/>
      <c r="AO172" s="351">
        <f t="shared" si="139"/>
        <v>0</v>
      </c>
      <c r="AP172" s="350"/>
      <c r="AQ172" s="351">
        <f t="shared" si="140"/>
        <v>0</v>
      </c>
      <c r="AR172" s="350"/>
      <c r="AS172" s="351">
        <f t="shared" si="144"/>
        <v>0</v>
      </c>
      <c r="AT172" s="350"/>
      <c r="AU172" s="351">
        <f t="shared" si="142"/>
        <v>0</v>
      </c>
      <c r="AV172" s="350"/>
      <c r="AW172" s="351">
        <f t="shared" si="145"/>
        <v>0</v>
      </c>
      <c r="AX172" s="350"/>
      <c r="AY172" s="351">
        <f t="shared" si="146"/>
        <v>0</v>
      </c>
      <c r="AZ172" s="350"/>
      <c r="BA172" s="351">
        <f t="shared" si="147"/>
        <v>0</v>
      </c>
      <c r="BB172" s="350"/>
      <c r="BC172" s="351">
        <f t="shared" si="148"/>
        <v>0</v>
      </c>
      <c r="BD172" s="350"/>
      <c r="BE172" s="351">
        <f t="shared" si="143"/>
        <v>0</v>
      </c>
      <c r="BF172" s="350"/>
      <c r="BG172" s="351">
        <f t="shared" si="149"/>
        <v>0</v>
      </c>
      <c r="BH172" s="350"/>
      <c r="BI172" s="351">
        <f t="shared" si="141"/>
        <v>0</v>
      </c>
      <c r="BJ172" s="246"/>
      <c r="BK172" s="246"/>
    </row>
    <row r="173" spans="1:63" ht="15.9" customHeight="1">
      <c r="A173" s="360" t="s">
        <v>363</v>
      </c>
      <c r="B173" s="349" t="s">
        <v>319</v>
      </c>
      <c r="C173" s="61">
        <v>32600</v>
      </c>
      <c r="D173" s="350"/>
      <c r="E173" s="351">
        <f t="shared" si="150"/>
        <v>0</v>
      </c>
      <c r="F173" s="350"/>
      <c r="G173" s="351">
        <f t="shared" si="151"/>
        <v>0</v>
      </c>
      <c r="H173" s="350"/>
      <c r="I173" s="351">
        <f t="shared" si="152"/>
        <v>0</v>
      </c>
      <c r="J173" s="512"/>
      <c r="K173" s="511">
        <f t="shared" si="153"/>
        <v>0</v>
      </c>
      <c r="L173" s="247"/>
      <c r="M173" s="351">
        <f t="shared" si="154"/>
        <v>0</v>
      </c>
      <c r="N173" s="350"/>
      <c r="O173" s="351">
        <f t="shared" si="155"/>
        <v>0</v>
      </c>
      <c r="P173" s="350"/>
      <c r="Q173" s="351">
        <f t="shared" si="156"/>
        <v>0</v>
      </c>
      <c r="R173" s="350"/>
      <c r="S173" s="351">
        <f t="shared" si="157"/>
        <v>0</v>
      </c>
      <c r="T173" s="350"/>
      <c r="U173" s="351">
        <f t="shared" si="158"/>
        <v>0</v>
      </c>
      <c r="V173" s="247"/>
      <c r="W173" s="351">
        <f t="shared" si="159"/>
        <v>0</v>
      </c>
      <c r="X173" s="350"/>
      <c r="Y173" s="351">
        <f t="shared" si="160"/>
        <v>0</v>
      </c>
      <c r="Z173" s="247"/>
      <c r="AA173" s="351">
        <f t="shared" si="161"/>
        <v>0</v>
      </c>
      <c r="AB173" s="350"/>
      <c r="AC173" s="351">
        <f t="shared" si="162"/>
        <v>0</v>
      </c>
      <c r="AD173" s="350"/>
      <c r="AE173" s="351">
        <f t="shared" si="163"/>
        <v>0</v>
      </c>
      <c r="AF173" s="350"/>
      <c r="AG173" s="351">
        <f t="shared" si="164"/>
        <v>0</v>
      </c>
      <c r="AH173" s="350"/>
      <c r="AI173" s="351">
        <f t="shared" si="165"/>
        <v>0</v>
      </c>
      <c r="AJ173" s="350"/>
      <c r="AK173" s="351">
        <f t="shared" si="166"/>
        <v>0</v>
      </c>
      <c r="AL173" s="350"/>
      <c r="AM173" s="351">
        <f t="shared" si="138"/>
        <v>0</v>
      </c>
      <c r="AN173" s="350"/>
      <c r="AO173" s="351">
        <f t="shared" si="139"/>
        <v>0</v>
      </c>
      <c r="AP173" s="350"/>
      <c r="AQ173" s="351">
        <f t="shared" si="140"/>
        <v>0</v>
      </c>
      <c r="AR173" s="350"/>
      <c r="AS173" s="351">
        <f t="shared" si="144"/>
        <v>0</v>
      </c>
      <c r="AT173" s="350"/>
      <c r="AU173" s="351">
        <f t="shared" si="142"/>
        <v>0</v>
      </c>
      <c r="AV173" s="350"/>
      <c r="AW173" s="351">
        <f t="shared" si="145"/>
        <v>0</v>
      </c>
      <c r="AX173" s="350"/>
      <c r="AY173" s="351">
        <f t="shared" si="146"/>
        <v>0</v>
      </c>
      <c r="AZ173" s="350"/>
      <c r="BA173" s="351">
        <f t="shared" si="147"/>
        <v>0</v>
      </c>
      <c r="BB173" s="350"/>
      <c r="BC173" s="351">
        <f t="shared" si="148"/>
        <v>0</v>
      </c>
      <c r="BD173" s="350"/>
      <c r="BE173" s="351">
        <f>C173*BD173</f>
        <v>0</v>
      </c>
      <c r="BF173" s="350"/>
      <c r="BG173" s="351">
        <f t="shared" si="149"/>
        <v>0</v>
      </c>
      <c r="BH173" s="350"/>
      <c r="BI173" s="351">
        <f t="shared" si="141"/>
        <v>0</v>
      </c>
      <c r="BJ173" s="246"/>
      <c r="BK173" s="246"/>
    </row>
    <row r="174" spans="1:63" ht="15.9" customHeight="1">
      <c r="A174" s="360" t="s">
        <v>267</v>
      </c>
      <c r="B174" s="349" t="s">
        <v>608</v>
      </c>
      <c r="C174" s="61">
        <v>32600</v>
      </c>
      <c r="D174" s="350"/>
      <c r="E174" s="351">
        <f t="shared" si="150"/>
        <v>0</v>
      </c>
      <c r="F174" s="350"/>
      <c r="G174" s="351">
        <f t="shared" si="151"/>
        <v>0</v>
      </c>
      <c r="H174" s="350"/>
      <c r="I174" s="351">
        <f t="shared" si="152"/>
        <v>0</v>
      </c>
      <c r="J174" s="512"/>
      <c r="K174" s="511">
        <f t="shared" si="153"/>
        <v>0</v>
      </c>
      <c r="L174" s="247"/>
      <c r="M174" s="351">
        <f t="shared" si="154"/>
        <v>0</v>
      </c>
      <c r="N174" s="350"/>
      <c r="O174" s="351">
        <f t="shared" si="155"/>
        <v>0</v>
      </c>
      <c r="P174" s="350"/>
      <c r="Q174" s="351">
        <f t="shared" si="156"/>
        <v>0</v>
      </c>
      <c r="R174" s="350"/>
      <c r="S174" s="351">
        <f t="shared" si="157"/>
        <v>0</v>
      </c>
      <c r="T174" s="350"/>
      <c r="U174" s="351">
        <f t="shared" si="158"/>
        <v>0</v>
      </c>
      <c r="V174" s="247"/>
      <c r="W174" s="351">
        <f t="shared" si="159"/>
        <v>0</v>
      </c>
      <c r="X174" s="350"/>
      <c r="Y174" s="351">
        <f t="shared" si="160"/>
        <v>0</v>
      </c>
      <c r="Z174" s="247"/>
      <c r="AA174" s="351">
        <f t="shared" si="161"/>
        <v>0</v>
      </c>
      <c r="AB174" s="350"/>
      <c r="AC174" s="351">
        <f t="shared" si="162"/>
        <v>0</v>
      </c>
      <c r="AD174" s="350"/>
      <c r="AE174" s="351">
        <f t="shared" si="163"/>
        <v>0</v>
      </c>
      <c r="AF174" s="350"/>
      <c r="AG174" s="351">
        <f t="shared" si="164"/>
        <v>0</v>
      </c>
      <c r="AH174" s="350"/>
      <c r="AI174" s="351">
        <f t="shared" si="165"/>
        <v>0</v>
      </c>
      <c r="AJ174" s="350"/>
      <c r="AK174" s="351">
        <f t="shared" si="166"/>
        <v>0</v>
      </c>
      <c r="AL174" s="350"/>
      <c r="AM174" s="351">
        <f t="shared" si="138"/>
        <v>0</v>
      </c>
      <c r="AN174" s="350"/>
      <c r="AO174" s="351">
        <f t="shared" si="139"/>
        <v>0</v>
      </c>
      <c r="AP174" s="350"/>
      <c r="AQ174" s="351">
        <f t="shared" si="140"/>
        <v>0</v>
      </c>
      <c r="AR174" s="350"/>
      <c r="AS174" s="351">
        <f t="shared" si="144"/>
        <v>0</v>
      </c>
      <c r="AT174" s="350"/>
      <c r="AU174" s="351">
        <f t="shared" si="142"/>
        <v>0</v>
      </c>
      <c r="AV174" s="350"/>
      <c r="AW174" s="351">
        <f t="shared" si="145"/>
        <v>0</v>
      </c>
      <c r="AX174" s="350"/>
      <c r="AY174" s="351">
        <f t="shared" si="146"/>
        <v>0</v>
      </c>
      <c r="AZ174" s="350"/>
      <c r="BA174" s="351">
        <f t="shared" si="147"/>
        <v>0</v>
      </c>
      <c r="BB174" s="350"/>
      <c r="BC174" s="351">
        <f t="shared" si="148"/>
        <v>0</v>
      </c>
      <c r="BD174" s="350"/>
      <c r="BE174" s="351">
        <f t="shared" si="143"/>
        <v>0</v>
      </c>
      <c r="BF174" s="350"/>
      <c r="BG174" s="351">
        <f t="shared" si="149"/>
        <v>0</v>
      </c>
      <c r="BH174" s="350"/>
      <c r="BI174" s="351">
        <f t="shared" si="141"/>
        <v>0</v>
      </c>
      <c r="BJ174" s="246"/>
      <c r="BK174" s="246"/>
    </row>
    <row r="175" spans="1:63" ht="15.9" customHeight="1">
      <c r="A175" s="360" t="s">
        <v>320</v>
      </c>
      <c r="B175" s="349" t="s">
        <v>321</v>
      </c>
      <c r="C175" s="61">
        <v>32600</v>
      </c>
      <c r="D175" s="350"/>
      <c r="E175" s="351">
        <f t="shared" si="150"/>
        <v>0</v>
      </c>
      <c r="F175" s="350"/>
      <c r="G175" s="351">
        <f t="shared" si="151"/>
        <v>0</v>
      </c>
      <c r="H175" s="350"/>
      <c r="I175" s="351">
        <f t="shared" si="152"/>
        <v>0</v>
      </c>
      <c r="J175" s="512"/>
      <c r="K175" s="511">
        <f t="shared" si="153"/>
        <v>0</v>
      </c>
      <c r="L175" s="247"/>
      <c r="M175" s="351">
        <f t="shared" si="154"/>
        <v>0</v>
      </c>
      <c r="N175" s="350"/>
      <c r="O175" s="351">
        <f t="shared" si="155"/>
        <v>0</v>
      </c>
      <c r="P175" s="350"/>
      <c r="Q175" s="351">
        <f t="shared" si="156"/>
        <v>0</v>
      </c>
      <c r="R175" s="350"/>
      <c r="S175" s="351">
        <f t="shared" si="157"/>
        <v>0</v>
      </c>
      <c r="T175" s="350"/>
      <c r="U175" s="351">
        <f t="shared" si="158"/>
        <v>0</v>
      </c>
      <c r="V175" s="247"/>
      <c r="W175" s="351">
        <f t="shared" si="159"/>
        <v>0</v>
      </c>
      <c r="X175" s="350"/>
      <c r="Y175" s="351">
        <f t="shared" si="160"/>
        <v>0</v>
      </c>
      <c r="Z175" s="247"/>
      <c r="AA175" s="351">
        <f t="shared" si="161"/>
        <v>0</v>
      </c>
      <c r="AB175" s="350"/>
      <c r="AC175" s="351">
        <f t="shared" si="162"/>
        <v>0</v>
      </c>
      <c r="AD175" s="350"/>
      <c r="AE175" s="351">
        <f t="shared" si="163"/>
        <v>0</v>
      </c>
      <c r="AF175" s="350"/>
      <c r="AG175" s="351">
        <f t="shared" si="164"/>
        <v>0</v>
      </c>
      <c r="AH175" s="350"/>
      <c r="AI175" s="351">
        <f t="shared" si="165"/>
        <v>0</v>
      </c>
      <c r="AJ175" s="350"/>
      <c r="AK175" s="351">
        <f t="shared" si="166"/>
        <v>0</v>
      </c>
      <c r="AL175" s="350"/>
      <c r="AM175" s="351">
        <f t="shared" si="138"/>
        <v>0</v>
      </c>
      <c r="AN175" s="350"/>
      <c r="AO175" s="351">
        <f t="shared" si="139"/>
        <v>0</v>
      </c>
      <c r="AP175" s="350"/>
      <c r="AQ175" s="351">
        <f t="shared" si="140"/>
        <v>0</v>
      </c>
      <c r="AR175" s="350"/>
      <c r="AS175" s="351">
        <f t="shared" si="144"/>
        <v>0</v>
      </c>
      <c r="AT175" s="350"/>
      <c r="AU175" s="351">
        <f t="shared" si="142"/>
        <v>0</v>
      </c>
      <c r="AV175" s="350"/>
      <c r="AW175" s="351">
        <f t="shared" si="145"/>
        <v>0</v>
      </c>
      <c r="AX175" s="350"/>
      <c r="AY175" s="351">
        <f t="shared" si="146"/>
        <v>0</v>
      </c>
      <c r="AZ175" s="350"/>
      <c r="BA175" s="351">
        <f t="shared" si="147"/>
        <v>0</v>
      </c>
      <c r="BB175" s="350"/>
      <c r="BC175" s="351">
        <f t="shared" si="148"/>
        <v>0</v>
      </c>
      <c r="BD175" s="350"/>
      <c r="BE175" s="351">
        <f t="shared" si="143"/>
        <v>0</v>
      </c>
      <c r="BF175" s="350"/>
      <c r="BG175" s="351">
        <f t="shared" si="149"/>
        <v>0</v>
      </c>
      <c r="BH175" s="350"/>
      <c r="BI175" s="351">
        <f t="shared" si="141"/>
        <v>0</v>
      </c>
      <c r="BJ175" s="246"/>
      <c r="BK175" s="246"/>
    </row>
    <row r="176" spans="1:63" ht="15.9" customHeight="1">
      <c r="A176" s="360" t="s">
        <v>268</v>
      </c>
      <c r="B176" s="349" t="s">
        <v>269</v>
      </c>
      <c r="C176" s="61">
        <v>32600</v>
      </c>
      <c r="D176" s="350"/>
      <c r="E176" s="351">
        <f t="shared" si="150"/>
        <v>0</v>
      </c>
      <c r="F176" s="350"/>
      <c r="G176" s="351">
        <f t="shared" si="151"/>
        <v>0</v>
      </c>
      <c r="H176" s="350"/>
      <c r="I176" s="351">
        <f t="shared" si="152"/>
        <v>0</v>
      </c>
      <c r="J176" s="512"/>
      <c r="K176" s="511">
        <f t="shared" si="153"/>
        <v>0</v>
      </c>
      <c r="L176" s="247"/>
      <c r="M176" s="351">
        <f t="shared" si="154"/>
        <v>0</v>
      </c>
      <c r="N176" s="350"/>
      <c r="O176" s="351">
        <f t="shared" si="155"/>
        <v>0</v>
      </c>
      <c r="P176" s="350"/>
      <c r="Q176" s="351">
        <f t="shared" si="156"/>
        <v>0</v>
      </c>
      <c r="R176" s="350"/>
      <c r="S176" s="351">
        <f t="shared" si="157"/>
        <v>0</v>
      </c>
      <c r="T176" s="350"/>
      <c r="U176" s="351">
        <f t="shared" si="158"/>
        <v>0</v>
      </c>
      <c r="V176" s="247"/>
      <c r="W176" s="351">
        <f t="shared" si="159"/>
        <v>0</v>
      </c>
      <c r="X176" s="350"/>
      <c r="Y176" s="351">
        <f t="shared" si="160"/>
        <v>0</v>
      </c>
      <c r="Z176" s="247"/>
      <c r="AA176" s="351">
        <f t="shared" si="161"/>
        <v>0</v>
      </c>
      <c r="AB176" s="350"/>
      <c r="AC176" s="351">
        <f t="shared" si="162"/>
        <v>0</v>
      </c>
      <c r="AD176" s="350"/>
      <c r="AE176" s="351">
        <f t="shared" si="163"/>
        <v>0</v>
      </c>
      <c r="AF176" s="350"/>
      <c r="AG176" s="351">
        <f t="shared" si="164"/>
        <v>0</v>
      </c>
      <c r="AH176" s="350"/>
      <c r="AI176" s="351">
        <f t="shared" si="165"/>
        <v>0</v>
      </c>
      <c r="AJ176" s="350"/>
      <c r="AK176" s="351">
        <f t="shared" si="166"/>
        <v>0</v>
      </c>
      <c r="AL176" s="350"/>
      <c r="AM176" s="351">
        <f t="shared" si="138"/>
        <v>0</v>
      </c>
      <c r="AN176" s="350"/>
      <c r="AO176" s="351">
        <f t="shared" si="139"/>
        <v>0</v>
      </c>
      <c r="AP176" s="350"/>
      <c r="AQ176" s="351">
        <f t="shared" si="140"/>
        <v>0</v>
      </c>
      <c r="AR176" s="350"/>
      <c r="AS176" s="351">
        <f t="shared" si="144"/>
        <v>0</v>
      </c>
      <c r="AT176" s="350"/>
      <c r="AU176" s="351">
        <f t="shared" si="142"/>
        <v>0</v>
      </c>
      <c r="AV176" s="350"/>
      <c r="AW176" s="351">
        <f t="shared" si="145"/>
        <v>0</v>
      </c>
      <c r="AX176" s="350"/>
      <c r="AY176" s="351">
        <f t="shared" si="146"/>
        <v>0</v>
      </c>
      <c r="AZ176" s="350"/>
      <c r="BA176" s="351">
        <f t="shared" si="147"/>
        <v>0</v>
      </c>
      <c r="BB176" s="350"/>
      <c r="BC176" s="351">
        <f t="shared" si="148"/>
        <v>0</v>
      </c>
      <c r="BD176" s="350"/>
      <c r="BE176" s="351">
        <f t="shared" si="143"/>
        <v>0</v>
      </c>
      <c r="BF176" s="350"/>
      <c r="BG176" s="351">
        <f t="shared" si="149"/>
        <v>0</v>
      </c>
      <c r="BH176" s="350"/>
      <c r="BI176" s="351">
        <f t="shared" si="141"/>
        <v>0</v>
      </c>
      <c r="BJ176" s="246"/>
      <c r="BK176" s="246"/>
    </row>
    <row r="177" spans="1:63" ht="15.9" customHeight="1">
      <c r="A177" s="360" t="s">
        <v>322</v>
      </c>
      <c r="B177" s="349" t="s">
        <v>609</v>
      </c>
      <c r="C177" s="61">
        <v>32600</v>
      </c>
      <c r="D177" s="350"/>
      <c r="E177" s="351">
        <f t="shared" si="150"/>
        <v>0</v>
      </c>
      <c r="F177" s="350"/>
      <c r="G177" s="351">
        <f t="shared" si="151"/>
        <v>0</v>
      </c>
      <c r="H177" s="350"/>
      <c r="I177" s="351">
        <f t="shared" si="152"/>
        <v>0</v>
      </c>
      <c r="J177" s="512"/>
      <c r="K177" s="511">
        <f t="shared" si="153"/>
        <v>0</v>
      </c>
      <c r="L177" s="247"/>
      <c r="M177" s="351">
        <f t="shared" si="154"/>
        <v>0</v>
      </c>
      <c r="N177" s="350"/>
      <c r="O177" s="351">
        <f t="shared" si="155"/>
        <v>0</v>
      </c>
      <c r="P177" s="350"/>
      <c r="Q177" s="351">
        <f t="shared" si="156"/>
        <v>0</v>
      </c>
      <c r="R177" s="350"/>
      <c r="S177" s="351">
        <f t="shared" si="157"/>
        <v>0</v>
      </c>
      <c r="T177" s="350"/>
      <c r="U177" s="351">
        <f t="shared" si="158"/>
        <v>0</v>
      </c>
      <c r="V177" s="247"/>
      <c r="W177" s="351">
        <f t="shared" si="159"/>
        <v>0</v>
      </c>
      <c r="X177" s="350"/>
      <c r="Y177" s="351">
        <f t="shared" si="160"/>
        <v>0</v>
      </c>
      <c r="Z177" s="247"/>
      <c r="AA177" s="351">
        <f t="shared" si="161"/>
        <v>0</v>
      </c>
      <c r="AB177" s="350"/>
      <c r="AC177" s="351">
        <f t="shared" si="162"/>
        <v>0</v>
      </c>
      <c r="AD177" s="350"/>
      <c r="AE177" s="351">
        <f t="shared" si="163"/>
        <v>0</v>
      </c>
      <c r="AF177" s="350"/>
      <c r="AG177" s="351">
        <f t="shared" si="164"/>
        <v>0</v>
      </c>
      <c r="AH177" s="350"/>
      <c r="AI177" s="351">
        <f t="shared" si="165"/>
        <v>0</v>
      </c>
      <c r="AJ177" s="350"/>
      <c r="AK177" s="351">
        <f t="shared" si="166"/>
        <v>0</v>
      </c>
      <c r="AL177" s="350"/>
      <c r="AM177" s="351">
        <f t="shared" si="138"/>
        <v>0</v>
      </c>
      <c r="AN177" s="350"/>
      <c r="AO177" s="351">
        <f t="shared" si="139"/>
        <v>0</v>
      </c>
      <c r="AP177" s="350"/>
      <c r="AQ177" s="351">
        <f t="shared" si="140"/>
        <v>0</v>
      </c>
      <c r="AR177" s="350"/>
      <c r="AS177" s="351">
        <f t="shared" si="144"/>
        <v>0</v>
      </c>
      <c r="AT177" s="350"/>
      <c r="AU177" s="351">
        <f t="shared" si="142"/>
        <v>0</v>
      </c>
      <c r="AV177" s="350"/>
      <c r="AW177" s="351">
        <f t="shared" si="145"/>
        <v>0</v>
      </c>
      <c r="AX177" s="350"/>
      <c r="AY177" s="351">
        <f t="shared" si="146"/>
        <v>0</v>
      </c>
      <c r="AZ177" s="350"/>
      <c r="BA177" s="351">
        <f t="shared" si="147"/>
        <v>0</v>
      </c>
      <c r="BB177" s="350"/>
      <c r="BC177" s="351">
        <f t="shared" si="148"/>
        <v>0</v>
      </c>
      <c r="BD177" s="350"/>
      <c r="BE177" s="351">
        <f t="shared" si="143"/>
        <v>0</v>
      </c>
      <c r="BF177" s="350"/>
      <c r="BG177" s="351">
        <f t="shared" si="149"/>
        <v>0</v>
      </c>
      <c r="BH177" s="350"/>
      <c r="BI177" s="351">
        <f t="shared" si="141"/>
        <v>0</v>
      </c>
      <c r="BJ177" s="246"/>
      <c r="BK177" s="246"/>
    </row>
    <row r="178" spans="1:63" ht="15.9" customHeight="1">
      <c r="A178" s="360" t="s">
        <v>350</v>
      </c>
      <c r="B178" s="349" t="s">
        <v>358</v>
      </c>
      <c r="C178" s="61">
        <v>32600</v>
      </c>
      <c r="D178" s="350"/>
      <c r="E178" s="351">
        <f t="shared" si="150"/>
        <v>0</v>
      </c>
      <c r="F178" s="350"/>
      <c r="G178" s="351">
        <f t="shared" si="151"/>
        <v>0</v>
      </c>
      <c r="H178" s="350"/>
      <c r="I178" s="351">
        <f t="shared" si="152"/>
        <v>0</v>
      </c>
      <c r="J178" s="512"/>
      <c r="K178" s="511">
        <f t="shared" si="153"/>
        <v>0</v>
      </c>
      <c r="L178" s="247"/>
      <c r="M178" s="351">
        <f t="shared" si="154"/>
        <v>0</v>
      </c>
      <c r="N178" s="350"/>
      <c r="O178" s="351">
        <f t="shared" si="155"/>
        <v>0</v>
      </c>
      <c r="P178" s="350"/>
      <c r="Q178" s="351">
        <f t="shared" si="156"/>
        <v>0</v>
      </c>
      <c r="R178" s="350"/>
      <c r="S178" s="351">
        <f t="shared" si="157"/>
        <v>0</v>
      </c>
      <c r="T178" s="350"/>
      <c r="U178" s="351">
        <f t="shared" si="158"/>
        <v>0</v>
      </c>
      <c r="V178" s="247"/>
      <c r="W178" s="351">
        <f t="shared" si="159"/>
        <v>0</v>
      </c>
      <c r="X178" s="350"/>
      <c r="Y178" s="351">
        <f t="shared" si="160"/>
        <v>0</v>
      </c>
      <c r="Z178" s="247"/>
      <c r="AA178" s="351">
        <f t="shared" si="161"/>
        <v>0</v>
      </c>
      <c r="AB178" s="350"/>
      <c r="AC178" s="351">
        <f t="shared" si="162"/>
        <v>0</v>
      </c>
      <c r="AD178" s="350"/>
      <c r="AE178" s="351">
        <f t="shared" si="163"/>
        <v>0</v>
      </c>
      <c r="AF178" s="350"/>
      <c r="AG178" s="351">
        <f t="shared" si="164"/>
        <v>0</v>
      </c>
      <c r="AH178" s="350"/>
      <c r="AI178" s="351">
        <f t="shared" si="165"/>
        <v>0</v>
      </c>
      <c r="AJ178" s="350"/>
      <c r="AK178" s="351">
        <f t="shared" si="166"/>
        <v>0</v>
      </c>
      <c r="AL178" s="350"/>
      <c r="AM178" s="351">
        <f t="shared" si="138"/>
        <v>0</v>
      </c>
      <c r="AN178" s="350"/>
      <c r="AO178" s="351">
        <f t="shared" si="139"/>
        <v>0</v>
      </c>
      <c r="AP178" s="350"/>
      <c r="AQ178" s="351">
        <f t="shared" si="140"/>
        <v>0</v>
      </c>
      <c r="AR178" s="350"/>
      <c r="AS178" s="351">
        <f t="shared" si="144"/>
        <v>0</v>
      </c>
      <c r="AT178" s="350"/>
      <c r="AU178" s="351">
        <f t="shared" si="142"/>
        <v>0</v>
      </c>
      <c r="AV178" s="350"/>
      <c r="AW178" s="351">
        <f t="shared" si="145"/>
        <v>0</v>
      </c>
      <c r="AX178" s="350"/>
      <c r="AY178" s="351">
        <f t="shared" si="146"/>
        <v>0</v>
      </c>
      <c r="AZ178" s="350"/>
      <c r="BA178" s="351">
        <f t="shared" si="147"/>
        <v>0</v>
      </c>
      <c r="BB178" s="350"/>
      <c r="BC178" s="351">
        <f t="shared" si="148"/>
        <v>0</v>
      </c>
      <c r="BD178" s="350"/>
      <c r="BE178" s="351">
        <f t="shared" si="143"/>
        <v>0</v>
      </c>
      <c r="BF178" s="350"/>
      <c r="BG178" s="351">
        <f t="shared" si="149"/>
        <v>0</v>
      </c>
      <c r="BH178" s="350"/>
      <c r="BI178" s="351">
        <f t="shared" si="141"/>
        <v>0</v>
      </c>
      <c r="BJ178" s="246"/>
      <c r="BK178" s="246"/>
    </row>
    <row r="179" spans="1:63" ht="15.9" customHeight="1">
      <c r="A179" s="360" t="s">
        <v>354</v>
      </c>
      <c r="B179" s="349" t="s">
        <v>602</v>
      </c>
      <c r="C179" s="61">
        <v>32600</v>
      </c>
      <c r="D179" s="350"/>
      <c r="E179" s="351">
        <f t="shared" si="150"/>
        <v>0</v>
      </c>
      <c r="F179" s="350"/>
      <c r="G179" s="351">
        <f t="shared" si="151"/>
        <v>0</v>
      </c>
      <c r="H179" s="350"/>
      <c r="I179" s="351">
        <f t="shared" si="152"/>
        <v>0</v>
      </c>
      <c r="J179" s="512"/>
      <c r="K179" s="511">
        <f t="shared" si="153"/>
        <v>0</v>
      </c>
      <c r="L179" s="247"/>
      <c r="M179" s="351">
        <f t="shared" si="154"/>
        <v>0</v>
      </c>
      <c r="N179" s="350"/>
      <c r="O179" s="351">
        <f t="shared" si="155"/>
        <v>0</v>
      </c>
      <c r="P179" s="350"/>
      <c r="Q179" s="351">
        <f t="shared" si="156"/>
        <v>0</v>
      </c>
      <c r="R179" s="350"/>
      <c r="S179" s="351">
        <f t="shared" si="157"/>
        <v>0</v>
      </c>
      <c r="T179" s="350"/>
      <c r="U179" s="351">
        <f t="shared" si="158"/>
        <v>0</v>
      </c>
      <c r="V179" s="247"/>
      <c r="W179" s="351">
        <f t="shared" si="159"/>
        <v>0</v>
      </c>
      <c r="X179" s="350"/>
      <c r="Y179" s="351">
        <f t="shared" si="160"/>
        <v>0</v>
      </c>
      <c r="Z179" s="247"/>
      <c r="AA179" s="351">
        <f t="shared" si="161"/>
        <v>0</v>
      </c>
      <c r="AB179" s="350"/>
      <c r="AC179" s="351">
        <f t="shared" si="162"/>
        <v>0</v>
      </c>
      <c r="AD179" s="350"/>
      <c r="AE179" s="351">
        <f t="shared" si="163"/>
        <v>0</v>
      </c>
      <c r="AF179" s="350"/>
      <c r="AG179" s="351">
        <f t="shared" si="164"/>
        <v>0</v>
      </c>
      <c r="AH179" s="350"/>
      <c r="AI179" s="351">
        <f t="shared" si="165"/>
        <v>0</v>
      </c>
      <c r="AJ179" s="350"/>
      <c r="AK179" s="351">
        <f t="shared" si="166"/>
        <v>0</v>
      </c>
      <c r="AL179" s="350"/>
      <c r="AM179" s="351">
        <f t="shared" si="138"/>
        <v>0</v>
      </c>
      <c r="AN179" s="350"/>
      <c r="AO179" s="351">
        <f t="shared" si="139"/>
        <v>0</v>
      </c>
      <c r="AP179" s="350"/>
      <c r="AQ179" s="351">
        <f t="shared" si="140"/>
        <v>0</v>
      </c>
      <c r="AR179" s="350"/>
      <c r="AS179" s="351">
        <f t="shared" si="144"/>
        <v>0</v>
      </c>
      <c r="AT179" s="350"/>
      <c r="AU179" s="351">
        <f t="shared" si="142"/>
        <v>0</v>
      </c>
      <c r="AV179" s="350"/>
      <c r="AW179" s="351">
        <f t="shared" si="145"/>
        <v>0</v>
      </c>
      <c r="AX179" s="350"/>
      <c r="AY179" s="351">
        <f t="shared" si="146"/>
        <v>0</v>
      </c>
      <c r="AZ179" s="350"/>
      <c r="BA179" s="351">
        <f t="shared" si="147"/>
        <v>0</v>
      </c>
      <c r="BB179" s="350"/>
      <c r="BC179" s="351">
        <f t="shared" si="148"/>
        <v>0</v>
      </c>
      <c r="BD179" s="350"/>
      <c r="BE179" s="351">
        <f t="shared" si="143"/>
        <v>0</v>
      </c>
      <c r="BF179" s="350"/>
      <c r="BG179" s="351">
        <f t="shared" si="149"/>
        <v>0</v>
      </c>
      <c r="BH179" s="350"/>
      <c r="BI179" s="351">
        <f t="shared" si="141"/>
        <v>0</v>
      </c>
      <c r="BJ179" s="246"/>
      <c r="BK179" s="246"/>
    </row>
    <row r="180" spans="1:63" ht="15.9" customHeight="1">
      <c r="A180" s="360" t="s">
        <v>355</v>
      </c>
      <c r="B180" s="349" t="s">
        <v>356</v>
      </c>
      <c r="C180" s="61">
        <v>32600</v>
      </c>
      <c r="D180" s="350"/>
      <c r="E180" s="351">
        <f t="shared" si="150"/>
        <v>0</v>
      </c>
      <c r="F180" s="350"/>
      <c r="G180" s="351">
        <f t="shared" si="151"/>
        <v>0</v>
      </c>
      <c r="H180" s="350"/>
      <c r="I180" s="351">
        <f t="shared" si="152"/>
        <v>0</v>
      </c>
      <c r="J180" s="512"/>
      <c r="K180" s="511">
        <f t="shared" si="153"/>
        <v>0</v>
      </c>
      <c r="L180" s="247"/>
      <c r="M180" s="351">
        <f t="shared" si="154"/>
        <v>0</v>
      </c>
      <c r="N180" s="350"/>
      <c r="O180" s="351">
        <f t="shared" si="155"/>
        <v>0</v>
      </c>
      <c r="P180" s="350"/>
      <c r="Q180" s="351">
        <f t="shared" si="156"/>
        <v>0</v>
      </c>
      <c r="R180" s="350"/>
      <c r="S180" s="351">
        <f t="shared" si="157"/>
        <v>0</v>
      </c>
      <c r="T180" s="350"/>
      <c r="U180" s="351">
        <f t="shared" si="158"/>
        <v>0</v>
      </c>
      <c r="V180" s="247"/>
      <c r="W180" s="351">
        <f t="shared" si="159"/>
        <v>0</v>
      </c>
      <c r="X180" s="350"/>
      <c r="Y180" s="351">
        <f t="shared" si="160"/>
        <v>0</v>
      </c>
      <c r="Z180" s="247"/>
      <c r="AA180" s="351">
        <f t="shared" si="161"/>
        <v>0</v>
      </c>
      <c r="AB180" s="350"/>
      <c r="AC180" s="351">
        <f t="shared" si="162"/>
        <v>0</v>
      </c>
      <c r="AD180" s="350"/>
      <c r="AE180" s="351">
        <f t="shared" si="163"/>
        <v>0</v>
      </c>
      <c r="AF180" s="350"/>
      <c r="AG180" s="351">
        <f t="shared" si="164"/>
        <v>0</v>
      </c>
      <c r="AH180" s="350"/>
      <c r="AI180" s="351">
        <f t="shared" si="165"/>
        <v>0</v>
      </c>
      <c r="AJ180" s="350"/>
      <c r="AK180" s="351">
        <f t="shared" si="166"/>
        <v>0</v>
      </c>
      <c r="AL180" s="350"/>
      <c r="AM180" s="351">
        <f t="shared" si="138"/>
        <v>0</v>
      </c>
      <c r="AN180" s="350"/>
      <c r="AO180" s="351">
        <f t="shared" si="139"/>
        <v>0</v>
      </c>
      <c r="AP180" s="350"/>
      <c r="AQ180" s="351">
        <f t="shared" si="140"/>
        <v>0</v>
      </c>
      <c r="AR180" s="350"/>
      <c r="AS180" s="351">
        <f t="shared" si="144"/>
        <v>0</v>
      </c>
      <c r="AT180" s="350"/>
      <c r="AU180" s="351">
        <f t="shared" si="142"/>
        <v>0</v>
      </c>
      <c r="AV180" s="350"/>
      <c r="AW180" s="351">
        <f t="shared" si="145"/>
        <v>0</v>
      </c>
      <c r="AX180" s="350"/>
      <c r="AY180" s="351">
        <f t="shared" si="146"/>
        <v>0</v>
      </c>
      <c r="AZ180" s="350"/>
      <c r="BA180" s="351">
        <f t="shared" si="147"/>
        <v>0</v>
      </c>
      <c r="BB180" s="350"/>
      <c r="BC180" s="351">
        <f t="shared" si="148"/>
        <v>0</v>
      </c>
      <c r="BD180" s="350"/>
      <c r="BE180" s="351">
        <f t="shared" si="143"/>
        <v>0</v>
      </c>
      <c r="BF180" s="350"/>
      <c r="BG180" s="351">
        <f t="shared" si="149"/>
        <v>0</v>
      </c>
      <c r="BH180" s="350"/>
      <c r="BI180" s="351">
        <f t="shared" si="141"/>
        <v>0</v>
      </c>
      <c r="BJ180" s="246"/>
      <c r="BK180" s="246"/>
    </row>
    <row r="181" spans="1:63" ht="15.9" customHeight="1">
      <c r="A181" s="360" t="s">
        <v>704</v>
      </c>
      <c r="B181" s="400" t="s">
        <v>705</v>
      </c>
      <c r="C181" s="61">
        <v>32600</v>
      </c>
      <c r="D181" s="350"/>
      <c r="E181" s="351">
        <f t="shared" si="150"/>
        <v>0</v>
      </c>
      <c r="F181" s="350"/>
      <c r="G181" s="351">
        <f t="shared" si="151"/>
        <v>0</v>
      </c>
      <c r="H181" s="350"/>
      <c r="I181" s="351">
        <f t="shared" si="152"/>
        <v>0</v>
      </c>
      <c r="J181" s="512"/>
      <c r="K181" s="511">
        <f t="shared" si="153"/>
        <v>0</v>
      </c>
      <c r="L181" s="247"/>
      <c r="M181" s="351">
        <f t="shared" si="154"/>
        <v>0</v>
      </c>
      <c r="N181" s="350"/>
      <c r="O181" s="351">
        <f t="shared" si="155"/>
        <v>0</v>
      </c>
      <c r="P181" s="350"/>
      <c r="Q181" s="351">
        <f t="shared" si="156"/>
        <v>0</v>
      </c>
      <c r="R181" s="350"/>
      <c r="S181" s="351">
        <f t="shared" si="157"/>
        <v>0</v>
      </c>
      <c r="T181" s="350"/>
      <c r="U181" s="351">
        <f t="shared" si="158"/>
        <v>0</v>
      </c>
      <c r="V181" s="247"/>
      <c r="W181" s="351">
        <f t="shared" si="159"/>
        <v>0</v>
      </c>
      <c r="X181" s="350"/>
      <c r="Y181" s="351">
        <f t="shared" si="160"/>
        <v>0</v>
      </c>
      <c r="Z181" s="247"/>
      <c r="AA181" s="351">
        <f t="shared" si="161"/>
        <v>0</v>
      </c>
      <c r="AB181" s="350">
        <v>10.5</v>
      </c>
      <c r="AC181" s="351">
        <f t="shared" si="162"/>
        <v>342300</v>
      </c>
      <c r="AD181" s="350"/>
      <c r="AE181" s="351">
        <f t="shared" si="163"/>
        <v>0</v>
      </c>
      <c r="AF181" s="350"/>
      <c r="AG181" s="351">
        <f t="shared" si="164"/>
        <v>0</v>
      </c>
      <c r="AH181" s="350"/>
      <c r="AI181" s="351">
        <f t="shared" si="165"/>
        <v>0</v>
      </c>
      <c r="AJ181" s="350"/>
      <c r="AK181" s="351">
        <f t="shared" si="166"/>
        <v>0</v>
      </c>
      <c r="AL181" s="350"/>
      <c r="AM181" s="351">
        <f t="shared" si="138"/>
        <v>0</v>
      </c>
      <c r="AN181" s="350"/>
      <c r="AO181" s="351">
        <f t="shared" si="139"/>
        <v>0</v>
      </c>
      <c r="AP181" s="350"/>
      <c r="AQ181" s="351">
        <f t="shared" si="140"/>
        <v>0</v>
      </c>
      <c r="AR181" s="350"/>
      <c r="AS181" s="351">
        <f t="shared" si="144"/>
        <v>0</v>
      </c>
      <c r="AT181" s="350"/>
      <c r="AU181" s="351">
        <f t="shared" si="142"/>
        <v>0</v>
      </c>
      <c r="AV181" s="350"/>
      <c r="AW181" s="351">
        <f t="shared" si="145"/>
        <v>0</v>
      </c>
      <c r="AX181" s="350"/>
      <c r="AY181" s="351">
        <f t="shared" si="146"/>
        <v>0</v>
      </c>
      <c r="AZ181" s="350"/>
      <c r="BA181" s="351">
        <f t="shared" si="147"/>
        <v>0</v>
      </c>
      <c r="BB181" s="350"/>
      <c r="BC181" s="351">
        <f t="shared" si="148"/>
        <v>0</v>
      </c>
      <c r="BD181" s="350"/>
      <c r="BE181" s="351">
        <f t="shared" si="143"/>
        <v>0</v>
      </c>
      <c r="BF181" s="350"/>
      <c r="BG181" s="351">
        <f t="shared" si="149"/>
        <v>0</v>
      </c>
      <c r="BH181" s="350"/>
      <c r="BI181" s="351">
        <f t="shared" si="141"/>
        <v>0</v>
      </c>
      <c r="BJ181" s="246"/>
      <c r="BK181" s="246"/>
    </row>
    <row r="182" spans="1:63" ht="15.9" customHeight="1">
      <c r="A182" s="360" t="s">
        <v>606</v>
      </c>
      <c r="B182" s="349" t="s">
        <v>607</v>
      </c>
      <c r="C182" s="61">
        <v>32600</v>
      </c>
      <c r="D182" s="350"/>
      <c r="E182" s="351">
        <f t="shared" si="150"/>
        <v>0</v>
      </c>
      <c r="F182" s="350"/>
      <c r="G182" s="351">
        <f t="shared" si="151"/>
        <v>0</v>
      </c>
      <c r="H182" s="350"/>
      <c r="I182" s="351">
        <f t="shared" si="152"/>
        <v>0</v>
      </c>
      <c r="J182" s="512"/>
      <c r="K182" s="511">
        <f t="shared" si="153"/>
        <v>0</v>
      </c>
      <c r="L182" s="247"/>
      <c r="M182" s="351">
        <f t="shared" si="154"/>
        <v>0</v>
      </c>
      <c r="N182" s="350"/>
      <c r="O182" s="351">
        <f t="shared" si="155"/>
        <v>0</v>
      </c>
      <c r="P182" s="350"/>
      <c r="Q182" s="351">
        <f t="shared" si="156"/>
        <v>0</v>
      </c>
      <c r="R182" s="350"/>
      <c r="S182" s="351">
        <f t="shared" si="157"/>
        <v>0</v>
      </c>
      <c r="T182" s="350"/>
      <c r="U182" s="351">
        <f t="shared" si="158"/>
        <v>0</v>
      </c>
      <c r="V182" s="247"/>
      <c r="W182" s="351">
        <f t="shared" si="159"/>
        <v>0</v>
      </c>
      <c r="X182" s="350"/>
      <c r="Y182" s="351">
        <f t="shared" si="160"/>
        <v>0</v>
      </c>
      <c r="Z182" s="247"/>
      <c r="AA182" s="351">
        <f t="shared" si="161"/>
        <v>0</v>
      </c>
      <c r="AB182" s="350"/>
      <c r="AC182" s="351">
        <f t="shared" si="162"/>
        <v>0</v>
      </c>
      <c r="AD182" s="350"/>
      <c r="AE182" s="351">
        <f t="shared" si="163"/>
        <v>0</v>
      </c>
      <c r="AF182" s="350"/>
      <c r="AG182" s="351">
        <f t="shared" si="164"/>
        <v>0</v>
      </c>
      <c r="AH182" s="350"/>
      <c r="AI182" s="351">
        <f t="shared" si="165"/>
        <v>0</v>
      </c>
      <c r="AJ182" s="350"/>
      <c r="AK182" s="351">
        <f t="shared" si="166"/>
        <v>0</v>
      </c>
      <c r="AL182" s="350"/>
      <c r="AM182" s="351">
        <f t="shared" si="138"/>
        <v>0</v>
      </c>
      <c r="AN182" s="350"/>
      <c r="AO182" s="351">
        <f t="shared" si="139"/>
        <v>0</v>
      </c>
      <c r="AP182" s="350"/>
      <c r="AQ182" s="351">
        <f t="shared" si="140"/>
        <v>0</v>
      </c>
      <c r="AR182" s="350"/>
      <c r="AS182" s="351">
        <f t="shared" si="144"/>
        <v>0</v>
      </c>
      <c r="AT182" s="350"/>
      <c r="AU182" s="351">
        <f t="shared" si="142"/>
        <v>0</v>
      </c>
      <c r="AV182" s="350"/>
      <c r="AW182" s="351">
        <f t="shared" si="145"/>
        <v>0</v>
      </c>
      <c r="AX182" s="350"/>
      <c r="AY182" s="351">
        <f t="shared" si="146"/>
        <v>0</v>
      </c>
      <c r="AZ182" s="350"/>
      <c r="BA182" s="351">
        <f t="shared" si="147"/>
        <v>0</v>
      </c>
      <c r="BB182" s="350"/>
      <c r="BC182" s="351">
        <f t="shared" si="148"/>
        <v>0</v>
      </c>
      <c r="BD182" s="350"/>
      <c r="BE182" s="351">
        <f t="shared" si="143"/>
        <v>0</v>
      </c>
      <c r="BF182" s="350"/>
      <c r="BG182" s="351">
        <f t="shared" si="149"/>
        <v>0</v>
      </c>
      <c r="BH182" s="350"/>
      <c r="BI182" s="351">
        <f t="shared" si="141"/>
        <v>0</v>
      </c>
      <c r="BJ182" s="246"/>
      <c r="BK182" s="246"/>
    </row>
    <row r="183" spans="1:63" ht="15.9" customHeight="1">
      <c r="A183" s="390" t="s">
        <v>966</v>
      </c>
      <c r="B183" s="402" t="s">
        <v>967</v>
      </c>
      <c r="C183" s="61">
        <v>32600</v>
      </c>
      <c r="D183" s="350"/>
      <c r="E183" s="351">
        <f t="shared" si="150"/>
        <v>0</v>
      </c>
      <c r="F183" s="350"/>
      <c r="G183" s="351">
        <f t="shared" si="151"/>
        <v>0</v>
      </c>
      <c r="H183" s="350"/>
      <c r="I183" s="351">
        <f t="shared" si="152"/>
        <v>0</v>
      </c>
      <c r="J183" s="512"/>
      <c r="K183" s="511">
        <f t="shared" si="153"/>
        <v>0</v>
      </c>
      <c r="L183" s="247"/>
      <c r="M183" s="351">
        <f t="shared" si="154"/>
        <v>0</v>
      </c>
      <c r="N183" s="350"/>
      <c r="O183" s="351">
        <f t="shared" si="155"/>
        <v>0</v>
      </c>
      <c r="P183" s="350"/>
      <c r="Q183" s="351">
        <f t="shared" si="156"/>
        <v>0</v>
      </c>
      <c r="R183" s="350"/>
      <c r="S183" s="351">
        <f t="shared" si="157"/>
        <v>0</v>
      </c>
      <c r="T183" s="350"/>
      <c r="U183" s="351">
        <f t="shared" si="158"/>
        <v>0</v>
      </c>
      <c r="V183" s="247"/>
      <c r="W183" s="351">
        <f t="shared" si="159"/>
        <v>0</v>
      </c>
      <c r="X183" s="350"/>
      <c r="Y183" s="351">
        <f t="shared" si="160"/>
        <v>0</v>
      </c>
      <c r="Z183" s="247"/>
      <c r="AA183" s="351">
        <f t="shared" si="161"/>
        <v>0</v>
      </c>
      <c r="AB183" s="350">
        <v>3.5</v>
      </c>
      <c r="AC183" s="351">
        <f t="shared" si="162"/>
        <v>114100</v>
      </c>
      <c r="AD183" s="350"/>
      <c r="AE183" s="351">
        <f t="shared" si="163"/>
        <v>0</v>
      </c>
      <c r="AF183" s="350"/>
      <c r="AG183" s="351">
        <f t="shared" si="164"/>
        <v>0</v>
      </c>
      <c r="AH183" s="401"/>
      <c r="AI183" s="351">
        <f t="shared" si="165"/>
        <v>0</v>
      </c>
      <c r="AJ183" s="350"/>
      <c r="AK183" s="351">
        <f t="shared" si="166"/>
        <v>0</v>
      </c>
      <c r="AL183" s="350"/>
      <c r="AM183" s="351">
        <f t="shared" si="138"/>
        <v>0</v>
      </c>
      <c r="AN183" s="350"/>
      <c r="AO183" s="351">
        <f t="shared" si="139"/>
        <v>0</v>
      </c>
      <c r="AP183" s="350"/>
      <c r="AQ183" s="351">
        <f t="shared" si="140"/>
        <v>0</v>
      </c>
      <c r="AR183" s="350"/>
      <c r="AS183" s="351">
        <f t="shared" si="144"/>
        <v>0</v>
      </c>
      <c r="AT183" s="350"/>
      <c r="AU183" s="351">
        <f t="shared" si="142"/>
        <v>0</v>
      </c>
      <c r="AV183" s="350"/>
      <c r="AW183" s="351">
        <f t="shared" si="145"/>
        <v>0</v>
      </c>
      <c r="AX183" s="350"/>
      <c r="AY183" s="351">
        <f t="shared" si="146"/>
        <v>0</v>
      </c>
      <c r="AZ183" s="350"/>
      <c r="BA183" s="351">
        <f t="shared" si="147"/>
        <v>0</v>
      </c>
      <c r="BB183" s="350"/>
      <c r="BC183" s="351">
        <f t="shared" si="148"/>
        <v>0</v>
      </c>
      <c r="BD183" s="350"/>
      <c r="BE183" s="351">
        <f t="shared" si="143"/>
        <v>0</v>
      </c>
      <c r="BF183" s="350"/>
      <c r="BG183" s="351">
        <f t="shared" si="149"/>
        <v>0</v>
      </c>
      <c r="BH183" s="350"/>
      <c r="BI183" s="351">
        <f t="shared" si="141"/>
        <v>0</v>
      </c>
      <c r="BJ183" s="246"/>
      <c r="BK183" s="246"/>
    </row>
    <row r="184" spans="1:63" ht="15.9" customHeight="1">
      <c r="A184" s="360" t="s">
        <v>993</v>
      </c>
      <c r="B184" s="402" t="s">
        <v>968</v>
      </c>
      <c r="C184" s="61">
        <v>32600</v>
      </c>
      <c r="D184" s="350"/>
      <c r="E184" s="351">
        <f t="shared" si="150"/>
        <v>0</v>
      </c>
      <c r="F184" s="350"/>
      <c r="G184" s="351">
        <f t="shared" si="151"/>
        <v>0</v>
      </c>
      <c r="H184" s="350"/>
      <c r="I184" s="351">
        <f t="shared" si="152"/>
        <v>0</v>
      </c>
      <c r="J184" s="512"/>
      <c r="K184" s="511">
        <f t="shared" si="153"/>
        <v>0</v>
      </c>
      <c r="L184" s="247"/>
      <c r="M184" s="351">
        <f t="shared" si="154"/>
        <v>0</v>
      </c>
      <c r="N184" s="350"/>
      <c r="O184" s="351">
        <f t="shared" si="155"/>
        <v>0</v>
      </c>
      <c r="P184" s="350"/>
      <c r="Q184" s="351">
        <f t="shared" si="156"/>
        <v>0</v>
      </c>
      <c r="R184" s="350"/>
      <c r="S184" s="351">
        <f t="shared" si="157"/>
        <v>0</v>
      </c>
      <c r="T184" s="350"/>
      <c r="U184" s="351">
        <f t="shared" si="158"/>
        <v>0</v>
      </c>
      <c r="V184" s="247"/>
      <c r="W184" s="351">
        <f t="shared" si="159"/>
        <v>0</v>
      </c>
      <c r="X184" s="350"/>
      <c r="Y184" s="351">
        <f t="shared" si="160"/>
        <v>0</v>
      </c>
      <c r="Z184" s="247"/>
      <c r="AA184" s="351">
        <f t="shared" si="161"/>
        <v>0</v>
      </c>
      <c r="AB184" s="350">
        <v>10.5</v>
      </c>
      <c r="AC184" s="351">
        <f t="shared" si="162"/>
        <v>342300</v>
      </c>
      <c r="AD184" s="350"/>
      <c r="AE184" s="351">
        <f t="shared" si="163"/>
        <v>0</v>
      </c>
      <c r="AF184" s="350"/>
      <c r="AG184" s="351">
        <f t="shared" si="164"/>
        <v>0</v>
      </c>
      <c r="AH184" s="401"/>
      <c r="AI184" s="351">
        <f t="shared" si="165"/>
        <v>0</v>
      </c>
      <c r="AJ184" s="350"/>
      <c r="AK184" s="351">
        <f t="shared" si="166"/>
        <v>0</v>
      </c>
      <c r="AL184" s="350"/>
      <c r="AM184" s="351">
        <f t="shared" si="138"/>
        <v>0</v>
      </c>
      <c r="AN184" s="350"/>
      <c r="AO184" s="351">
        <f t="shared" si="139"/>
        <v>0</v>
      </c>
      <c r="AP184" s="350"/>
      <c r="AQ184" s="351">
        <f t="shared" si="140"/>
        <v>0</v>
      </c>
      <c r="AR184" s="350"/>
      <c r="AS184" s="351">
        <f t="shared" si="144"/>
        <v>0</v>
      </c>
      <c r="AT184" s="350"/>
      <c r="AU184" s="351">
        <f t="shared" si="142"/>
        <v>0</v>
      </c>
      <c r="AV184" s="350"/>
      <c r="AW184" s="351">
        <f t="shared" si="145"/>
        <v>0</v>
      </c>
      <c r="AX184" s="350"/>
      <c r="AY184" s="351">
        <f t="shared" si="146"/>
        <v>0</v>
      </c>
      <c r="AZ184" s="350"/>
      <c r="BA184" s="351">
        <f t="shared" si="147"/>
        <v>0</v>
      </c>
      <c r="BB184" s="350"/>
      <c r="BC184" s="351">
        <f t="shared" si="148"/>
        <v>0</v>
      </c>
      <c r="BD184" s="350"/>
      <c r="BE184" s="351">
        <f t="shared" si="143"/>
        <v>0</v>
      </c>
      <c r="BF184" s="350"/>
      <c r="BG184" s="351">
        <f t="shared" si="149"/>
        <v>0</v>
      </c>
      <c r="BH184" s="350"/>
      <c r="BI184" s="351">
        <f t="shared" si="141"/>
        <v>0</v>
      </c>
      <c r="BJ184" s="246"/>
      <c r="BK184" s="246"/>
    </row>
    <row r="185" spans="1:63" ht="15.9" customHeight="1">
      <c r="A185" s="360" t="s">
        <v>994</v>
      </c>
      <c r="B185" s="402" t="s">
        <v>969</v>
      </c>
      <c r="C185" s="61">
        <v>32600</v>
      </c>
      <c r="D185" s="350"/>
      <c r="E185" s="351">
        <f t="shared" si="150"/>
        <v>0</v>
      </c>
      <c r="F185" s="350"/>
      <c r="G185" s="351">
        <f t="shared" si="151"/>
        <v>0</v>
      </c>
      <c r="H185" s="350"/>
      <c r="I185" s="351">
        <f t="shared" si="152"/>
        <v>0</v>
      </c>
      <c r="J185" s="512"/>
      <c r="K185" s="511">
        <f t="shared" si="153"/>
        <v>0</v>
      </c>
      <c r="L185" s="247"/>
      <c r="M185" s="351">
        <f t="shared" si="154"/>
        <v>0</v>
      </c>
      <c r="N185" s="350"/>
      <c r="O185" s="351">
        <f t="shared" si="155"/>
        <v>0</v>
      </c>
      <c r="P185" s="350"/>
      <c r="Q185" s="351">
        <f t="shared" si="156"/>
        <v>0</v>
      </c>
      <c r="R185" s="350"/>
      <c r="S185" s="351">
        <f t="shared" si="157"/>
        <v>0</v>
      </c>
      <c r="T185" s="350"/>
      <c r="U185" s="351">
        <f t="shared" si="158"/>
        <v>0</v>
      </c>
      <c r="V185" s="247"/>
      <c r="W185" s="351">
        <f t="shared" si="159"/>
        <v>0</v>
      </c>
      <c r="X185" s="350"/>
      <c r="Y185" s="351">
        <f t="shared" si="160"/>
        <v>0</v>
      </c>
      <c r="Z185" s="247"/>
      <c r="AA185" s="351">
        <f t="shared" si="161"/>
        <v>0</v>
      </c>
      <c r="AB185" s="350">
        <v>10.5</v>
      </c>
      <c r="AC185" s="351">
        <f t="shared" si="162"/>
        <v>342300</v>
      </c>
      <c r="AD185" s="350"/>
      <c r="AE185" s="351">
        <f t="shared" si="163"/>
        <v>0</v>
      </c>
      <c r="AF185" s="350"/>
      <c r="AG185" s="351">
        <f t="shared" si="164"/>
        <v>0</v>
      </c>
      <c r="AH185" s="401"/>
      <c r="AI185" s="351">
        <f t="shared" si="165"/>
        <v>0</v>
      </c>
      <c r="AJ185" s="350"/>
      <c r="AK185" s="351">
        <f t="shared" si="166"/>
        <v>0</v>
      </c>
      <c r="AL185" s="350"/>
      <c r="AM185" s="351">
        <f t="shared" si="138"/>
        <v>0</v>
      </c>
      <c r="AN185" s="350"/>
      <c r="AO185" s="351">
        <f t="shared" si="139"/>
        <v>0</v>
      </c>
      <c r="AP185" s="350"/>
      <c r="AQ185" s="351">
        <f t="shared" si="140"/>
        <v>0</v>
      </c>
      <c r="AR185" s="350"/>
      <c r="AS185" s="351">
        <f t="shared" si="144"/>
        <v>0</v>
      </c>
      <c r="AT185" s="350"/>
      <c r="AU185" s="351">
        <f t="shared" si="142"/>
        <v>0</v>
      </c>
      <c r="AV185" s="350"/>
      <c r="AW185" s="351">
        <f t="shared" si="145"/>
        <v>0</v>
      </c>
      <c r="AX185" s="350"/>
      <c r="AY185" s="351">
        <f t="shared" si="146"/>
        <v>0</v>
      </c>
      <c r="AZ185" s="350"/>
      <c r="BA185" s="351">
        <f t="shared" si="147"/>
        <v>0</v>
      </c>
      <c r="BB185" s="350"/>
      <c r="BC185" s="351">
        <f t="shared" si="148"/>
        <v>0</v>
      </c>
      <c r="BD185" s="350"/>
      <c r="BE185" s="351">
        <f t="shared" si="143"/>
        <v>0</v>
      </c>
      <c r="BF185" s="350"/>
      <c r="BG185" s="351">
        <f t="shared" si="149"/>
        <v>0</v>
      </c>
      <c r="BH185" s="350"/>
      <c r="BI185" s="351">
        <f t="shared" si="141"/>
        <v>0</v>
      </c>
      <c r="BJ185" s="246"/>
      <c r="BK185" s="246"/>
    </row>
    <row r="186" spans="1:63" ht="15.9" customHeight="1">
      <c r="A186" s="360" t="s">
        <v>995</v>
      </c>
      <c r="B186" s="402" t="s">
        <v>970</v>
      </c>
      <c r="C186" s="61">
        <v>32600</v>
      </c>
      <c r="D186" s="350"/>
      <c r="E186" s="351">
        <f t="shared" si="150"/>
        <v>0</v>
      </c>
      <c r="F186" s="350"/>
      <c r="G186" s="351">
        <f t="shared" si="151"/>
        <v>0</v>
      </c>
      <c r="H186" s="350"/>
      <c r="I186" s="351">
        <f t="shared" si="152"/>
        <v>0</v>
      </c>
      <c r="J186" s="512"/>
      <c r="K186" s="511">
        <f t="shared" si="153"/>
        <v>0</v>
      </c>
      <c r="L186" s="247"/>
      <c r="M186" s="351">
        <f t="shared" si="154"/>
        <v>0</v>
      </c>
      <c r="N186" s="350"/>
      <c r="O186" s="351">
        <f t="shared" si="155"/>
        <v>0</v>
      </c>
      <c r="P186" s="350"/>
      <c r="Q186" s="351">
        <f t="shared" si="156"/>
        <v>0</v>
      </c>
      <c r="R186" s="350"/>
      <c r="S186" s="351">
        <f t="shared" si="157"/>
        <v>0</v>
      </c>
      <c r="T186" s="350"/>
      <c r="U186" s="351">
        <f t="shared" si="158"/>
        <v>0</v>
      </c>
      <c r="V186" s="247"/>
      <c r="W186" s="351">
        <f t="shared" si="159"/>
        <v>0</v>
      </c>
      <c r="X186" s="350"/>
      <c r="Y186" s="351">
        <f t="shared" si="160"/>
        <v>0</v>
      </c>
      <c r="Z186" s="247"/>
      <c r="AA186" s="351">
        <f t="shared" si="161"/>
        <v>0</v>
      </c>
      <c r="AB186" s="350">
        <v>7</v>
      </c>
      <c r="AC186" s="351">
        <f t="shared" si="162"/>
        <v>228200</v>
      </c>
      <c r="AD186" s="350"/>
      <c r="AE186" s="351">
        <f t="shared" si="163"/>
        <v>0</v>
      </c>
      <c r="AF186" s="350"/>
      <c r="AG186" s="351">
        <f t="shared" si="164"/>
        <v>0</v>
      </c>
      <c r="AH186" s="401">
        <v>0</v>
      </c>
      <c r="AI186" s="351">
        <f t="shared" si="165"/>
        <v>0</v>
      </c>
      <c r="AJ186" s="350"/>
      <c r="AK186" s="351">
        <f t="shared" si="166"/>
        <v>0</v>
      </c>
      <c r="AL186" s="350"/>
      <c r="AM186" s="351">
        <f t="shared" si="138"/>
        <v>0</v>
      </c>
      <c r="AN186" s="350"/>
      <c r="AO186" s="351">
        <f t="shared" si="139"/>
        <v>0</v>
      </c>
      <c r="AP186" s="350"/>
      <c r="AQ186" s="351">
        <f t="shared" si="140"/>
        <v>0</v>
      </c>
      <c r="AR186" s="350"/>
      <c r="AS186" s="351">
        <f t="shared" si="144"/>
        <v>0</v>
      </c>
      <c r="AT186" s="350"/>
      <c r="AU186" s="351">
        <f t="shared" si="142"/>
        <v>0</v>
      </c>
      <c r="AV186" s="350"/>
      <c r="AW186" s="351">
        <f t="shared" si="145"/>
        <v>0</v>
      </c>
      <c r="AX186" s="350"/>
      <c r="AY186" s="351">
        <f t="shared" si="146"/>
        <v>0</v>
      </c>
      <c r="AZ186" s="350"/>
      <c r="BA186" s="351">
        <f t="shared" si="147"/>
        <v>0</v>
      </c>
      <c r="BB186" s="350"/>
      <c r="BC186" s="351">
        <f t="shared" si="148"/>
        <v>0</v>
      </c>
      <c r="BD186" s="350"/>
      <c r="BE186" s="351">
        <f t="shared" si="143"/>
        <v>0</v>
      </c>
      <c r="BF186" s="350"/>
      <c r="BG186" s="351">
        <f t="shared" si="149"/>
        <v>0</v>
      </c>
      <c r="BH186" s="350"/>
      <c r="BI186" s="351">
        <f t="shared" si="141"/>
        <v>0</v>
      </c>
      <c r="BJ186" s="246"/>
      <c r="BK186" s="246"/>
    </row>
    <row r="187" spans="1:63" ht="15.9" customHeight="1">
      <c r="A187" s="360" t="s">
        <v>362</v>
      </c>
      <c r="B187" s="349" t="s">
        <v>610</v>
      </c>
      <c r="C187" s="61">
        <v>32600</v>
      </c>
      <c r="D187" s="350"/>
      <c r="E187" s="351">
        <f t="shared" si="150"/>
        <v>0</v>
      </c>
      <c r="F187" s="350"/>
      <c r="G187" s="351">
        <f t="shared" si="151"/>
        <v>0</v>
      </c>
      <c r="H187" s="350"/>
      <c r="I187" s="351">
        <f t="shared" si="152"/>
        <v>0</v>
      </c>
      <c r="J187" s="512"/>
      <c r="K187" s="511">
        <f t="shared" si="153"/>
        <v>0</v>
      </c>
      <c r="L187" s="247"/>
      <c r="M187" s="351">
        <f t="shared" si="154"/>
        <v>0</v>
      </c>
      <c r="N187" s="350"/>
      <c r="O187" s="351">
        <f t="shared" si="155"/>
        <v>0</v>
      </c>
      <c r="P187" s="350"/>
      <c r="Q187" s="351">
        <f t="shared" si="156"/>
        <v>0</v>
      </c>
      <c r="R187" s="350"/>
      <c r="S187" s="351">
        <f t="shared" si="157"/>
        <v>0</v>
      </c>
      <c r="T187" s="350"/>
      <c r="U187" s="351">
        <f t="shared" si="158"/>
        <v>0</v>
      </c>
      <c r="V187" s="247"/>
      <c r="W187" s="351">
        <f t="shared" si="159"/>
        <v>0</v>
      </c>
      <c r="X187" s="350"/>
      <c r="Y187" s="351">
        <f t="shared" si="160"/>
        <v>0</v>
      </c>
      <c r="Z187" s="247"/>
      <c r="AA187" s="351">
        <f t="shared" si="161"/>
        <v>0</v>
      </c>
      <c r="AB187" s="350"/>
      <c r="AC187" s="351">
        <f t="shared" si="162"/>
        <v>0</v>
      </c>
      <c r="AD187" s="350"/>
      <c r="AE187" s="351">
        <f t="shared" si="163"/>
        <v>0</v>
      </c>
      <c r="AF187" s="350"/>
      <c r="AG187" s="351">
        <f t="shared" si="164"/>
        <v>0</v>
      </c>
      <c r="AH187" s="350"/>
      <c r="AI187" s="351">
        <f t="shared" si="165"/>
        <v>0</v>
      </c>
      <c r="AJ187" s="350"/>
      <c r="AK187" s="351">
        <f t="shared" si="166"/>
        <v>0</v>
      </c>
      <c r="AL187" s="350"/>
      <c r="AM187" s="351">
        <f t="shared" si="138"/>
        <v>0</v>
      </c>
      <c r="AN187" s="350"/>
      <c r="AO187" s="351">
        <f t="shared" si="139"/>
        <v>0</v>
      </c>
      <c r="AP187" s="350"/>
      <c r="AQ187" s="351">
        <f t="shared" si="140"/>
        <v>0</v>
      </c>
      <c r="AR187" s="350"/>
      <c r="AS187" s="351">
        <f t="shared" si="144"/>
        <v>0</v>
      </c>
      <c r="AT187" s="350"/>
      <c r="AU187" s="351">
        <f t="shared" si="142"/>
        <v>0</v>
      </c>
      <c r="AV187" s="350"/>
      <c r="AW187" s="351">
        <f t="shared" si="145"/>
        <v>0</v>
      </c>
      <c r="AX187" s="350"/>
      <c r="AY187" s="351">
        <f t="shared" si="146"/>
        <v>0</v>
      </c>
      <c r="AZ187" s="350"/>
      <c r="BA187" s="351">
        <f t="shared" si="147"/>
        <v>0</v>
      </c>
      <c r="BB187" s="350"/>
      <c r="BC187" s="351">
        <f t="shared" si="148"/>
        <v>0</v>
      </c>
      <c r="BD187" s="350"/>
      <c r="BE187" s="351">
        <f t="shared" si="143"/>
        <v>0</v>
      </c>
      <c r="BF187" s="350"/>
      <c r="BG187" s="351">
        <f t="shared" si="149"/>
        <v>0</v>
      </c>
      <c r="BH187" s="350"/>
      <c r="BI187" s="351">
        <f t="shared" si="141"/>
        <v>0</v>
      </c>
      <c r="BJ187" s="246"/>
      <c r="BK187" s="246"/>
    </row>
    <row r="188" spans="1:63" ht="15.9" customHeight="1">
      <c r="A188" s="360" t="s">
        <v>359</v>
      </c>
      <c r="B188" s="349" t="s">
        <v>360</v>
      </c>
      <c r="C188" s="61">
        <v>32600</v>
      </c>
      <c r="D188" s="350"/>
      <c r="E188" s="351">
        <f t="shared" si="150"/>
        <v>0</v>
      </c>
      <c r="F188" s="350"/>
      <c r="G188" s="351">
        <f t="shared" si="151"/>
        <v>0</v>
      </c>
      <c r="H188" s="350"/>
      <c r="I188" s="351">
        <f t="shared" si="152"/>
        <v>0</v>
      </c>
      <c r="J188" s="512"/>
      <c r="K188" s="511">
        <f t="shared" si="153"/>
        <v>0</v>
      </c>
      <c r="L188" s="247"/>
      <c r="M188" s="351">
        <f t="shared" si="154"/>
        <v>0</v>
      </c>
      <c r="N188" s="350"/>
      <c r="O188" s="351">
        <f t="shared" si="155"/>
        <v>0</v>
      </c>
      <c r="P188" s="350"/>
      <c r="Q188" s="351">
        <f t="shared" si="156"/>
        <v>0</v>
      </c>
      <c r="R188" s="350"/>
      <c r="S188" s="351">
        <f t="shared" si="157"/>
        <v>0</v>
      </c>
      <c r="T188" s="350"/>
      <c r="U188" s="351">
        <f t="shared" si="158"/>
        <v>0</v>
      </c>
      <c r="V188" s="247"/>
      <c r="W188" s="351">
        <f t="shared" si="159"/>
        <v>0</v>
      </c>
      <c r="X188" s="350"/>
      <c r="Y188" s="351">
        <f t="shared" si="160"/>
        <v>0</v>
      </c>
      <c r="Z188" s="247"/>
      <c r="AA188" s="351">
        <f t="shared" si="161"/>
        <v>0</v>
      </c>
      <c r="AB188" s="350"/>
      <c r="AC188" s="351">
        <f t="shared" si="162"/>
        <v>0</v>
      </c>
      <c r="AD188" s="350"/>
      <c r="AE188" s="351">
        <f t="shared" si="163"/>
        <v>0</v>
      </c>
      <c r="AF188" s="350"/>
      <c r="AG188" s="351">
        <f t="shared" si="164"/>
        <v>0</v>
      </c>
      <c r="AH188" s="350"/>
      <c r="AI188" s="351">
        <f t="shared" si="165"/>
        <v>0</v>
      </c>
      <c r="AJ188" s="350"/>
      <c r="AK188" s="351">
        <f t="shared" si="166"/>
        <v>0</v>
      </c>
      <c r="AL188" s="350"/>
      <c r="AM188" s="351">
        <f t="shared" si="138"/>
        <v>0</v>
      </c>
      <c r="AN188" s="350"/>
      <c r="AO188" s="351">
        <f t="shared" si="139"/>
        <v>0</v>
      </c>
      <c r="AP188" s="350"/>
      <c r="AQ188" s="351">
        <f t="shared" si="140"/>
        <v>0</v>
      </c>
      <c r="AR188" s="350"/>
      <c r="AS188" s="351">
        <f t="shared" si="144"/>
        <v>0</v>
      </c>
      <c r="AT188" s="350"/>
      <c r="AU188" s="351">
        <f t="shared" si="142"/>
        <v>0</v>
      </c>
      <c r="AV188" s="350"/>
      <c r="AW188" s="351">
        <f t="shared" si="145"/>
        <v>0</v>
      </c>
      <c r="AX188" s="350"/>
      <c r="AY188" s="351">
        <f t="shared" si="146"/>
        <v>0</v>
      </c>
      <c r="AZ188" s="350"/>
      <c r="BA188" s="351">
        <f t="shared" si="147"/>
        <v>0</v>
      </c>
      <c r="BB188" s="350"/>
      <c r="BC188" s="351">
        <f t="shared" si="148"/>
        <v>0</v>
      </c>
      <c r="BD188" s="350"/>
      <c r="BE188" s="351">
        <f t="shared" si="143"/>
        <v>0</v>
      </c>
      <c r="BF188" s="350"/>
      <c r="BG188" s="351">
        <f t="shared" si="149"/>
        <v>0</v>
      </c>
      <c r="BH188" s="350"/>
      <c r="BI188" s="351">
        <f t="shared" si="141"/>
        <v>0</v>
      </c>
      <c r="BJ188" s="246"/>
      <c r="BK188" s="246"/>
    </row>
    <row r="189" spans="1:63" ht="15.9" customHeight="1">
      <c r="A189" s="360" t="s">
        <v>357</v>
      </c>
      <c r="B189" s="349" t="s">
        <v>603</v>
      </c>
      <c r="C189" s="61">
        <v>32600</v>
      </c>
      <c r="D189" s="350"/>
      <c r="E189" s="351">
        <f t="shared" si="150"/>
        <v>0</v>
      </c>
      <c r="F189" s="350"/>
      <c r="G189" s="351">
        <f t="shared" si="151"/>
        <v>0</v>
      </c>
      <c r="H189" s="350"/>
      <c r="I189" s="351">
        <f t="shared" si="152"/>
        <v>0</v>
      </c>
      <c r="J189" s="512"/>
      <c r="K189" s="511">
        <f t="shared" si="153"/>
        <v>0</v>
      </c>
      <c r="L189" s="247"/>
      <c r="M189" s="351">
        <f t="shared" si="154"/>
        <v>0</v>
      </c>
      <c r="N189" s="350"/>
      <c r="O189" s="351">
        <f t="shared" si="155"/>
        <v>0</v>
      </c>
      <c r="P189" s="350"/>
      <c r="Q189" s="351">
        <f t="shared" si="156"/>
        <v>0</v>
      </c>
      <c r="R189" s="350"/>
      <c r="S189" s="351">
        <f t="shared" si="157"/>
        <v>0</v>
      </c>
      <c r="T189" s="350"/>
      <c r="U189" s="351">
        <f t="shared" si="158"/>
        <v>0</v>
      </c>
      <c r="V189" s="247"/>
      <c r="W189" s="351">
        <f t="shared" si="159"/>
        <v>0</v>
      </c>
      <c r="X189" s="350"/>
      <c r="Y189" s="351">
        <f t="shared" si="160"/>
        <v>0</v>
      </c>
      <c r="Z189" s="247"/>
      <c r="AA189" s="351">
        <f t="shared" si="161"/>
        <v>0</v>
      </c>
      <c r="AB189" s="350"/>
      <c r="AC189" s="351">
        <f t="shared" si="162"/>
        <v>0</v>
      </c>
      <c r="AD189" s="350"/>
      <c r="AE189" s="351">
        <f t="shared" si="163"/>
        <v>0</v>
      </c>
      <c r="AF189" s="350"/>
      <c r="AG189" s="351">
        <f t="shared" si="164"/>
        <v>0</v>
      </c>
      <c r="AH189" s="350"/>
      <c r="AI189" s="351">
        <f t="shared" si="165"/>
        <v>0</v>
      </c>
      <c r="AJ189" s="350"/>
      <c r="AK189" s="351">
        <f t="shared" si="166"/>
        <v>0</v>
      </c>
      <c r="AL189" s="350"/>
      <c r="AM189" s="351">
        <f t="shared" si="138"/>
        <v>0</v>
      </c>
      <c r="AN189" s="350"/>
      <c r="AO189" s="351">
        <f t="shared" si="139"/>
        <v>0</v>
      </c>
      <c r="AP189" s="350"/>
      <c r="AQ189" s="351">
        <f t="shared" si="140"/>
        <v>0</v>
      </c>
      <c r="AR189" s="350"/>
      <c r="AS189" s="351">
        <f t="shared" si="144"/>
        <v>0</v>
      </c>
      <c r="AT189" s="350"/>
      <c r="AU189" s="351">
        <f t="shared" si="142"/>
        <v>0</v>
      </c>
      <c r="AV189" s="350"/>
      <c r="AW189" s="351">
        <f t="shared" si="145"/>
        <v>0</v>
      </c>
      <c r="AX189" s="350"/>
      <c r="AY189" s="351">
        <f t="shared" si="146"/>
        <v>0</v>
      </c>
      <c r="AZ189" s="350"/>
      <c r="BA189" s="351">
        <f t="shared" si="147"/>
        <v>0</v>
      </c>
      <c r="BB189" s="350"/>
      <c r="BC189" s="351">
        <f t="shared" si="148"/>
        <v>0</v>
      </c>
      <c r="BD189" s="350"/>
      <c r="BE189" s="351">
        <f t="shared" si="143"/>
        <v>0</v>
      </c>
      <c r="BF189" s="350"/>
      <c r="BG189" s="351">
        <f t="shared" si="149"/>
        <v>0</v>
      </c>
      <c r="BH189" s="350"/>
      <c r="BI189" s="351">
        <f t="shared" si="141"/>
        <v>0</v>
      </c>
      <c r="BJ189" s="246"/>
      <c r="BK189" s="246"/>
    </row>
    <row r="190" spans="1:63" ht="15.9" customHeight="1">
      <c r="A190" s="360" t="s">
        <v>214</v>
      </c>
      <c r="B190" s="349" t="s">
        <v>215</v>
      </c>
      <c r="C190" s="61">
        <v>32600</v>
      </c>
      <c r="D190" s="350"/>
      <c r="E190" s="351">
        <f t="shared" si="150"/>
        <v>0</v>
      </c>
      <c r="F190" s="350"/>
      <c r="G190" s="351">
        <f t="shared" si="151"/>
        <v>0</v>
      </c>
      <c r="H190" s="350"/>
      <c r="I190" s="351">
        <f t="shared" si="152"/>
        <v>0</v>
      </c>
      <c r="J190" s="512"/>
      <c r="K190" s="511">
        <f t="shared" si="153"/>
        <v>0</v>
      </c>
      <c r="L190" s="247"/>
      <c r="M190" s="351">
        <f t="shared" si="154"/>
        <v>0</v>
      </c>
      <c r="N190" s="350"/>
      <c r="O190" s="351">
        <f t="shared" si="155"/>
        <v>0</v>
      </c>
      <c r="P190" s="350"/>
      <c r="Q190" s="351">
        <f t="shared" si="156"/>
        <v>0</v>
      </c>
      <c r="R190" s="350"/>
      <c r="S190" s="351">
        <f t="shared" si="157"/>
        <v>0</v>
      </c>
      <c r="T190" s="350"/>
      <c r="U190" s="351">
        <f t="shared" si="158"/>
        <v>0</v>
      </c>
      <c r="V190" s="247"/>
      <c r="W190" s="351">
        <f t="shared" si="159"/>
        <v>0</v>
      </c>
      <c r="X190" s="350"/>
      <c r="Y190" s="351">
        <f t="shared" si="160"/>
        <v>0</v>
      </c>
      <c r="Z190" s="247"/>
      <c r="AA190" s="351">
        <f t="shared" si="161"/>
        <v>0</v>
      </c>
      <c r="AB190" s="350"/>
      <c r="AC190" s="351">
        <f t="shared" si="162"/>
        <v>0</v>
      </c>
      <c r="AD190" s="350"/>
      <c r="AE190" s="351">
        <f t="shared" si="163"/>
        <v>0</v>
      </c>
      <c r="AF190" s="350"/>
      <c r="AG190" s="351">
        <f t="shared" si="164"/>
        <v>0</v>
      </c>
      <c r="AH190" s="350"/>
      <c r="AI190" s="351">
        <f t="shared" si="165"/>
        <v>0</v>
      </c>
      <c r="AJ190" s="350"/>
      <c r="AK190" s="351">
        <f t="shared" si="166"/>
        <v>0</v>
      </c>
      <c r="AL190" s="350"/>
      <c r="AM190" s="351">
        <f t="shared" si="138"/>
        <v>0</v>
      </c>
      <c r="AN190" s="350"/>
      <c r="AO190" s="351">
        <f t="shared" si="139"/>
        <v>0</v>
      </c>
      <c r="AP190" s="350"/>
      <c r="AQ190" s="351">
        <f t="shared" si="140"/>
        <v>0</v>
      </c>
      <c r="AR190" s="350"/>
      <c r="AS190" s="351">
        <f t="shared" si="144"/>
        <v>0</v>
      </c>
      <c r="AT190" s="350"/>
      <c r="AU190" s="351">
        <f t="shared" si="142"/>
        <v>0</v>
      </c>
      <c r="AV190" s="350"/>
      <c r="AW190" s="351">
        <f t="shared" si="145"/>
        <v>0</v>
      </c>
      <c r="AX190" s="350"/>
      <c r="AY190" s="351">
        <f t="shared" si="146"/>
        <v>0</v>
      </c>
      <c r="AZ190" s="350"/>
      <c r="BA190" s="351">
        <f t="shared" si="147"/>
        <v>0</v>
      </c>
      <c r="BB190" s="350"/>
      <c r="BC190" s="351">
        <f t="shared" si="148"/>
        <v>0</v>
      </c>
      <c r="BD190" s="350"/>
      <c r="BE190" s="351">
        <f t="shared" si="143"/>
        <v>0</v>
      </c>
      <c r="BF190" s="350"/>
      <c r="BG190" s="351">
        <f t="shared" si="149"/>
        <v>0</v>
      </c>
      <c r="BH190" s="350"/>
      <c r="BI190" s="351">
        <f t="shared" si="141"/>
        <v>0</v>
      </c>
      <c r="BJ190" s="246"/>
      <c r="BK190" s="246"/>
    </row>
    <row r="191" spans="1:63" ht="15.9" customHeight="1">
      <c r="A191" s="360" t="s">
        <v>822</v>
      </c>
      <c r="B191" s="349" t="s">
        <v>823</v>
      </c>
      <c r="C191" s="61">
        <v>32600</v>
      </c>
      <c r="D191" s="350"/>
      <c r="E191" s="351">
        <f t="shared" si="150"/>
        <v>0</v>
      </c>
      <c r="F191" s="350"/>
      <c r="G191" s="351">
        <f t="shared" si="151"/>
        <v>0</v>
      </c>
      <c r="H191" s="350"/>
      <c r="I191" s="351">
        <f t="shared" si="152"/>
        <v>0</v>
      </c>
      <c r="J191" s="512"/>
      <c r="K191" s="511">
        <f t="shared" si="153"/>
        <v>0</v>
      </c>
      <c r="L191" s="247"/>
      <c r="M191" s="351">
        <f t="shared" si="154"/>
        <v>0</v>
      </c>
      <c r="N191" s="350"/>
      <c r="O191" s="351">
        <f t="shared" si="155"/>
        <v>0</v>
      </c>
      <c r="P191" s="350"/>
      <c r="Q191" s="351">
        <f t="shared" si="156"/>
        <v>0</v>
      </c>
      <c r="R191" s="350"/>
      <c r="S191" s="351">
        <f t="shared" si="157"/>
        <v>0</v>
      </c>
      <c r="T191" s="350"/>
      <c r="U191" s="351">
        <f t="shared" si="158"/>
        <v>0</v>
      </c>
      <c r="V191" s="247"/>
      <c r="W191" s="351">
        <f t="shared" si="159"/>
        <v>0</v>
      </c>
      <c r="X191" s="350"/>
      <c r="Y191" s="351">
        <f t="shared" si="160"/>
        <v>0</v>
      </c>
      <c r="Z191" s="247"/>
      <c r="AA191" s="351">
        <f t="shared" si="161"/>
        <v>0</v>
      </c>
      <c r="AB191" s="350"/>
      <c r="AC191" s="351">
        <f t="shared" si="162"/>
        <v>0</v>
      </c>
      <c r="AD191" s="350"/>
      <c r="AE191" s="351">
        <f t="shared" si="163"/>
        <v>0</v>
      </c>
      <c r="AF191" s="350"/>
      <c r="AG191" s="351">
        <f t="shared" si="164"/>
        <v>0</v>
      </c>
      <c r="AH191" s="350"/>
      <c r="AI191" s="351">
        <f t="shared" si="165"/>
        <v>0</v>
      </c>
      <c r="AJ191" s="350"/>
      <c r="AK191" s="351">
        <f t="shared" si="166"/>
        <v>0</v>
      </c>
      <c r="AL191" s="350"/>
      <c r="AM191" s="351">
        <f t="shared" si="138"/>
        <v>0</v>
      </c>
      <c r="AN191" s="350"/>
      <c r="AO191" s="351">
        <f t="shared" si="139"/>
        <v>0</v>
      </c>
      <c r="AP191" s="350"/>
      <c r="AQ191" s="351">
        <f t="shared" si="140"/>
        <v>0</v>
      </c>
      <c r="AR191" s="350"/>
      <c r="AS191" s="351">
        <f t="shared" si="144"/>
        <v>0</v>
      </c>
      <c r="AT191" s="350"/>
      <c r="AU191" s="351">
        <f t="shared" si="142"/>
        <v>0</v>
      </c>
      <c r="AV191" s="350"/>
      <c r="AW191" s="351">
        <f t="shared" si="145"/>
        <v>0</v>
      </c>
      <c r="AX191" s="350"/>
      <c r="AY191" s="351">
        <f t="shared" si="146"/>
        <v>0</v>
      </c>
      <c r="AZ191" s="350"/>
      <c r="BA191" s="351">
        <f t="shared" si="147"/>
        <v>0</v>
      </c>
      <c r="BB191" s="350"/>
      <c r="BC191" s="351">
        <f t="shared" si="148"/>
        <v>0</v>
      </c>
      <c r="BD191" s="350"/>
      <c r="BE191" s="351">
        <f t="shared" si="143"/>
        <v>0</v>
      </c>
      <c r="BF191" s="350"/>
      <c r="BG191" s="351">
        <f t="shared" si="149"/>
        <v>0</v>
      </c>
      <c r="BH191" s="350"/>
      <c r="BI191" s="351">
        <f t="shared" si="141"/>
        <v>0</v>
      </c>
      <c r="BJ191" s="246"/>
      <c r="BK191" s="246"/>
    </row>
    <row r="192" spans="1:63" ht="15.9" customHeight="1">
      <c r="A192" s="360" t="s">
        <v>824</v>
      </c>
      <c r="B192" s="400" t="s">
        <v>825</v>
      </c>
      <c r="C192" s="61">
        <v>32600</v>
      </c>
      <c r="D192" s="350"/>
      <c r="E192" s="351">
        <f t="shared" si="150"/>
        <v>0</v>
      </c>
      <c r="F192" s="350"/>
      <c r="G192" s="351">
        <f t="shared" si="151"/>
        <v>0</v>
      </c>
      <c r="H192" s="350"/>
      <c r="I192" s="351">
        <f t="shared" si="152"/>
        <v>0</v>
      </c>
      <c r="J192" s="512"/>
      <c r="K192" s="511">
        <f t="shared" si="153"/>
        <v>0</v>
      </c>
      <c r="L192" s="247"/>
      <c r="M192" s="351">
        <f t="shared" si="154"/>
        <v>0</v>
      </c>
      <c r="N192" s="350"/>
      <c r="O192" s="351">
        <f t="shared" si="155"/>
        <v>0</v>
      </c>
      <c r="P192" s="350"/>
      <c r="Q192" s="351">
        <f t="shared" si="156"/>
        <v>0</v>
      </c>
      <c r="R192" s="350"/>
      <c r="S192" s="351">
        <f t="shared" si="157"/>
        <v>0</v>
      </c>
      <c r="T192" s="350"/>
      <c r="U192" s="351">
        <f t="shared" si="158"/>
        <v>0</v>
      </c>
      <c r="V192" s="247"/>
      <c r="W192" s="351">
        <f t="shared" si="159"/>
        <v>0</v>
      </c>
      <c r="X192" s="350"/>
      <c r="Y192" s="351">
        <f t="shared" si="160"/>
        <v>0</v>
      </c>
      <c r="Z192" s="247"/>
      <c r="AA192" s="351">
        <f t="shared" si="161"/>
        <v>0</v>
      </c>
      <c r="AB192" s="350">
        <v>2</v>
      </c>
      <c r="AC192" s="351">
        <f t="shared" si="162"/>
        <v>65200</v>
      </c>
      <c r="AD192" s="350"/>
      <c r="AE192" s="351">
        <f t="shared" si="163"/>
        <v>0</v>
      </c>
      <c r="AF192" s="350"/>
      <c r="AG192" s="351">
        <f t="shared" si="164"/>
        <v>0</v>
      </c>
      <c r="AH192" s="350"/>
      <c r="AI192" s="351">
        <f t="shared" si="165"/>
        <v>0</v>
      </c>
      <c r="AJ192" s="350"/>
      <c r="AK192" s="351">
        <f t="shared" si="166"/>
        <v>0</v>
      </c>
      <c r="AL192" s="350"/>
      <c r="AM192" s="351">
        <f t="shared" si="138"/>
        <v>0</v>
      </c>
      <c r="AN192" s="350"/>
      <c r="AO192" s="351">
        <f t="shared" si="139"/>
        <v>0</v>
      </c>
      <c r="AP192" s="350"/>
      <c r="AQ192" s="351">
        <f t="shared" si="140"/>
        <v>0</v>
      </c>
      <c r="AR192" s="350"/>
      <c r="AS192" s="351">
        <f t="shared" si="144"/>
        <v>0</v>
      </c>
      <c r="AT192" s="350"/>
      <c r="AU192" s="351">
        <f t="shared" si="142"/>
        <v>0</v>
      </c>
      <c r="AV192" s="350"/>
      <c r="AW192" s="351">
        <f t="shared" si="145"/>
        <v>0</v>
      </c>
      <c r="AX192" s="350"/>
      <c r="AY192" s="351">
        <f t="shared" si="146"/>
        <v>0</v>
      </c>
      <c r="AZ192" s="350"/>
      <c r="BA192" s="351">
        <f t="shared" si="147"/>
        <v>0</v>
      </c>
      <c r="BB192" s="350"/>
      <c r="BC192" s="351">
        <f t="shared" si="148"/>
        <v>0</v>
      </c>
      <c r="BD192" s="350"/>
      <c r="BE192" s="351">
        <f>C192*BD192</f>
        <v>0</v>
      </c>
      <c r="BF192" s="350"/>
      <c r="BG192" s="351">
        <f t="shared" si="149"/>
        <v>0</v>
      </c>
      <c r="BH192" s="350"/>
      <c r="BI192" s="351">
        <f t="shared" si="141"/>
        <v>0</v>
      </c>
      <c r="BJ192" s="246"/>
      <c r="BK192" s="246"/>
    </row>
    <row r="193" spans="1:63" ht="15.9" customHeight="1">
      <c r="A193" s="360" t="s">
        <v>600</v>
      </c>
      <c r="B193" s="349" t="s">
        <v>447</v>
      </c>
      <c r="C193" s="61">
        <v>32600</v>
      </c>
      <c r="D193" s="350"/>
      <c r="E193" s="351">
        <f t="shared" si="150"/>
        <v>0</v>
      </c>
      <c r="F193" s="350"/>
      <c r="G193" s="351">
        <f t="shared" si="151"/>
        <v>0</v>
      </c>
      <c r="H193" s="350"/>
      <c r="I193" s="351">
        <f t="shared" si="152"/>
        <v>0</v>
      </c>
      <c r="J193" s="512"/>
      <c r="K193" s="511">
        <f t="shared" si="153"/>
        <v>0</v>
      </c>
      <c r="L193" s="247"/>
      <c r="M193" s="351">
        <f t="shared" si="154"/>
        <v>0</v>
      </c>
      <c r="N193" s="350"/>
      <c r="O193" s="351">
        <f t="shared" si="155"/>
        <v>0</v>
      </c>
      <c r="P193" s="350"/>
      <c r="Q193" s="351">
        <f t="shared" si="156"/>
        <v>0</v>
      </c>
      <c r="R193" s="350"/>
      <c r="S193" s="351">
        <f t="shared" si="157"/>
        <v>0</v>
      </c>
      <c r="T193" s="350"/>
      <c r="U193" s="351">
        <f t="shared" si="158"/>
        <v>0</v>
      </c>
      <c r="V193" s="247"/>
      <c r="W193" s="351">
        <f t="shared" si="159"/>
        <v>0</v>
      </c>
      <c r="X193" s="350"/>
      <c r="Y193" s="351">
        <f t="shared" si="160"/>
        <v>0</v>
      </c>
      <c r="Z193" s="247"/>
      <c r="AA193" s="351">
        <f t="shared" si="161"/>
        <v>0</v>
      </c>
      <c r="AB193" s="350"/>
      <c r="AC193" s="351">
        <f t="shared" si="162"/>
        <v>0</v>
      </c>
      <c r="AD193" s="350"/>
      <c r="AE193" s="351">
        <f t="shared" si="163"/>
        <v>0</v>
      </c>
      <c r="AF193" s="350"/>
      <c r="AG193" s="351">
        <f t="shared" si="164"/>
        <v>0</v>
      </c>
      <c r="AH193" s="350"/>
      <c r="AI193" s="351">
        <f t="shared" si="165"/>
        <v>0</v>
      </c>
      <c r="AJ193" s="350"/>
      <c r="AK193" s="351">
        <f t="shared" si="166"/>
        <v>0</v>
      </c>
      <c r="AL193" s="350"/>
      <c r="AM193" s="351">
        <f t="shared" si="138"/>
        <v>0</v>
      </c>
      <c r="AN193" s="350"/>
      <c r="AO193" s="351">
        <f t="shared" si="139"/>
        <v>0</v>
      </c>
      <c r="AP193" s="350"/>
      <c r="AQ193" s="351">
        <f t="shared" si="140"/>
        <v>0</v>
      </c>
      <c r="AR193" s="350"/>
      <c r="AS193" s="351">
        <f t="shared" si="144"/>
        <v>0</v>
      </c>
      <c r="AT193" s="350"/>
      <c r="AU193" s="351">
        <f t="shared" si="142"/>
        <v>0</v>
      </c>
      <c r="AV193" s="350"/>
      <c r="AW193" s="351">
        <f t="shared" si="145"/>
        <v>0</v>
      </c>
      <c r="AX193" s="350"/>
      <c r="AY193" s="351">
        <f t="shared" si="146"/>
        <v>0</v>
      </c>
      <c r="AZ193" s="350"/>
      <c r="BA193" s="351">
        <f t="shared" si="147"/>
        <v>0</v>
      </c>
      <c r="BB193" s="350"/>
      <c r="BC193" s="351">
        <f t="shared" si="148"/>
        <v>0</v>
      </c>
      <c r="BD193" s="350"/>
      <c r="BE193" s="351">
        <f t="shared" si="143"/>
        <v>0</v>
      </c>
      <c r="BF193" s="350"/>
      <c r="BG193" s="351">
        <f t="shared" si="149"/>
        <v>0</v>
      </c>
      <c r="BH193" s="350"/>
      <c r="BI193" s="351">
        <f t="shared" si="141"/>
        <v>0</v>
      </c>
      <c r="BJ193" s="246"/>
      <c r="BK193" s="246"/>
    </row>
    <row r="194" spans="1:63" ht="15.9" customHeight="1">
      <c r="A194" s="360" t="s">
        <v>235</v>
      </c>
      <c r="B194" s="349" t="s">
        <v>698</v>
      </c>
      <c r="C194" s="61">
        <v>32600</v>
      </c>
      <c r="D194" s="350"/>
      <c r="E194" s="351">
        <f t="shared" si="150"/>
        <v>0</v>
      </c>
      <c r="F194" s="350"/>
      <c r="G194" s="351">
        <f t="shared" si="151"/>
        <v>0</v>
      </c>
      <c r="H194" s="350"/>
      <c r="I194" s="351">
        <f t="shared" si="152"/>
        <v>0</v>
      </c>
      <c r="J194" s="512"/>
      <c r="K194" s="511">
        <f t="shared" si="153"/>
        <v>0</v>
      </c>
      <c r="L194" s="247"/>
      <c r="M194" s="351">
        <f t="shared" si="154"/>
        <v>0</v>
      </c>
      <c r="N194" s="350"/>
      <c r="O194" s="351">
        <f t="shared" si="155"/>
        <v>0</v>
      </c>
      <c r="P194" s="350"/>
      <c r="Q194" s="351">
        <f t="shared" si="156"/>
        <v>0</v>
      </c>
      <c r="R194" s="350"/>
      <c r="S194" s="351">
        <f t="shared" si="157"/>
        <v>0</v>
      </c>
      <c r="T194" s="350"/>
      <c r="U194" s="351">
        <f t="shared" si="158"/>
        <v>0</v>
      </c>
      <c r="V194" s="247"/>
      <c r="W194" s="351">
        <f t="shared" si="159"/>
        <v>0</v>
      </c>
      <c r="X194" s="350"/>
      <c r="Y194" s="351">
        <f t="shared" si="160"/>
        <v>0</v>
      </c>
      <c r="Z194" s="247"/>
      <c r="AA194" s="351">
        <f t="shared" si="161"/>
        <v>0</v>
      </c>
      <c r="AB194" s="350"/>
      <c r="AC194" s="351">
        <f t="shared" si="162"/>
        <v>0</v>
      </c>
      <c r="AD194" s="350"/>
      <c r="AE194" s="351">
        <f t="shared" si="163"/>
        <v>0</v>
      </c>
      <c r="AF194" s="350"/>
      <c r="AG194" s="351">
        <f t="shared" si="164"/>
        <v>0</v>
      </c>
      <c r="AH194" s="350"/>
      <c r="AI194" s="351">
        <f t="shared" si="165"/>
        <v>0</v>
      </c>
      <c r="AJ194" s="350"/>
      <c r="AK194" s="351">
        <f t="shared" si="166"/>
        <v>0</v>
      </c>
      <c r="AL194" s="350"/>
      <c r="AM194" s="351">
        <f t="shared" si="138"/>
        <v>0</v>
      </c>
      <c r="AN194" s="350"/>
      <c r="AO194" s="351">
        <f t="shared" si="139"/>
        <v>0</v>
      </c>
      <c r="AP194" s="350"/>
      <c r="AQ194" s="351">
        <f t="shared" si="140"/>
        <v>0</v>
      </c>
      <c r="AR194" s="350"/>
      <c r="AS194" s="351">
        <f t="shared" si="144"/>
        <v>0</v>
      </c>
      <c r="AT194" s="350"/>
      <c r="AU194" s="351">
        <f t="shared" si="142"/>
        <v>0</v>
      </c>
      <c r="AV194" s="350"/>
      <c r="AW194" s="351">
        <f t="shared" si="145"/>
        <v>0</v>
      </c>
      <c r="AX194" s="350"/>
      <c r="AY194" s="351">
        <f t="shared" si="146"/>
        <v>0</v>
      </c>
      <c r="AZ194" s="350"/>
      <c r="BA194" s="351">
        <f t="shared" si="147"/>
        <v>0</v>
      </c>
      <c r="BB194" s="350"/>
      <c r="BC194" s="351">
        <f t="shared" si="148"/>
        <v>0</v>
      </c>
      <c r="BD194" s="350"/>
      <c r="BE194" s="351">
        <f t="shared" si="143"/>
        <v>0</v>
      </c>
      <c r="BF194" s="350"/>
      <c r="BG194" s="351">
        <f t="shared" si="149"/>
        <v>0</v>
      </c>
      <c r="BH194" s="350"/>
      <c r="BI194" s="351">
        <f t="shared" si="141"/>
        <v>0</v>
      </c>
      <c r="BJ194" s="246"/>
      <c r="BK194" s="246"/>
    </row>
    <row r="195" spans="1:63" ht="15.9" customHeight="1">
      <c r="A195" s="360" t="s">
        <v>236</v>
      </c>
      <c r="B195" s="349" t="s">
        <v>237</v>
      </c>
      <c r="C195" s="61">
        <v>32600</v>
      </c>
      <c r="D195" s="350"/>
      <c r="E195" s="351">
        <f t="shared" si="150"/>
        <v>0</v>
      </c>
      <c r="F195" s="350"/>
      <c r="G195" s="351">
        <f t="shared" si="151"/>
        <v>0</v>
      </c>
      <c r="H195" s="350"/>
      <c r="I195" s="351">
        <f t="shared" si="152"/>
        <v>0</v>
      </c>
      <c r="J195" s="512"/>
      <c r="K195" s="511">
        <f t="shared" si="153"/>
        <v>0</v>
      </c>
      <c r="L195" s="247"/>
      <c r="M195" s="351">
        <f t="shared" si="154"/>
        <v>0</v>
      </c>
      <c r="N195" s="350"/>
      <c r="O195" s="351">
        <f t="shared" si="155"/>
        <v>0</v>
      </c>
      <c r="P195" s="350"/>
      <c r="Q195" s="351">
        <f t="shared" si="156"/>
        <v>0</v>
      </c>
      <c r="R195" s="350"/>
      <c r="S195" s="351">
        <f t="shared" si="157"/>
        <v>0</v>
      </c>
      <c r="T195" s="350"/>
      <c r="U195" s="351">
        <f t="shared" si="158"/>
        <v>0</v>
      </c>
      <c r="V195" s="247"/>
      <c r="W195" s="351">
        <f t="shared" si="159"/>
        <v>0</v>
      </c>
      <c r="X195" s="350"/>
      <c r="Y195" s="351">
        <f t="shared" si="160"/>
        <v>0</v>
      </c>
      <c r="Z195" s="247"/>
      <c r="AA195" s="351">
        <f t="shared" si="161"/>
        <v>0</v>
      </c>
      <c r="AB195" s="350"/>
      <c r="AC195" s="351">
        <f t="shared" si="162"/>
        <v>0</v>
      </c>
      <c r="AD195" s="350"/>
      <c r="AE195" s="351">
        <f t="shared" si="163"/>
        <v>0</v>
      </c>
      <c r="AF195" s="350"/>
      <c r="AG195" s="351">
        <f t="shared" si="164"/>
        <v>0</v>
      </c>
      <c r="AH195" s="350"/>
      <c r="AI195" s="351">
        <f t="shared" si="165"/>
        <v>0</v>
      </c>
      <c r="AJ195" s="350"/>
      <c r="AK195" s="351">
        <f t="shared" si="166"/>
        <v>0</v>
      </c>
      <c r="AL195" s="350"/>
      <c r="AM195" s="351">
        <f t="shared" si="138"/>
        <v>0</v>
      </c>
      <c r="AN195" s="350"/>
      <c r="AO195" s="351">
        <f t="shared" si="139"/>
        <v>0</v>
      </c>
      <c r="AP195" s="350"/>
      <c r="AQ195" s="351">
        <f t="shared" si="140"/>
        <v>0</v>
      </c>
      <c r="AR195" s="350"/>
      <c r="AS195" s="351">
        <f t="shared" si="144"/>
        <v>0</v>
      </c>
      <c r="AT195" s="350"/>
      <c r="AU195" s="351">
        <f t="shared" si="142"/>
        <v>0</v>
      </c>
      <c r="AV195" s="350"/>
      <c r="AW195" s="351">
        <f t="shared" si="145"/>
        <v>0</v>
      </c>
      <c r="AX195" s="350"/>
      <c r="AY195" s="351">
        <f t="shared" si="146"/>
        <v>0</v>
      </c>
      <c r="AZ195" s="350"/>
      <c r="BA195" s="351">
        <f t="shared" si="147"/>
        <v>0</v>
      </c>
      <c r="BB195" s="350"/>
      <c r="BC195" s="351">
        <f t="shared" si="148"/>
        <v>0</v>
      </c>
      <c r="BD195" s="350"/>
      <c r="BE195" s="351">
        <f t="shared" si="143"/>
        <v>0</v>
      </c>
      <c r="BF195" s="350"/>
      <c r="BG195" s="351">
        <f t="shared" si="149"/>
        <v>0</v>
      </c>
      <c r="BH195" s="350"/>
      <c r="BI195" s="351">
        <f t="shared" si="141"/>
        <v>0</v>
      </c>
      <c r="BJ195" s="246"/>
      <c r="BK195" s="246"/>
    </row>
    <row r="196" spans="1:63" ht="15.9" customHeight="1">
      <c r="A196" s="360" t="s">
        <v>366</v>
      </c>
      <c r="B196" s="349" t="s">
        <v>702</v>
      </c>
      <c r="C196" s="61">
        <v>32600</v>
      </c>
      <c r="D196" s="350"/>
      <c r="E196" s="351">
        <f t="shared" si="150"/>
        <v>0</v>
      </c>
      <c r="F196" s="350"/>
      <c r="G196" s="351">
        <f t="shared" si="151"/>
        <v>0</v>
      </c>
      <c r="H196" s="350"/>
      <c r="I196" s="351">
        <f t="shared" si="152"/>
        <v>0</v>
      </c>
      <c r="J196" s="512"/>
      <c r="K196" s="511">
        <f t="shared" si="153"/>
        <v>0</v>
      </c>
      <c r="L196" s="247"/>
      <c r="M196" s="351">
        <f t="shared" si="154"/>
        <v>0</v>
      </c>
      <c r="N196" s="350"/>
      <c r="O196" s="351">
        <f t="shared" si="155"/>
        <v>0</v>
      </c>
      <c r="P196" s="350"/>
      <c r="Q196" s="351">
        <f t="shared" si="156"/>
        <v>0</v>
      </c>
      <c r="R196" s="350"/>
      <c r="S196" s="351">
        <f t="shared" si="157"/>
        <v>0</v>
      </c>
      <c r="T196" s="350"/>
      <c r="U196" s="351">
        <f t="shared" si="158"/>
        <v>0</v>
      </c>
      <c r="V196" s="247"/>
      <c r="W196" s="351">
        <f t="shared" si="159"/>
        <v>0</v>
      </c>
      <c r="X196" s="350"/>
      <c r="Y196" s="351">
        <f t="shared" si="160"/>
        <v>0</v>
      </c>
      <c r="Z196" s="247"/>
      <c r="AA196" s="351">
        <f t="shared" si="161"/>
        <v>0</v>
      </c>
      <c r="AB196" s="350"/>
      <c r="AC196" s="351">
        <f t="shared" si="162"/>
        <v>0</v>
      </c>
      <c r="AD196" s="350"/>
      <c r="AE196" s="351">
        <f t="shared" si="163"/>
        <v>0</v>
      </c>
      <c r="AF196" s="350"/>
      <c r="AG196" s="351">
        <f t="shared" si="164"/>
        <v>0</v>
      </c>
      <c r="AH196" s="350"/>
      <c r="AI196" s="351">
        <f t="shared" si="165"/>
        <v>0</v>
      </c>
      <c r="AJ196" s="350"/>
      <c r="AK196" s="351">
        <f t="shared" si="166"/>
        <v>0</v>
      </c>
      <c r="AL196" s="350"/>
      <c r="AM196" s="351">
        <f t="shared" si="138"/>
        <v>0</v>
      </c>
      <c r="AN196" s="350"/>
      <c r="AO196" s="351">
        <f t="shared" si="139"/>
        <v>0</v>
      </c>
      <c r="AP196" s="350"/>
      <c r="AQ196" s="351">
        <f t="shared" si="140"/>
        <v>0</v>
      </c>
      <c r="AR196" s="350"/>
      <c r="AS196" s="351">
        <f t="shared" si="144"/>
        <v>0</v>
      </c>
      <c r="AT196" s="350"/>
      <c r="AU196" s="351">
        <f t="shared" si="142"/>
        <v>0</v>
      </c>
      <c r="AV196" s="350"/>
      <c r="AW196" s="351">
        <f t="shared" si="145"/>
        <v>0</v>
      </c>
      <c r="AX196" s="350"/>
      <c r="AY196" s="351">
        <f t="shared" si="146"/>
        <v>0</v>
      </c>
      <c r="AZ196" s="350"/>
      <c r="BA196" s="351">
        <f t="shared" si="147"/>
        <v>0</v>
      </c>
      <c r="BB196" s="350"/>
      <c r="BC196" s="351">
        <f t="shared" si="148"/>
        <v>0</v>
      </c>
      <c r="BD196" s="350"/>
      <c r="BE196" s="351">
        <f t="shared" si="143"/>
        <v>0</v>
      </c>
      <c r="BF196" s="350"/>
      <c r="BG196" s="351">
        <f t="shared" si="149"/>
        <v>0</v>
      </c>
      <c r="BH196" s="350"/>
      <c r="BI196" s="351">
        <f t="shared" si="141"/>
        <v>0</v>
      </c>
      <c r="BJ196" s="246"/>
      <c r="BK196" s="246"/>
    </row>
    <row r="197" spans="1:63" ht="15.9" customHeight="1">
      <c r="A197" s="360" t="s">
        <v>597</v>
      </c>
      <c r="B197" s="349" t="s">
        <v>598</v>
      </c>
      <c r="C197" s="61">
        <v>32600</v>
      </c>
      <c r="D197" s="350"/>
      <c r="E197" s="351">
        <f t="shared" si="150"/>
        <v>0</v>
      </c>
      <c r="F197" s="350"/>
      <c r="G197" s="351">
        <f t="shared" si="151"/>
        <v>0</v>
      </c>
      <c r="H197" s="350"/>
      <c r="I197" s="351">
        <f t="shared" si="152"/>
        <v>0</v>
      </c>
      <c r="J197" s="512"/>
      <c r="K197" s="511">
        <f t="shared" si="153"/>
        <v>0</v>
      </c>
      <c r="L197" s="247"/>
      <c r="M197" s="351">
        <f t="shared" si="154"/>
        <v>0</v>
      </c>
      <c r="N197" s="350"/>
      <c r="O197" s="351">
        <f t="shared" si="155"/>
        <v>0</v>
      </c>
      <c r="P197" s="350"/>
      <c r="Q197" s="351">
        <f t="shared" si="156"/>
        <v>0</v>
      </c>
      <c r="R197" s="350"/>
      <c r="S197" s="351">
        <f t="shared" si="157"/>
        <v>0</v>
      </c>
      <c r="T197" s="350"/>
      <c r="U197" s="351">
        <f t="shared" si="158"/>
        <v>0</v>
      </c>
      <c r="V197" s="247"/>
      <c r="W197" s="351">
        <f t="shared" si="159"/>
        <v>0</v>
      </c>
      <c r="X197" s="350"/>
      <c r="Y197" s="351">
        <f t="shared" si="160"/>
        <v>0</v>
      </c>
      <c r="Z197" s="247"/>
      <c r="AA197" s="351">
        <f t="shared" si="161"/>
        <v>0</v>
      </c>
      <c r="AB197" s="350"/>
      <c r="AC197" s="351">
        <f t="shared" si="162"/>
        <v>0</v>
      </c>
      <c r="AD197" s="350"/>
      <c r="AE197" s="351">
        <f t="shared" si="163"/>
        <v>0</v>
      </c>
      <c r="AF197" s="350"/>
      <c r="AG197" s="351">
        <f t="shared" si="164"/>
        <v>0</v>
      </c>
      <c r="AH197" s="350"/>
      <c r="AI197" s="351">
        <f t="shared" si="165"/>
        <v>0</v>
      </c>
      <c r="AJ197" s="350"/>
      <c r="AK197" s="351">
        <f t="shared" si="166"/>
        <v>0</v>
      </c>
      <c r="AL197" s="350"/>
      <c r="AM197" s="351">
        <f t="shared" si="138"/>
        <v>0</v>
      </c>
      <c r="AN197" s="350"/>
      <c r="AO197" s="351">
        <f t="shared" si="139"/>
        <v>0</v>
      </c>
      <c r="AP197" s="350"/>
      <c r="AQ197" s="351">
        <f t="shared" si="140"/>
        <v>0</v>
      </c>
      <c r="AR197" s="350"/>
      <c r="AS197" s="351">
        <f t="shared" si="144"/>
        <v>0</v>
      </c>
      <c r="AT197" s="350"/>
      <c r="AU197" s="351">
        <f t="shared" si="142"/>
        <v>0</v>
      </c>
      <c r="AV197" s="350"/>
      <c r="AW197" s="351">
        <f t="shared" si="145"/>
        <v>0</v>
      </c>
      <c r="AX197" s="350"/>
      <c r="AY197" s="351">
        <f t="shared" si="146"/>
        <v>0</v>
      </c>
      <c r="AZ197" s="350"/>
      <c r="BA197" s="351">
        <f t="shared" si="147"/>
        <v>0</v>
      </c>
      <c r="BB197" s="350"/>
      <c r="BC197" s="351">
        <f t="shared" si="148"/>
        <v>0</v>
      </c>
      <c r="BD197" s="350"/>
      <c r="BE197" s="351">
        <f t="shared" si="143"/>
        <v>0</v>
      </c>
      <c r="BF197" s="350"/>
      <c r="BG197" s="351">
        <f t="shared" si="149"/>
        <v>0</v>
      </c>
      <c r="BH197" s="350"/>
      <c r="BI197" s="351">
        <f t="shared" si="141"/>
        <v>0</v>
      </c>
      <c r="BJ197" s="246"/>
      <c r="BK197" s="246"/>
    </row>
    <row r="198" spans="1:63" ht="15.9" customHeight="1">
      <c r="A198" s="360" t="s">
        <v>506</v>
      </c>
      <c r="B198" s="400" t="s">
        <v>507</v>
      </c>
      <c r="C198" s="61">
        <v>32600</v>
      </c>
      <c r="D198" s="350"/>
      <c r="E198" s="351">
        <f t="shared" si="150"/>
        <v>0</v>
      </c>
      <c r="F198" s="350"/>
      <c r="G198" s="351">
        <f t="shared" si="151"/>
        <v>0</v>
      </c>
      <c r="H198" s="350"/>
      <c r="I198" s="351">
        <f t="shared" si="152"/>
        <v>0</v>
      </c>
      <c r="J198" s="512"/>
      <c r="K198" s="511">
        <f t="shared" si="153"/>
        <v>0</v>
      </c>
      <c r="L198" s="247"/>
      <c r="M198" s="351">
        <f t="shared" si="154"/>
        <v>0</v>
      </c>
      <c r="N198" s="350"/>
      <c r="O198" s="351">
        <f t="shared" si="155"/>
        <v>0</v>
      </c>
      <c r="P198" s="350"/>
      <c r="Q198" s="351">
        <f t="shared" si="156"/>
        <v>0</v>
      </c>
      <c r="R198" s="350"/>
      <c r="S198" s="351">
        <f t="shared" si="157"/>
        <v>0</v>
      </c>
      <c r="T198" s="350"/>
      <c r="U198" s="351">
        <f t="shared" si="158"/>
        <v>0</v>
      </c>
      <c r="V198" s="247"/>
      <c r="W198" s="351">
        <f t="shared" si="159"/>
        <v>0</v>
      </c>
      <c r="X198" s="350"/>
      <c r="Y198" s="351">
        <f t="shared" si="160"/>
        <v>0</v>
      </c>
      <c r="Z198" s="247"/>
      <c r="AA198" s="351">
        <f t="shared" si="161"/>
        <v>0</v>
      </c>
      <c r="AB198" s="350">
        <v>9</v>
      </c>
      <c r="AC198" s="351">
        <f t="shared" si="162"/>
        <v>293400</v>
      </c>
      <c r="AD198" s="350"/>
      <c r="AE198" s="351">
        <f t="shared" si="163"/>
        <v>0</v>
      </c>
      <c r="AF198" s="350"/>
      <c r="AG198" s="351">
        <f t="shared" si="164"/>
        <v>0</v>
      </c>
      <c r="AH198" s="401">
        <v>0</v>
      </c>
      <c r="AI198" s="351">
        <f t="shared" si="165"/>
        <v>0</v>
      </c>
      <c r="AJ198" s="350"/>
      <c r="AK198" s="351">
        <f t="shared" si="166"/>
        <v>0</v>
      </c>
      <c r="AL198" s="350"/>
      <c r="AM198" s="351">
        <f t="shared" si="138"/>
        <v>0</v>
      </c>
      <c r="AN198" s="350"/>
      <c r="AO198" s="351">
        <f t="shared" si="139"/>
        <v>0</v>
      </c>
      <c r="AP198" s="350"/>
      <c r="AQ198" s="351">
        <f t="shared" si="140"/>
        <v>0</v>
      </c>
      <c r="AR198" s="350"/>
      <c r="AS198" s="351">
        <f t="shared" si="144"/>
        <v>0</v>
      </c>
      <c r="AT198" s="350"/>
      <c r="AU198" s="351">
        <f t="shared" si="142"/>
        <v>0</v>
      </c>
      <c r="AV198" s="350"/>
      <c r="AW198" s="351">
        <f t="shared" si="145"/>
        <v>0</v>
      </c>
      <c r="AX198" s="350"/>
      <c r="AY198" s="351">
        <f t="shared" si="146"/>
        <v>0</v>
      </c>
      <c r="AZ198" s="350"/>
      <c r="BA198" s="351">
        <f t="shared" si="147"/>
        <v>0</v>
      </c>
      <c r="BB198" s="350"/>
      <c r="BC198" s="351">
        <f t="shared" si="148"/>
        <v>0</v>
      </c>
      <c r="BD198" s="350"/>
      <c r="BE198" s="351">
        <f t="shared" si="143"/>
        <v>0</v>
      </c>
      <c r="BF198" s="350"/>
      <c r="BG198" s="351">
        <f t="shared" si="149"/>
        <v>0</v>
      </c>
      <c r="BH198" s="350"/>
      <c r="BI198" s="351">
        <f t="shared" si="141"/>
        <v>0</v>
      </c>
      <c r="BJ198" s="246"/>
      <c r="BK198" s="246"/>
    </row>
    <row r="199" spans="1:63" ht="15.9" customHeight="1">
      <c r="A199" s="360" t="s">
        <v>599</v>
      </c>
      <c r="B199" s="349" t="s">
        <v>233</v>
      </c>
      <c r="C199" s="61">
        <v>32600</v>
      </c>
      <c r="D199" s="350"/>
      <c r="E199" s="351">
        <f t="shared" si="150"/>
        <v>0</v>
      </c>
      <c r="F199" s="350"/>
      <c r="G199" s="351">
        <f t="shared" si="151"/>
        <v>0</v>
      </c>
      <c r="H199" s="350"/>
      <c r="I199" s="351">
        <f t="shared" si="152"/>
        <v>0</v>
      </c>
      <c r="J199" s="512"/>
      <c r="K199" s="511">
        <f t="shared" si="153"/>
        <v>0</v>
      </c>
      <c r="L199" s="247"/>
      <c r="M199" s="351">
        <f t="shared" si="154"/>
        <v>0</v>
      </c>
      <c r="N199" s="350"/>
      <c r="O199" s="351">
        <f t="shared" si="155"/>
        <v>0</v>
      </c>
      <c r="P199" s="350"/>
      <c r="Q199" s="351">
        <f t="shared" si="156"/>
        <v>0</v>
      </c>
      <c r="R199" s="350"/>
      <c r="S199" s="351">
        <f t="shared" si="157"/>
        <v>0</v>
      </c>
      <c r="T199" s="350"/>
      <c r="U199" s="351">
        <f t="shared" si="158"/>
        <v>0</v>
      </c>
      <c r="V199" s="247"/>
      <c r="W199" s="351">
        <f t="shared" si="159"/>
        <v>0</v>
      </c>
      <c r="X199" s="350"/>
      <c r="Y199" s="351">
        <f t="shared" si="160"/>
        <v>0</v>
      </c>
      <c r="Z199" s="247"/>
      <c r="AA199" s="351">
        <f t="shared" si="161"/>
        <v>0</v>
      </c>
      <c r="AB199" s="350"/>
      <c r="AC199" s="351">
        <f t="shared" si="162"/>
        <v>0</v>
      </c>
      <c r="AD199" s="350"/>
      <c r="AE199" s="351">
        <f t="shared" si="163"/>
        <v>0</v>
      </c>
      <c r="AF199" s="350"/>
      <c r="AG199" s="351">
        <f t="shared" si="164"/>
        <v>0</v>
      </c>
      <c r="AH199" s="350"/>
      <c r="AI199" s="351">
        <f t="shared" si="165"/>
        <v>0</v>
      </c>
      <c r="AJ199" s="350"/>
      <c r="AK199" s="351">
        <f t="shared" si="166"/>
        <v>0</v>
      </c>
      <c r="AL199" s="350"/>
      <c r="AM199" s="351">
        <f t="shared" si="138"/>
        <v>0</v>
      </c>
      <c r="AN199" s="350"/>
      <c r="AO199" s="351">
        <f t="shared" si="139"/>
        <v>0</v>
      </c>
      <c r="AP199" s="350"/>
      <c r="AQ199" s="351">
        <f t="shared" si="140"/>
        <v>0</v>
      </c>
      <c r="AR199" s="350"/>
      <c r="AS199" s="351">
        <f t="shared" si="144"/>
        <v>0</v>
      </c>
      <c r="AT199" s="350"/>
      <c r="AU199" s="351">
        <f t="shared" si="142"/>
        <v>0</v>
      </c>
      <c r="AV199" s="350"/>
      <c r="AW199" s="351">
        <f t="shared" si="145"/>
        <v>0</v>
      </c>
      <c r="AX199" s="350"/>
      <c r="AY199" s="351">
        <f t="shared" si="146"/>
        <v>0</v>
      </c>
      <c r="AZ199" s="350"/>
      <c r="BA199" s="351">
        <f t="shared" si="147"/>
        <v>0</v>
      </c>
      <c r="BB199" s="350"/>
      <c r="BC199" s="351">
        <f t="shared" si="148"/>
        <v>0</v>
      </c>
      <c r="BD199" s="350"/>
      <c r="BE199" s="351">
        <f t="shared" si="143"/>
        <v>0</v>
      </c>
      <c r="BF199" s="350"/>
      <c r="BG199" s="351">
        <f t="shared" si="149"/>
        <v>0</v>
      </c>
      <c r="BH199" s="350"/>
      <c r="BI199" s="351">
        <f t="shared" si="141"/>
        <v>0</v>
      </c>
      <c r="BJ199" s="246"/>
      <c r="BK199" s="246"/>
    </row>
    <row r="200" spans="1:63" ht="15.9" customHeight="1">
      <c r="A200" s="360" t="s">
        <v>265</v>
      </c>
      <c r="B200" s="349" t="s">
        <v>266</v>
      </c>
      <c r="C200" s="61">
        <v>32600</v>
      </c>
      <c r="D200" s="350"/>
      <c r="E200" s="351">
        <f t="shared" si="150"/>
        <v>0</v>
      </c>
      <c r="F200" s="350"/>
      <c r="G200" s="351">
        <f t="shared" si="151"/>
        <v>0</v>
      </c>
      <c r="H200" s="350"/>
      <c r="I200" s="351">
        <f t="shared" si="152"/>
        <v>0</v>
      </c>
      <c r="J200" s="512"/>
      <c r="K200" s="511">
        <f t="shared" si="153"/>
        <v>0</v>
      </c>
      <c r="L200" s="247"/>
      <c r="M200" s="351">
        <f t="shared" si="154"/>
        <v>0</v>
      </c>
      <c r="N200" s="350"/>
      <c r="O200" s="351">
        <f t="shared" si="155"/>
        <v>0</v>
      </c>
      <c r="P200" s="350"/>
      <c r="Q200" s="351">
        <f t="shared" si="156"/>
        <v>0</v>
      </c>
      <c r="R200" s="350"/>
      <c r="S200" s="351">
        <f t="shared" si="157"/>
        <v>0</v>
      </c>
      <c r="T200" s="350"/>
      <c r="U200" s="351">
        <f t="shared" si="158"/>
        <v>0</v>
      </c>
      <c r="V200" s="247"/>
      <c r="W200" s="351">
        <f t="shared" si="159"/>
        <v>0</v>
      </c>
      <c r="X200" s="350"/>
      <c r="Y200" s="351">
        <f t="shared" si="160"/>
        <v>0</v>
      </c>
      <c r="Z200" s="247"/>
      <c r="AA200" s="351">
        <f t="shared" si="161"/>
        <v>0</v>
      </c>
      <c r="AB200" s="350"/>
      <c r="AC200" s="351">
        <f t="shared" si="162"/>
        <v>0</v>
      </c>
      <c r="AD200" s="350"/>
      <c r="AE200" s="351">
        <f t="shared" si="163"/>
        <v>0</v>
      </c>
      <c r="AF200" s="350"/>
      <c r="AG200" s="351">
        <f t="shared" si="164"/>
        <v>0</v>
      </c>
      <c r="AH200" s="350"/>
      <c r="AI200" s="351">
        <f t="shared" si="165"/>
        <v>0</v>
      </c>
      <c r="AJ200" s="350"/>
      <c r="AK200" s="351">
        <f t="shared" si="166"/>
        <v>0</v>
      </c>
      <c r="AL200" s="350"/>
      <c r="AM200" s="351">
        <f t="shared" si="138"/>
        <v>0</v>
      </c>
      <c r="AN200" s="350"/>
      <c r="AO200" s="351">
        <f t="shared" si="139"/>
        <v>0</v>
      </c>
      <c r="AP200" s="350"/>
      <c r="AQ200" s="351">
        <f t="shared" si="140"/>
        <v>0</v>
      </c>
      <c r="AR200" s="350"/>
      <c r="AS200" s="351">
        <f t="shared" si="144"/>
        <v>0</v>
      </c>
      <c r="AT200" s="350"/>
      <c r="AU200" s="351">
        <f t="shared" si="142"/>
        <v>0</v>
      </c>
      <c r="AV200" s="350"/>
      <c r="AW200" s="351">
        <f t="shared" si="145"/>
        <v>0</v>
      </c>
      <c r="AX200" s="350"/>
      <c r="AY200" s="351">
        <f t="shared" si="146"/>
        <v>0</v>
      </c>
      <c r="AZ200" s="350"/>
      <c r="BA200" s="351">
        <f t="shared" si="147"/>
        <v>0</v>
      </c>
      <c r="BB200" s="350"/>
      <c r="BC200" s="351">
        <f t="shared" si="148"/>
        <v>0</v>
      </c>
      <c r="BD200" s="350"/>
      <c r="BE200" s="351">
        <f t="shared" si="143"/>
        <v>0</v>
      </c>
      <c r="BF200" s="350"/>
      <c r="BG200" s="351">
        <f t="shared" si="149"/>
        <v>0</v>
      </c>
      <c r="BH200" s="350"/>
      <c r="BI200" s="351">
        <f t="shared" si="141"/>
        <v>0</v>
      </c>
      <c r="BJ200" s="246"/>
      <c r="BK200" s="246"/>
    </row>
    <row r="201" spans="1:63" ht="15.9" customHeight="1">
      <c r="A201" s="360" t="s">
        <v>595</v>
      </c>
      <c r="B201" s="349" t="s">
        <v>596</v>
      </c>
      <c r="C201" s="61">
        <v>32600</v>
      </c>
      <c r="D201" s="350"/>
      <c r="E201" s="351">
        <f t="shared" si="150"/>
        <v>0</v>
      </c>
      <c r="F201" s="350"/>
      <c r="G201" s="351">
        <f t="shared" si="151"/>
        <v>0</v>
      </c>
      <c r="H201" s="350"/>
      <c r="I201" s="351">
        <f t="shared" si="152"/>
        <v>0</v>
      </c>
      <c r="J201" s="512"/>
      <c r="K201" s="511">
        <f t="shared" si="153"/>
        <v>0</v>
      </c>
      <c r="L201" s="247"/>
      <c r="M201" s="351">
        <f t="shared" si="154"/>
        <v>0</v>
      </c>
      <c r="N201" s="350"/>
      <c r="O201" s="351">
        <f t="shared" si="155"/>
        <v>0</v>
      </c>
      <c r="P201" s="350"/>
      <c r="Q201" s="351">
        <f t="shared" si="156"/>
        <v>0</v>
      </c>
      <c r="R201" s="350"/>
      <c r="S201" s="351">
        <f t="shared" si="157"/>
        <v>0</v>
      </c>
      <c r="T201" s="350"/>
      <c r="U201" s="351">
        <f t="shared" si="158"/>
        <v>0</v>
      </c>
      <c r="V201" s="247"/>
      <c r="W201" s="351">
        <f t="shared" si="159"/>
        <v>0</v>
      </c>
      <c r="X201" s="350"/>
      <c r="Y201" s="351">
        <f t="shared" si="160"/>
        <v>0</v>
      </c>
      <c r="Z201" s="247"/>
      <c r="AA201" s="351">
        <f t="shared" si="161"/>
        <v>0</v>
      </c>
      <c r="AB201" s="350"/>
      <c r="AC201" s="351">
        <f t="shared" si="162"/>
        <v>0</v>
      </c>
      <c r="AD201" s="350"/>
      <c r="AE201" s="351">
        <f t="shared" si="163"/>
        <v>0</v>
      </c>
      <c r="AF201" s="350"/>
      <c r="AG201" s="351">
        <f t="shared" si="164"/>
        <v>0</v>
      </c>
      <c r="AH201" s="350"/>
      <c r="AI201" s="351">
        <f t="shared" si="165"/>
        <v>0</v>
      </c>
      <c r="AJ201" s="350"/>
      <c r="AK201" s="351">
        <f t="shared" si="166"/>
        <v>0</v>
      </c>
      <c r="AL201" s="350"/>
      <c r="AM201" s="351">
        <f t="shared" si="138"/>
        <v>0</v>
      </c>
      <c r="AN201" s="350"/>
      <c r="AO201" s="351">
        <f t="shared" si="139"/>
        <v>0</v>
      </c>
      <c r="AP201" s="350"/>
      <c r="AQ201" s="351">
        <f t="shared" si="140"/>
        <v>0</v>
      </c>
      <c r="AR201" s="350"/>
      <c r="AS201" s="351">
        <f t="shared" si="144"/>
        <v>0</v>
      </c>
      <c r="AT201" s="350"/>
      <c r="AU201" s="351">
        <f t="shared" si="142"/>
        <v>0</v>
      </c>
      <c r="AV201" s="350"/>
      <c r="AW201" s="351">
        <f t="shared" si="145"/>
        <v>0</v>
      </c>
      <c r="AX201" s="350"/>
      <c r="AY201" s="351">
        <f t="shared" si="146"/>
        <v>0</v>
      </c>
      <c r="AZ201" s="350"/>
      <c r="BA201" s="351">
        <f t="shared" si="147"/>
        <v>0</v>
      </c>
      <c r="BB201" s="350"/>
      <c r="BC201" s="351">
        <f t="shared" si="148"/>
        <v>0</v>
      </c>
      <c r="BD201" s="350"/>
      <c r="BE201" s="351">
        <f t="shared" si="143"/>
        <v>0</v>
      </c>
      <c r="BF201" s="350"/>
      <c r="BG201" s="351">
        <f t="shared" si="149"/>
        <v>0</v>
      </c>
      <c r="BH201" s="350"/>
      <c r="BI201" s="351">
        <f t="shared" si="141"/>
        <v>0</v>
      </c>
      <c r="BJ201" s="246"/>
      <c r="BK201" s="246"/>
    </row>
    <row r="202" spans="1:63" ht="15.9" customHeight="1">
      <c r="A202" s="360" t="s">
        <v>706</v>
      </c>
      <c r="B202" s="349" t="s">
        <v>448</v>
      </c>
      <c r="C202" s="61">
        <v>32600</v>
      </c>
      <c r="D202" s="350"/>
      <c r="E202" s="351">
        <f t="shared" si="150"/>
        <v>0</v>
      </c>
      <c r="F202" s="350"/>
      <c r="G202" s="351">
        <f t="shared" si="151"/>
        <v>0</v>
      </c>
      <c r="H202" s="350"/>
      <c r="I202" s="351">
        <f t="shared" si="152"/>
        <v>0</v>
      </c>
      <c r="J202" s="512"/>
      <c r="K202" s="511">
        <f t="shared" si="153"/>
        <v>0</v>
      </c>
      <c r="L202" s="247"/>
      <c r="M202" s="351">
        <f t="shared" si="154"/>
        <v>0</v>
      </c>
      <c r="N202" s="350"/>
      <c r="O202" s="351">
        <f t="shared" si="155"/>
        <v>0</v>
      </c>
      <c r="P202" s="350"/>
      <c r="Q202" s="351">
        <f t="shared" si="156"/>
        <v>0</v>
      </c>
      <c r="R202" s="350"/>
      <c r="S202" s="351">
        <f t="shared" si="157"/>
        <v>0</v>
      </c>
      <c r="T202" s="350"/>
      <c r="U202" s="351">
        <f t="shared" si="158"/>
        <v>0</v>
      </c>
      <c r="V202" s="247"/>
      <c r="W202" s="351">
        <f t="shared" si="159"/>
        <v>0</v>
      </c>
      <c r="X202" s="350"/>
      <c r="Y202" s="351">
        <f t="shared" si="160"/>
        <v>0</v>
      </c>
      <c r="Z202" s="247"/>
      <c r="AA202" s="351">
        <f t="shared" si="161"/>
        <v>0</v>
      </c>
      <c r="AB202" s="350"/>
      <c r="AC202" s="351">
        <f t="shared" si="162"/>
        <v>0</v>
      </c>
      <c r="AD202" s="350"/>
      <c r="AE202" s="351">
        <f t="shared" si="163"/>
        <v>0</v>
      </c>
      <c r="AF202" s="350"/>
      <c r="AG202" s="351">
        <f t="shared" si="164"/>
        <v>0</v>
      </c>
      <c r="AH202" s="350"/>
      <c r="AI202" s="351">
        <f t="shared" si="165"/>
        <v>0</v>
      </c>
      <c r="AJ202" s="350"/>
      <c r="AK202" s="351">
        <f t="shared" si="166"/>
        <v>0</v>
      </c>
      <c r="AL202" s="350"/>
      <c r="AM202" s="351">
        <f t="shared" si="138"/>
        <v>0</v>
      </c>
      <c r="AN202" s="350"/>
      <c r="AO202" s="351">
        <f t="shared" si="139"/>
        <v>0</v>
      </c>
      <c r="AP202" s="350"/>
      <c r="AQ202" s="351">
        <f t="shared" si="140"/>
        <v>0</v>
      </c>
      <c r="AR202" s="350"/>
      <c r="AS202" s="351">
        <f t="shared" si="144"/>
        <v>0</v>
      </c>
      <c r="AT202" s="350"/>
      <c r="AU202" s="351">
        <f t="shared" si="142"/>
        <v>0</v>
      </c>
      <c r="AV202" s="350"/>
      <c r="AW202" s="351">
        <f t="shared" si="145"/>
        <v>0</v>
      </c>
      <c r="AX202" s="350"/>
      <c r="AY202" s="351">
        <f t="shared" si="146"/>
        <v>0</v>
      </c>
      <c r="AZ202" s="350"/>
      <c r="BA202" s="351">
        <f t="shared" si="147"/>
        <v>0</v>
      </c>
      <c r="BB202" s="350"/>
      <c r="BC202" s="351">
        <f t="shared" si="148"/>
        <v>0</v>
      </c>
      <c r="BD202" s="350"/>
      <c r="BE202" s="351">
        <f t="shared" si="143"/>
        <v>0</v>
      </c>
      <c r="BF202" s="350"/>
      <c r="BG202" s="351">
        <f t="shared" si="149"/>
        <v>0</v>
      </c>
      <c r="BH202" s="350"/>
      <c r="BI202" s="351">
        <f t="shared" si="141"/>
        <v>0</v>
      </c>
      <c r="BJ202" s="246"/>
      <c r="BK202" s="246"/>
    </row>
    <row r="203" spans="1:63" ht="15.9" customHeight="1">
      <c r="A203" s="360" t="s">
        <v>234</v>
      </c>
      <c r="B203" s="349" t="s">
        <v>449</v>
      </c>
      <c r="C203" s="61">
        <v>32600</v>
      </c>
      <c r="D203" s="350"/>
      <c r="E203" s="351">
        <f t="shared" si="150"/>
        <v>0</v>
      </c>
      <c r="F203" s="350"/>
      <c r="G203" s="351">
        <f t="shared" si="151"/>
        <v>0</v>
      </c>
      <c r="H203" s="350"/>
      <c r="I203" s="351">
        <f t="shared" si="152"/>
        <v>0</v>
      </c>
      <c r="J203" s="512"/>
      <c r="K203" s="511">
        <f t="shared" si="153"/>
        <v>0</v>
      </c>
      <c r="L203" s="247"/>
      <c r="M203" s="351">
        <f t="shared" si="154"/>
        <v>0</v>
      </c>
      <c r="N203" s="350"/>
      <c r="O203" s="351">
        <f t="shared" si="155"/>
        <v>0</v>
      </c>
      <c r="P203" s="350"/>
      <c r="Q203" s="351">
        <f t="shared" si="156"/>
        <v>0</v>
      </c>
      <c r="R203" s="350"/>
      <c r="S203" s="351">
        <f t="shared" si="157"/>
        <v>0</v>
      </c>
      <c r="T203" s="350"/>
      <c r="U203" s="351">
        <f t="shared" si="158"/>
        <v>0</v>
      </c>
      <c r="V203" s="247"/>
      <c r="W203" s="351">
        <f t="shared" si="159"/>
        <v>0</v>
      </c>
      <c r="X203" s="350"/>
      <c r="Y203" s="351">
        <f t="shared" si="160"/>
        <v>0</v>
      </c>
      <c r="Z203" s="247"/>
      <c r="AA203" s="351">
        <f t="shared" si="161"/>
        <v>0</v>
      </c>
      <c r="AB203" s="350"/>
      <c r="AC203" s="351">
        <f t="shared" si="162"/>
        <v>0</v>
      </c>
      <c r="AD203" s="350"/>
      <c r="AE203" s="351">
        <f t="shared" si="163"/>
        <v>0</v>
      </c>
      <c r="AF203" s="350"/>
      <c r="AG203" s="351">
        <f t="shared" si="164"/>
        <v>0</v>
      </c>
      <c r="AH203" s="350"/>
      <c r="AI203" s="351">
        <f t="shared" si="165"/>
        <v>0</v>
      </c>
      <c r="AJ203" s="350"/>
      <c r="AK203" s="351">
        <f t="shared" si="166"/>
        <v>0</v>
      </c>
      <c r="AL203" s="350"/>
      <c r="AM203" s="351">
        <f t="shared" si="138"/>
        <v>0</v>
      </c>
      <c r="AN203" s="350"/>
      <c r="AO203" s="351">
        <f t="shared" si="139"/>
        <v>0</v>
      </c>
      <c r="AP203" s="350"/>
      <c r="AQ203" s="351">
        <f t="shared" si="140"/>
        <v>0</v>
      </c>
      <c r="AR203" s="350"/>
      <c r="AS203" s="351">
        <f t="shared" si="144"/>
        <v>0</v>
      </c>
      <c r="AT203" s="350"/>
      <c r="AU203" s="351">
        <f t="shared" si="142"/>
        <v>0</v>
      </c>
      <c r="AV203" s="350"/>
      <c r="AW203" s="351">
        <f t="shared" si="145"/>
        <v>0</v>
      </c>
      <c r="AX203" s="350"/>
      <c r="AY203" s="351">
        <f t="shared" si="146"/>
        <v>0</v>
      </c>
      <c r="AZ203" s="350"/>
      <c r="BA203" s="351">
        <f t="shared" si="147"/>
        <v>0</v>
      </c>
      <c r="BB203" s="350"/>
      <c r="BC203" s="351">
        <f t="shared" si="148"/>
        <v>0</v>
      </c>
      <c r="BD203" s="350"/>
      <c r="BE203" s="351">
        <f t="shared" si="143"/>
        <v>0</v>
      </c>
      <c r="BF203" s="350"/>
      <c r="BG203" s="351">
        <f t="shared" si="149"/>
        <v>0</v>
      </c>
      <c r="BH203" s="350"/>
      <c r="BI203" s="351">
        <f t="shared" si="141"/>
        <v>0</v>
      </c>
      <c r="BJ203" s="246"/>
      <c r="BK203" s="246"/>
    </row>
    <row r="204" spans="1:63" ht="15.9" customHeight="1">
      <c r="A204" s="360" t="s">
        <v>450</v>
      </c>
      <c r="B204" s="349" t="s">
        <v>451</v>
      </c>
      <c r="C204" s="61">
        <v>32600</v>
      </c>
      <c r="D204" s="350"/>
      <c r="E204" s="351">
        <f t="shared" si="150"/>
        <v>0</v>
      </c>
      <c r="F204" s="350"/>
      <c r="G204" s="351">
        <f t="shared" si="151"/>
        <v>0</v>
      </c>
      <c r="H204" s="350"/>
      <c r="I204" s="351">
        <f t="shared" si="152"/>
        <v>0</v>
      </c>
      <c r="J204" s="512"/>
      <c r="K204" s="511">
        <f t="shared" si="153"/>
        <v>0</v>
      </c>
      <c r="L204" s="247"/>
      <c r="M204" s="351">
        <f t="shared" si="154"/>
        <v>0</v>
      </c>
      <c r="N204" s="350"/>
      <c r="O204" s="351">
        <f t="shared" si="155"/>
        <v>0</v>
      </c>
      <c r="P204" s="350"/>
      <c r="Q204" s="351">
        <f t="shared" si="156"/>
        <v>0</v>
      </c>
      <c r="R204" s="350"/>
      <c r="S204" s="351">
        <f t="shared" si="157"/>
        <v>0</v>
      </c>
      <c r="T204" s="350"/>
      <c r="U204" s="351">
        <f t="shared" si="158"/>
        <v>0</v>
      </c>
      <c r="V204" s="247"/>
      <c r="W204" s="351">
        <f t="shared" si="159"/>
        <v>0</v>
      </c>
      <c r="X204" s="350"/>
      <c r="Y204" s="351">
        <f t="shared" si="160"/>
        <v>0</v>
      </c>
      <c r="Z204" s="247"/>
      <c r="AA204" s="351">
        <f t="shared" si="161"/>
        <v>0</v>
      </c>
      <c r="AB204" s="350"/>
      <c r="AC204" s="351">
        <f t="shared" si="162"/>
        <v>0</v>
      </c>
      <c r="AD204" s="350"/>
      <c r="AE204" s="351">
        <f t="shared" si="163"/>
        <v>0</v>
      </c>
      <c r="AF204" s="350"/>
      <c r="AG204" s="351">
        <f t="shared" si="164"/>
        <v>0</v>
      </c>
      <c r="AH204" s="350"/>
      <c r="AI204" s="351">
        <f t="shared" si="165"/>
        <v>0</v>
      </c>
      <c r="AJ204" s="350"/>
      <c r="AK204" s="351">
        <f t="shared" si="166"/>
        <v>0</v>
      </c>
      <c r="AL204" s="350"/>
      <c r="AM204" s="351">
        <f t="shared" ref="AM204:AM231" si="167">C204*AL204</f>
        <v>0</v>
      </c>
      <c r="AN204" s="350"/>
      <c r="AO204" s="351">
        <f t="shared" ref="AO204:AO231" si="168">C204*AN204</f>
        <v>0</v>
      </c>
      <c r="AP204" s="350"/>
      <c r="AQ204" s="351">
        <f t="shared" ref="AQ204:AQ231" si="169">C204*AP204</f>
        <v>0</v>
      </c>
      <c r="AR204" s="350"/>
      <c r="AS204" s="351">
        <f t="shared" si="144"/>
        <v>0</v>
      </c>
      <c r="AT204" s="350"/>
      <c r="AU204" s="351">
        <f t="shared" si="142"/>
        <v>0</v>
      </c>
      <c r="AV204" s="350"/>
      <c r="AW204" s="351">
        <f t="shared" si="145"/>
        <v>0</v>
      </c>
      <c r="AX204" s="350"/>
      <c r="AY204" s="351">
        <f t="shared" si="146"/>
        <v>0</v>
      </c>
      <c r="AZ204" s="350"/>
      <c r="BA204" s="351">
        <f t="shared" si="147"/>
        <v>0</v>
      </c>
      <c r="BB204" s="350"/>
      <c r="BC204" s="351">
        <f t="shared" si="148"/>
        <v>0</v>
      </c>
      <c r="BD204" s="350"/>
      <c r="BE204" s="351">
        <f t="shared" si="143"/>
        <v>0</v>
      </c>
      <c r="BF204" s="350"/>
      <c r="BG204" s="351">
        <f t="shared" si="149"/>
        <v>0</v>
      </c>
      <c r="BH204" s="350"/>
      <c r="BI204" s="351">
        <f t="shared" ref="BI204:BI231" si="170">C204*BH204</f>
        <v>0</v>
      </c>
      <c r="BJ204" s="246"/>
      <c r="BK204" s="246"/>
    </row>
    <row r="205" spans="1:63" ht="15.9" customHeight="1">
      <c r="A205" s="360" t="s">
        <v>699</v>
      </c>
      <c r="B205" s="349" t="s">
        <v>264</v>
      </c>
      <c r="C205" s="61">
        <v>32600</v>
      </c>
      <c r="D205" s="350"/>
      <c r="E205" s="351">
        <f t="shared" si="150"/>
        <v>0</v>
      </c>
      <c r="F205" s="350"/>
      <c r="G205" s="351">
        <f t="shared" si="151"/>
        <v>0</v>
      </c>
      <c r="H205" s="350"/>
      <c r="I205" s="351">
        <f t="shared" si="152"/>
        <v>0</v>
      </c>
      <c r="J205" s="512"/>
      <c r="K205" s="511">
        <f t="shared" si="153"/>
        <v>0</v>
      </c>
      <c r="L205" s="247"/>
      <c r="M205" s="351">
        <f t="shared" si="154"/>
        <v>0</v>
      </c>
      <c r="N205" s="350"/>
      <c r="O205" s="351">
        <f t="shared" si="155"/>
        <v>0</v>
      </c>
      <c r="P205" s="350"/>
      <c r="Q205" s="351">
        <f t="shared" si="156"/>
        <v>0</v>
      </c>
      <c r="R205" s="350"/>
      <c r="S205" s="351">
        <f t="shared" si="157"/>
        <v>0</v>
      </c>
      <c r="T205" s="350"/>
      <c r="U205" s="351">
        <f t="shared" si="158"/>
        <v>0</v>
      </c>
      <c r="V205" s="247"/>
      <c r="W205" s="351">
        <f t="shared" si="159"/>
        <v>0</v>
      </c>
      <c r="X205" s="350"/>
      <c r="Y205" s="351">
        <f t="shared" si="160"/>
        <v>0</v>
      </c>
      <c r="Z205" s="247"/>
      <c r="AA205" s="351">
        <f t="shared" si="161"/>
        <v>0</v>
      </c>
      <c r="AB205" s="350"/>
      <c r="AC205" s="351">
        <f t="shared" si="162"/>
        <v>0</v>
      </c>
      <c r="AD205" s="350"/>
      <c r="AE205" s="351">
        <f t="shared" si="163"/>
        <v>0</v>
      </c>
      <c r="AF205" s="350"/>
      <c r="AG205" s="351">
        <f t="shared" si="164"/>
        <v>0</v>
      </c>
      <c r="AH205" s="350"/>
      <c r="AI205" s="351">
        <f t="shared" si="165"/>
        <v>0</v>
      </c>
      <c r="AJ205" s="350"/>
      <c r="AK205" s="351">
        <f t="shared" si="166"/>
        <v>0</v>
      </c>
      <c r="AL205" s="350"/>
      <c r="AM205" s="351">
        <f t="shared" si="167"/>
        <v>0</v>
      </c>
      <c r="AN205" s="350"/>
      <c r="AO205" s="351">
        <f t="shared" si="168"/>
        <v>0</v>
      </c>
      <c r="AP205" s="350"/>
      <c r="AQ205" s="351">
        <f t="shared" si="169"/>
        <v>0</v>
      </c>
      <c r="AR205" s="350"/>
      <c r="AS205" s="351">
        <f t="shared" si="144"/>
        <v>0</v>
      </c>
      <c r="AT205" s="350"/>
      <c r="AU205" s="351">
        <f t="shared" ref="AU205:AU231" si="171">C205*AT205</f>
        <v>0</v>
      </c>
      <c r="AV205" s="350"/>
      <c r="AW205" s="351">
        <f t="shared" si="145"/>
        <v>0</v>
      </c>
      <c r="AX205" s="350"/>
      <c r="AY205" s="351">
        <f t="shared" si="146"/>
        <v>0</v>
      </c>
      <c r="AZ205" s="350"/>
      <c r="BA205" s="351">
        <f t="shared" si="147"/>
        <v>0</v>
      </c>
      <c r="BB205" s="350"/>
      <c r="BC205" s="351">
        <f t="shared" si="148"/>
        <v>0</v>
      </c>
      <c r="BD205" s="350"/>
      <c r="BE205" s="351">
        <f t="shared" ref="BE205:BE206" si="172">C205*BD205</f>
        <v>0</v>
      </c>
      <c r="BF205" s="350"/>
      <c r="BG205" s="351">
        <f t="shared" si="149"/>
        <v>0</v>
      </c>
      <c r="BH205" s="350"/>
      <c r="BI205" s="351">
        <f t="shared" si="170"/>
        <v>0</v>
      </c>
      <c r="BJ205" s="246"/>
      <c r="BK205" s="246"/>
    </row>
    <row r="206" spans="1:63" ht="15.9" customHeight="1">
      <c r="A206" s="360" t="s">
        <v>826</v>
      </c>
      <c r="B206" s="349" t="s">
        <v>827</v>
      </c>
      <c r="C206" s="61">
        <v>32600</v>
      </c>
      <c r="D206" s="350"/>
      <c r="E206" s="351">
        <f t="shared" si="150"/>
        <v>0</v>
      </c>
      <c r="F206" s="350"/>
      <c r="G206" s="351">
        <f t="shared" si="151"/>
        <v>0</v>
      </c>
      <c r="H206" s="350"/>
      <c r="I206" s="351">
        <f t="shared" si="152"/>
        <v>0</v>
      </c>
      <c r="J206" s="512"/>
      <c r="K206" s="511">
        <f t="shared" si="153"/>
        <v>0</v>
      </c>
      <c r="L206" s="247"/>
      <c r="M206" s="351">
        <f t="shared" si="154"/>
        <v>0</v>
      </c>
      <c r="N206" s="350"/>
      <c r="O206" s="351">
        <f t="shared" si="155"/>
        <v>0</v>
      </c>
      <c r="P206" s="350"/>
      <c r="Q206" s="351">
        <f t="shared" si="156"/>
        <v>0</v>
      </c>
      <c r="R206" s="350"/>
      <c r="S206" s="351">
        <f t="shared" si="157"/>
        <v>0</v>
      </c>
      <c r="T206" s="350"/>
      <c r="U206" s="351">
        <f t="shared" si="158"/>
        <v>0</v>
      </c>
      <c r="V206" s="247"/>
      <c r="W206" s="351">
        <f t="shared" si="159"/>
        <v>0</v>
      </c>
      <c r="X206" s="350"/>
      <c r="Y206" s="351">
        <f t="shared" si="160"/>
        <v>0</v>
      </c>
      <c r="Z206" s="247"/>
      <c r="AA206" s="351">
        <f t="shared" si="161"/>
        <v>0</v>
      </c>
      <c r="AB206" s="350"/>
      <c r="AC206" s="351">
        <f t="shared" si="162"/>
        <v>0</v>
      </c>
      <c r="AD206" s="350"/>
      <c r="AE206" s="351">
        <f t="shared" si="163"/>
        <v>0</v>
      </c>
      <c r="AF206" s="350"/>
      <c r="AG206" s="351">
        <f t="shared" si="164"/>
        <v>0</v>
      </c>
      <c r="AH206" s="350"/>
      <c r="AI206" s="351">
        <f t="shared" si="165"/>
        <v>0</v>
      </c>
      <c r="AJ206" s="350"/>
      <c r="AK206" s="351">
        <f t="shared" si="166"/>
        <v>0</v>
      </c>
      <c r="AL206" s="350"/>
      <c r="AM206" s="351">
        <f t="shared" si="167"/>
        <v>0</v>
      </c>
      <c r="AN206" s="350"/>
      <c r="AO206" s="351">
        <f t="shared" si="168"/>
        <v>0</v>
      </c>
      <c r="AP206" s="350"/>
      <c r="AQ206" s="351">
        <f t="shared" si="169"/>
        <v>0</v>
      </c>
      <c r="AR206" s="350"/>
      <c r="AS206" s="351">
        <f t="shared" ref="AS206:AS282" si="173">C206*AR206</f>
        <v>0</v>
      </c>
      <c r="AT206" s="350"/>
      <c r="AU206" s="351">
        <f t="shared" si="171"/>
        <v>0</v>
      </c>
      <c r="AV206" s="350"/>
      <c r="AW206" s="351">
        <f t="shared" ref="AW206:AW282" si="174">C206*AV206</f>
        <v>0</v>
      </c>
      <c r="AX206" s="350"/>
      <c r="AY206" s="351">
        <f t="shared" ref="AY206:AY282" si="175">C206*AX206</f>
        <v>0</v>
      </c>
      <c r="AZ206" s="350"/>
      <c r="BA206" s="351">
        <f t="shared" ref="BA206:BA282" si="176">C206*AZ206</f>
        <v>0</v>
      </c>
      <c r="BB206" s="350"/>
      <c r="BC206" s="351">
        <f t="shared" ref="BC206:BC282" si="177">C206*BB206</f>
        <v>0</v>
      </c>
      <c r="BD206" s="350"/>
      <c r="BE206" s="351">
        <f t="shared" si="172"/>
        <v>0</v>
      </c>
      <c r="BF206" s="350"/>
      <c r="BG206" s="351">
        <f t="shared" ref="BG206:BG282" si="178">C206*BF206</f>
        <v>0</v>
      </c>
      <c r="BH206" s="350"/>
      <c r="BI206" s="351">
        <f t="shared" si="170"/>
        <v>0</v>
      </c>
      <c r="BJ206" s="246"/>
      <c r="BK206" s="246"/>
    </row>
    <row r="207" spans="1:63" ht="15.9" customHeight="1">
      <c r="A207" s="360" t="s">
        <v>907</v>
      </c>
      <c r="B207" s="349" t="s">
        <v>908</v>
      </c>
      <c r="C207" s="61">
        <v>32600</v>
      </c>
      <c r="D207" s="350"/>
      <c r="E207" s="351">
        <f t="shared" si="150"/>
        <v>0</v>
      </c>
      <c r="F207" s="350"/>
      <c r="G207" s="351">
        <f t="shared" si="151"/>
        <v>0</v>
      </c>
      <c r="H207" s="350"/>
      <c r="I207" s="351">
        <f t="shared" si="152"/>
        <v>0</v>
      </c>
      <c r="J207" s="512"/>
      <c r="K207" s="511">
        <f t="shared" si="153"/>
        <v>0</v>
      </c>
      <c r="L207" s="247"/>
      <c r="M207" s="351">
        <f t="shared" si="154"/>
        <v>0</v>
      </c>
      <c r="N207" s="350"/>
      <c r="O207" s="351">
        <f t="shared" si="155"/>
        <v>0</v>
      </c>
      <c r="P207" s="350"/>
      <c r="Q207" s="351">
        <f t="shared" si="156"/>
        <v>0</v>
      </c>
      <c r="R207" s="350"/>
      <c r="S207" s="351">
        <f t="shared" si="157"/>
        <v>0</v>
      </c>
      <c r="T207" s="350"/>
      <c r="U207" s="351">
        <f t="shared" si="158"/>
        <v>0</v>
      </c>
      <c r="V207" s="247"/>
      <c r="W207" s="351">
        <f t="shared" si="159"/>
        <v>0</v>
      </c>
      <c r="X207" s="350"/>
      <c r="Y207" s="351">
        <f t="shared" si="160"/>
        <v>0</v>
      </c>
      <c r="Z207" s="247"/>
      <c r="AA207" s="351">
        <f t="shared" si="161"/>
        <v>0</v>
      </c>
      <c r="AB207" s="350"/>
      <c r="AC207" s="351">
        <f t="shared" si="162"/>
        <v>0</v>
      </c>
      <c r="AD207" s="350"/>
      <c r="AE207" s="351">
        <f t="shared" si="163"/>
        <v>0</v>
      </c>
      <c r="AF207" s="350"/>
      <c r="AG207" s="351">
        <f t="shared" si="164"/>
        <v>0</v>
      </c>
      <c r="AH207" s="350"/>
      <c r="AI207" s="351">
        <f t="shared" si="165"/>
        <v>0</v>
      </c>
      <c r="AJ207" s="350"/>
      <c r="AK207" s="351">
        <f t="shared" si="166"/>
        <v>0</v>
      </c>
      <c r="AL207" s="350"/>
      <c r="AM207" s="351">
        <f t="shared" si="167"/>
        <v>0</v>
      </c>
      <c r="AN207" s="350"/>
      <c r="AO207" s="351">
        <f t="shared" si="168"/>
        <v>0</v>
      </c>
      <c r="AP207" s="350"/>
      <c r="AQ207" s="351">
        <f t="shared" si="169"/>
        <v>0</v>
      </c>
      <c r="AR207" s="350"/>
      <c r="AS207" s="351">
        <f t="shared" si="173"/>
        <v>0</v>
      </c>
      <c r="AT207" s="350"/>
      <c r="AU207" s="351">
        <f t="shared" si="171"/>
        <v>0</v>
      </c>
      <c r="AV207" s="350"/>
      <c r="AW207" s="351">
        <f t="shared" si="174"/>
        <v>0</v>
      </c>
      <c r="AX207" s="350"/>
      <c r="AY207" s="351">
        <f t="shared" si="175"/>
        <v>0</v>
      </c>
      <c r="AZ207" s="350"/>
      <c r="BA207" s="351">
        <f t="shared" si="176"/>
        <v>0</v>
      </c>
      <c r="BB207" s="350"/>
      <c r="BC207" s="351">
        <f t="shared" si="177"/>
        <v>0</v>
      </c>
      <c r="BD207" s="350"/>
      <c r="BE207" s="351">
        <f>C207*BD207</f>
        <v>0</v>
      </c>
      <c r="BF207" s="350"/>
      <c r="BG207" s="351">
        <f t="shared" si="178"/>
        <v>0</v>
      </c>
      <c r="BH207" s="350"/>
      <c r="BI207" s="351">
        <f t="shared" si="170"/>
        <v>0</v>
      </c>
      <c r="BJ207" s="246"/>
      <c r="BK207" s="246"/>
    </row>
    <row r="208" spans="1:63" ht="15.9" customHeight="1">
      <c r="A208" s="403" t="s">
        <v>944</v>
      </c>
      <c r="B208" s="404" t="s">
        <v>945</v>
      </c>
      <c r="C208" s="61">
        <v>32600</v>
      </c>
      <c r="D208" s="350"/>
      <c r="E208" s="351">
        <f t="shared" si="150"/>
        <v>0</v>
      </c>
      <c r="F208" s="350"/>
      <c r="G208" s="351">
        <f t="shared" si="151"/>
        <v>0</v>
      </c>
      <c r="H208" s="350"/>
      <c r="I208" s="351">
        <f t="shared" si="152"/>
        <v>0</v>
      </c>
      <c r="J208" s="512"/>
      <c r="K208" s="511">
        <f t="shared" si="153"/>
        <v>0</v>
      </c>
      <c r="L208" s="247"/>
      <c r="M208" s="351">
        <f t="shared" si="154"/>
        <v>0</v>
      </c>
      <c r="N208" s="350"/>
      <c r="O208" s="351">
        <f t="shared" si="155"/>
        <v>0</v>
      </c>
      <c r="P208" s="350"/>
      <c r="Q208" s="351">
        <f t="shared" si="156"/>
        <v>0</v>
      </c>
      <c r="R208" s="350"/>
      <c r="S208" s="351">
        <f t="shared" si="157"/>
        <v>0</v>
      </c>
      <c r="T208" s="350"/>
      <c r="U208" s="351">
        <f t="shared" si="158"/>
        <v>0</v>
      </c>
      <c r="V208" s="247"/>
      <c r="W208" s="351">
        <f t="shared" si="159"/>
        <v>0</v>
      </c>
      <c r="X208" s="350"/>
      <c r="Y208" s="351">
        <f t="shared" si="160"/>
        <v>0</v>
      </c>
      <c r="Z208" s="247"/>
      <c r="AA208" s="351">
        <f t="shared" si="161"/>
        <v>0</v>
      </c>
      <c r="AB208" s="350"/>
      <c r="AC208" s="351">
        <f t="shared" si="162"/>
        <v>0</v>
      </c>
      <c r="AD208" s="350"/>
      <c r="AE208" s="351">
        <f t="shared" si="163"/>
        <v>0</v>
      </c>
      <c r="AF208" s="350"/>
      <c r="AG208" s="351">
        <f t="shared" si="164"/>
        <v>0</v>
      </c>
      <c r="AH208" s="350"/>
      <c r="AI208" s="351">
        <f t="shared" si="165"/>
        <v>0</v>
      </c>
      <c r="AJ208" s="350"/>
      <c r="AK208" s="351">
        <f t="shared" si="166"/>
        <v>0</v>
      </c>
      <c r="AL208" s="350"/>
      <c r="AM208" s="351">
        <f t="shared" si="167"/>
        <v>0</v>
      </c>
      <c r="AN208" s="350"/>
      <c r="AO208" s="351">
        <f t="shared" si="168"/>
        <v>0</v>
      </c>
      <c r="AP208" s="350"/>
      <c r="AQ208" s="351">
        <f t="shared" si="169"/>
        <v>0</v>
      </c>
      <c r="AR208" s="350"/>
      <c r="AS208" s="351">
        <f t="shared" si="173"/>
        <v>0</v>
      </c>
      <c r="AT208" s="350"/>
      <c r="AU208" s="351">
        <f t="shared" si="171"/>
        <v>0</v>
      </c>
      <c r="AV208" s="350"/>
      <c r="AW208" s="351">
        <f t="shared" si="174"/>
        <v>0</v>
      </c>
      <c r="AX208" s="350"/>
      <c r="AY208" s="351">
        <f t="shared" si="175"/>
        <v>0</v>
      </c>
      <c r="AZ208" s="350"/>
      <c r="BA208" s="351">
        <f t="shared" si="176"/>
        <v>0</v>
      </c>
      <c r="BB208" s="350"/>
      <c r="BC208" s="351">
        <f t="shared" si="177"/>
        <v>0</v>
      </c>
      <c r="BD208" s="350"/>
      <c r="BE208" s="351">
        <f t="shared" ref="BE208:BE231" si="179">C208*BD208</f>
        <v>0</v>
      </c>
      <c r="BF208" s="350"/>
      <c r="BG208" s="351">
        <f t="shared" si="178"/>
        <v>0</v>
      </c>
      <c r="BH208" s="350"/>
      <c r="BI208" s="351">
        <f t="shared" si="170"/>
        <v>0</v>
      </c>
      <c r="BJ208" s="246"/>
      <c r="BK208" s="246"/>
    </row>
    <row r="209" spans="1:61" s="245" customFormat="1" ht="16.5" customHeight="1">
      <c r="A209" s="390" t="s">
        <v>964</v>
      </c>
      <c r="B209" s="402" t="s">
        <v>965</v>
      </c>
      <c r="C209" s="61">
        <v>32600</v>
      </c>
      <c r="D209" s="350"/>
      <c r="E209" s="351">
        <f t="shared" si="150"/>
        <v>0</v>
      </c>
      <c r="F209" s="350"/>
      <c r="G209" s="351">
        <f t="shared" si="151"/>
        <v>0</v>
      </c>
      <c r="H209" s="350"/>
      <c r="I209" s="351">
        <f t="shared" si="152"/>
        <v>0</v>
      </c>
      <c r="J209" s="512"/>
      <c r="K209" s="511">
        <f t="shared" si="153"/>
        <v>0</v>
      </c>
      <c r="L209" s="247"/>
      <c r="M209" s="351">
        <f t="shared" si="154"/>
        <v>0</v>
      </c>
      <c r="N209" s="350"/>
      <c r="O209" s="351">
        <f t="shared" si="155"/>
        <v>0</v>
      </c>
      <c r="P209" s="350"/>
      <c r="Q209" s="351">
        <f t="shared" si="156"/>
        <v>0</v>
      </c>
      <c r="R209" s="350"/>
      <c r="S209" s="351">
        <f t="shared" si="157"/>
        <v>0</v>
      </c>
      <c r="T209" s="389"/>
      <c r="U209" s="351">
        <f t="shared" si="158"/>
        <v>0</v>
      </c>
      <c r="V209" s="247"/>
      <c r="W209" s="351">
        <f t="shared" si="159"/>
        <v>0</v>
      </c>
      <c r="X209" s="350"/>
      <c r="Y209" s="351">
        <f t="shared" si="160"/>
        <v>0</v>
      </c>
      <c r="Z209" s="247"/>
      <c r="AA209" s="351">
        <f t="shared" si="161"/>
        <v>0</v>
      </c>
      <c r="AB209" s="350">
        <v>3.5</v>
      </c>
      <c r="AC209" s="351">
        <f t="shared" si="162"/>
        <v>114100</v>
      </c>
      <c r="AD209" s="350"/>
      <c r="AE209" s="351">
        <f t="shared" si="163"/>
        <v>0</v>
      </c>
      <c r="AF209" s="350"/>
      <c r="AG209" s="351">
        <f t="shared" si="164"/>
        <v>0</v>
      </c>
      <c r="AH209" s="350"/>
      <c r="AI209" s="351">
        <f t="shared" si="165"/>
        <v>0</v>
      </c>
      <c r="AJ209" s="350"/>
      <c r="AK209" s="351">
        <f t="shared" si="166"/>
        <v>0</v>
      </c>
      <c r="AL209" s="350"/>
      <c r="AM209" s="351">
        <f t="shared" si="167"/>
        <v>0</v>
      </c>
      <c r="AN209" s="350"/>
      <c r="AO209" s="351">
        <f t="shared" si="168"/>
        <v>0</v>
      </c>
      <c r="AP209" s="350"/>
      <c r="AQ209" s="351">
        <f t="shared" si="169"/>
        <v>0</v>
      </c>
      <c r="AR209" s="350"/>
      <c r="AS209" s="351">
        <f t="shared" si="173"/>
        <v>0</v>
      </c>
      <c r="AT209" s="350"/>
      <c r="AU209" s="351">
        <f t="shared" si="171"/>
        <v>0</v>
      </c>
      <c r="AV209" s="350"/>
      <c r="AW209" s="351">
        <f t="shared" si="174"/>
        <v>0</v>
      </c>
      <c r="AX209" s="350"/>
      <c r="AY209" s="351">
        <f t="shared" si="175"/>
        <v>0</v>
      </c>
      <c r="AZ209" s="350"/>
      <c r="BA209" s="351">
        <f t="shared" si="176"/>
        <v>0</v>
      </c>
      <c r="BB209" s="350"/>
      <c r="BC209" s="351">
        <f t="shared" si="177"/>
        <v>0</v>
      </c>
      <c r="BD209" s="350"/>
      <c r="BE209" s="351">
        <f t="shared" si="179"/>
        <v>0</v>
      </c>
      <c r="BF209" s="350"/>
      <c r="BG209" s="351">
        <f t="shared" si="178"/>
        <v>0</v>
      </c>
      <c r="BH209" s="350"/>
      <c r="BI209" s="351">
        <f t="shared" si="170"/>
        <v>0</v>
      </c>
    </row>
    <row r="210" spans="1:61" s="245" customFormat="1" ht="16.5" customHeight="1">
      <c r="A210" s="390" t="s">
        <v>971</v>
      </c>
      <c r="B210" s="405" t="s">
        <v>972</v>
      </c>
      <c r="C210" s="61">
        <v>32600</v>
      </c>
      <c r="D210" s="350"/>
      <c r="E210" s="351">
        <f t="shared" si="150"/>
        <v>0</v>
      </c>
      <c r="F210" s="350"/>
      <c r="G210" s="351">
        <f t="shared" si="151"/>
        <v>0</v>
      </c>
      <c r="H210" s="350"/>
      <c r="I210" s="351">
        <f t="shared" si="152"/>
        <v>0</v>
      </c>
      <c r="J210" s="512"/>
      <c r="K210" s="511">
        <f t="shared" si="153"/>
        <v>0</v>
      </c>
      <c r="L210" s="247"/>
      <c r="M210" s="351">
        <f t="shared" si="154"/>
        <v>0</v>
      </c>
      <c r="N210" s="350"/>
      <c r="O210" s="351">
        <f t="shared" si="155"/>
        <v>0</v>
      </c>
      <c r="P210" s="350"/>
      <c r="Q210" s="351">
        <f t="shared" si="156"/>
        <v>0</v>
      </c>
      <c r="R210" s="350"/>
      <c r="S210" s="351">
        <f t="shared" si="157"/>
        <v>0</v>
      </c>
      <c r="T210" s="389"/>
      <c r="U210" s="351">
        <f t="shared" si="158"/>
        <v>0</v>
      </c>
      <c r="V210" s="247"/>
      <c r="W210" s="351">
        <f t="shared" si="159"/>
        <v>0</v>
      </c>
      <c r="X210" s="350"/>
      <c r="Y210" s="351">
        <f t="shared" si="160"/>
        <v>0</v>
      </c>
      <c r="Z210" s="247"/>
      <c r="AA210" s="351">
        <f t="shared" si="161"/>
        <v>0</v>
      </c>
      <c r="AB210" s="350"/>
      <c r="AC210" s="351">
        <f t="shared" si="162"/>
        <v>0</v>
      </c>
      <c r="AD210" s="350"/>
      <c r="AE210" s="351">
        <f t="shared" si="163"/>
        <v>0</v>
      </c>
      <c r="AF210" s="350"/>
      <c r="AG210" s="351">
        <f t="shared" si="164"/>
        <v>0</v>
      </c>
      <c r="AH210" s="350"/>
      <c r="AI210" s="351">
        <f t="shared" si="165"/>
        <v>0</v>
      </c>
      <c r="AJ210" s="350"/>
      <c r="AK210" s="351">
        <f t="shared" si="166"/>
        <v>0</v>
      </c>
      <c r="AL210" s="350"/>
      <c r="AM210" s="351">
        <f t="shared" si="167"/>
        <v>0</v>
      </c>
      <c r="AN210" s="350"/>
      <c r="AO210" s="351">
        <f t="shared" si="168"/>
        <v>0</v>
      </c>
      <c r="AP210" s="350"/>
      <c r="AQ210" s="351">
        <f t="shared" si="169"/>
        <v>0</v>
      </c>
      <c r="AR210" s="350"/>
      <c r="AS210" s="351">
        <f t="shared" si="173"/>
        <v>0</v>
      </c>
      <c r="AT210" s="350"/>
      <c r="AU210" s="351">
        <f t="shared" si="171"/>
        <v>0</v>
      </c>
      <c r="AV210" s="350"/>
      <c r="AW210" s="351">
        <f t="shared" si="174"/>
        <v>0</v>
      </c>
      <c r="AX210" s="350"/>
      <c r="AY210" s="351">
        <f t="shared" si="175"/>
        <v>0</v>
      </c>
      <c r="AZ210" s="350"/>
      <c r="BA210" s="351">
        <f t="shared" si="176"/>
        <v>0</v>
      </c>
      <c r="BB210" s="350"/>
      <c r="BC210" s="351">
        <f t="shared" si="177"/>
        <v>0</v>
      </c>
      <c r="BD210" s="350"/>
      <c r="BE210" s="351">
        <f t="shared" si="179"/>
        <v>0</v>
      </c>
      <c r="BF210" s="350"/>
      <c r="BG210" s="351">
        <f t="shared" si="178"/>
        <v>0</v>
      </c>
      <c r="BH210" s="350"/>
      <c r="BI210" s="351">
        <f t="shared" si="170"/>
        <v>0</v>
      </c>
    </row>
    <row r="211" spans="1:61" s="245" customFormat="1" ht="16.5" customHeight="1">
      <c r="A211" s="406" t="s">
        <v>992</v>
      </c>
      <c r="B211" s="405" t="s">
        <v>973</v>
      </c>
      <c r="C211" s="61">
        <v>32600</v>
      </c>
      <c r="D211" s="350"/>
      <c r="E211" s="351">
        <f t="shared" si="150"/>
        <v>0</v>
      </c>
      <c r="F211" s="350"/>
      <c r="G211" s="351">
        <f t="shared" si="151"/>
        <v>0</v>
      </c>
      <c r="H211" s="350"/>
      <c r="I211" s="351">
        <f t="shared" si="152"/>
        <v>0</v>
      </c>
      <c r="J211" s="512"/>
      <c r="K211" s="511">
        <f t="shared" si="153"/>
        <v>0</v>
      </c>
      <c r="L211" s="247"/>
      <c r="M211" s="351">
        <f t="shared" si="154"/>
        <v>0</v>
      </c>
      <c r="N211" s="350"/>
      <c r="O211" s="351">
        <f t="shared" si="155"/>
        <v>0</v>
      </c>
      <c r="P211" s="350"/>
      <c r="Q211" s="351">
        <f t="shared" si="156"/>
        <v>0</v>
      </c>
      <c r="R211" s="350"/>
      <c r="S211" s="351">
        <f t="shared" si="157"/>
        <v>0</v>
      </c>
      <c r="T211" s="389"/>
      <c r="U211" s="351">
        <f t="shared" si="158"/>
        <v>0</v>
      </c>
      <c r="V211" s="247"/>
      <c r="W211" s="351">
        <f t="shared" si="159"/>
        <v>0</v>
      </c>
      <c r="X211" s="350"/>
      <c r="Y211" s="351">
        <f t="shared" si="160"/>
        <v>0</v>
      </c>
      <c r="Z211" s="247"/>
      <c r="AA211" s="351">
        <f t="shared" si="161"/>
        <v>0</v>
      </c>
      <c r="AB211" s="350"/>
      <c r="AC211" s="351">
        <f t="shared" si="162"/>
        <v>0</v>
      </c>
      <c r="AD211" s="350"/>
      <c r="AE211" s="351">
        <f t="shared" si="163"/>
        <v>0</v>
      </c>
      <c r="AF211" s="350"/>
      <c r="AG211" s="351">
        <f t="shared" si="164"/>
        <v>0</v>
      </c>
      <c r="AH211" s="350"/>
      <c r="AI211" s="351">
        <f t="shared" si="165"/>
        <v>0</v>
      </c>
      <c r="AJ211" s="350"/>
      <c r="AK211" s="351">
        <f t="shared" si="166"/>
        <v>0</v>
      </c>
      <c r="AL211" s="350"/>
      <c r="AM211" s="351">
        <f t="shared" si="167"/>
        <v>0</v>
      </c>
      <c r="AN211" s="350"/>
      <c r="AO211" s="351">
        <f t="shared" si="168"/>
        <v>0</v>
      </c>
      <c r="AP211" s="350"/>
      <c r="AQ211" s="351">
        <f t="shared" si="169"/>
        <v>0</v>
      </c>
      <c r="AR211" s="350"/>
      <c r="AS211" s="351">
        <f t="shared" si="173"/>
        <v>0</v>
      </c>
      <c r="AT211" s="350"/>
      <c r="AU211" s="351">
        <f t="shared" si="171"/>
        <v>0</v>
      </c>
      <c r="AV211" s="350"/>
      <c r="AW211" s="351">
        <f t="shared" si="174"/>
        <v>0</v>
      </c>
      <c r="AX211" s="350"/>
      <c r="AY211" s="351">
        <f t="shared" si="175"/>
        <v>0</v>
      </c>
      <c r="AZ211" s="350"/>
      <c r="BA211" s="351">
        <f t="shared" si="176"/>
        <v>0</v>
      </c>
      <c r="BB211" s="350"/>
      <c r="BC211" s="351">
        <f t="shared" si="177"/>
        <v>0</v>
      </c>
      <c r="BD211" s="350"/>
      <c r="BE211" s="351">
        <f t="shared" si="179"/>
        <v>0</v>
      </c>
      <c r="BF211" s="350"/>
      <c r="BG211" s="351">
        <f t="shared" si="178"/>
        <v>0</v>
      </c>
      <c r="BH211" s="350"/>
      <c r="BI211" s="351">
        <f t="shared" si="170"/>
        <v>0</v>
      </c>
    </row>
    <row r="212" spans="1:61" s="245" customFormat="1" ht="16.5" customHeight="1">
      <c r="A212" s="406" t="s">
        <v>996</v>
      </c>
      <c r="B212" s="405" t="s">
        <v>974</v>
      </c>
      <c r="C212" s="61">
        <v>32600</v>
      </c>
      <c r="D212" s="350"/>
      <c r="E212" s="351">
        <f t="shared" si="150"/>
        <v>0</v>
      </c>
      <c r="F212" s="350"/>
      <c r="G212" s="351">
        <f t="shared" si="151"/>
        <v>0</v>
      </c>
      <c r="H212" s="350"/>
      <c r="I212" s="351">
        <f t="shared" si="152"/>
        <v>0</v>
      </c>
      <c r="J212" s="512"/>
      <c r="K212" s="511">
        <f t="shared" si="153"/>
        <v>0</v>
      </c>
      <c r="L212" s="247"/>
      <c r="M212" s="351">
        <f t="shared" si="154"/>
        <v>0</v>
      </c>
      <c r="N212" s="350"/>
      <c r="O212" s="351">
        <f t="shared" si="155"/>
        <v>0</v>
      </c>
      <c r="P212" s="350"/>
      <c r="Q212" s="351">
        <f t="shared" si="156"/>
        <v>0</v>
      </c>
      <c r="R212" s="350"/>
      <c r="S212" s="351">
        <f t="shared" si="157"/>
        <v>0</v>
      </c>
      <c r="T212" s="389"/>
      <c r="U212" s="351">
        <f t="shared" si="158"/>
        <v>0</v>
      </c>
      <c r="V212" s="247"/>
      <c r="W212" s="351">
        <f t="shared" si="159"/>
        <v>0</v>
      </c>
      <c r="X212" s="350"/>
      <c r="Y212" s="351">
        <f t="shared" si="160"/>
        <v>0</v>
      </c>
      <c r="Z212" s="247"/>
      <c r="AA212" s="351">
        <f t="shared" si="161"/>
        <v>0</v>
      </c>
      <c r="AB212" s="350"/>
      <c r="AC212" s="351">
        <f t="shared" si="162"/>
        <v>0</v>
      </c>
      <c r="AD212" s="350"/>
      <c r="AE212" s="351">
        <f t="shared" si="163"/>
        <v>0</v>
      </c>
      <c r="AF212" s="350"/>
      <c r="AG212" s="351">
        <f t="shared" si="164"/>
        <v>0</v>
      </c>
      <c r="AH212" s="401">
        <v>0</v>
      </c>
      <c r="AI212" s="351">
        <f t="shared" si="165"/>
        <v>0</v>
      </c>
      <c r="AJ212" s="350"/>
      <c r="AK212" s="351">
        <f t="shared" si="166"/>
        <v>0</v>
      </c>
      <c r="AL212" s="350"/>
      <c r="AM212" s="351">
        <f t="shared" si="167"/>
        <v>0</v>
      </c>
      <c r="AN212" s="350"/>
      <c r="AO212" s="351">
        <f t="shared" si="168"/>
        <v>0</v>
      </c>
      <c r="AP212" s="350"/>
      <c r="AQ212" s="351">
        <f t="shared" si="169"/>
        <v>0</v>
      </c>
      <c r="AR212" s="350"/>
      <c r="AS212" s="351">
        <f t="shared" si="173"/>
        <v>0</v>
      </c>
      <c r="AT212" s="350"/>
      <c r="AU212" s="351">
        <f t="shared" si="171"/>
        <v>0</v>
      </c>
      <c r="AV212" s="350"/>
      <c r="AW212" s="351">
        <f t="shared" si="174"/>
        <v>0</v>
      </c>
      <c r="AX212" s="350"/>
      <c r="AY212" s="351">
        <f t="shared" si="175"/>
        <v>0</v>
      </c>
      <c r="AZ212" s="350"/>
      <c r="BA212" s="351">
        <f t="shared" si="176"/>
        <v>0</v>
      </c>
      <c r="BB212" s="350"/>
      <c r="BC212" s="351">
        <f t="shared" si="177"/>
        <v>0</v>
      </c>
      <c r="BD212" s="350"/>
      <c r="BE212" s="351">
        <f t="shared" si="179"/>
        <v>0</v>
      </c>
      <c r="BF212" s="350"/>
      <c r="BG212" s="351">
        <f t="shared" si="178"/>
        <v>0</v>
      </c>
      <c r="BH212" s="350"/>
      <c r="BI212" s="351">
        <f t="shared" si="170"/>
        <v>0</v>
      </c>
    </row>
    <row r="213" spans="1:61" s="245" customFormat="1" ht="16.5" customHeight="1">
      <c r="A213" s="407" t="s">
        <v>997</v>
      </c>
      <c r="B213" s="408" t="s">
        <v>975</v>
      </c>
      <c r="C213" s="61">
        <v>32600</v>
      </c>
      <c r="D213" s="350"/>
      <c r="E213" s="351">
        <f t="shared" si="150"/>
        <v>0</v>
      </c>
      <c r="F213" s="350"/>
      <c r="G213" s="351">
        <f t="shared" si="151"/>
        <v>0</v>
      </c>
      <c r="H213" s="350"/>
      <c r="I213" s="351">
        <f t="shared" si="152"/>
        <v>0</v>
      </c>
      <c r="J213" s="512"/>
      <c r="K213" s="511">
        <f t="shared" si="153"/>
        <v>0</v>
      </c>
      <c r="L213" s="247"/>
      <c r="M213" s="351">
        <f t="shared" si="154"/>
        <v>0</v>
      </c>
      <c r="N213" s="350"/>
      <c r="O213" s="351">
        <f t="shared" si="155"/>
        <v>0</v>
      </c>
      <c r="P213" s="350"/>
      <c r="Q213" s="351">
        <f t="shared" si="156"/>
        <v>0</v>
      </c>
      <c r="R213" s="350"/>
      <c r="S213" s="351">
        <f t="shared" si="157"/>
        <v>0</v>
      </c>
      <c r="T213" s="350"/>
      <c r="U213" s="351">
        <f t="shared" si="158"/>
        <v>0</v>
      </c>
      <c r="V213" s="247"/>
      <c r="W213" s="351">
        <f t="shared" si="159"/>
        <v>0</v>
      </c>
      <c r="X213" s="350"/>
      <c r="Y213" s="351">
        <f t="shared" si="160"/>
        <v>0</v>
      </c>
      <c r="Z213" s="247"/>
      <c r="AA213" s="351">
        <f t="shared" si="161"/>
        <v>0</v>
      </c>
      <c r="AB213" s="350">
        <v>3.5</v>
      </c>
      <c r="AC213" s="351">
        <f t="shared" si="162"/>
        <v>114100</v>
      </c>
      <c r="AD213" s="350"/>
      <c r="AE213" s="351">
        <f t="shared" si="163"/>
        <v>0</v>
      </c>
      <c r="AF213" s="350"/>
      <c r="AG213" s="351">
        <f t="shared" si="164"/>
        <v>0</v>
      </c>
      <c r="AH213" s="401"/>
      <c r="AI213" s="351">
        <f t="shared" si="165"/>
        <v>0</v>
      </c>
      <c r="AJ213" s="350"/>
      <c r="AK213" s="351">
        <f t="shared" si="166"/>
        <v>0</v>
      </c>
      <c r="AL213" s="350"/>
      <c r="AM213" s="351">
        <f t="shared" si="167"/>
        <v>0</v>
      </c>
      <c r="AN213" s="350"/>
      <c r="AO213" s="351">
        <f t="shared" si="168"/>
        <v>0</v>
      </c>
      <c r="AP213" s="350"/>
      <c r="AQ213" s="351">
        <f t="shared" si="169"/>
        <v>0</v>
      </c>
      <c r="AR213" s="350"/>
      <c r="AS213" s="351">
        <f t="shared" si="173"/>
        <v>0</v>
      </c>
      <c r="AT213" s="350"/>
      <c r="AU213" s="351">
        <f t="shared" si="171"/>
        <v>0</v>
      </c>
      <c r="AV213" s="350"/>
      <c r="AW213" s="351">
        <f t="shared" si="174"/>
        <v>0</v>
      </c>
      <c r="AX213" s="350"/>
      <c r="AY213" s="351">
        <f t="shared" si="175"/>
        <v>0</v>
      </c>
      <c r="AZ213" s="350"/>
      <c r="BA213" s="351">
        <f t="shared" si="176"/>
        <v>0</v>
      </c>
      <c r="BB213" s="350"/>
      <c r="BC213" s="351">
        <f t="shared" si="177"/>
        <v>0</v>
      </c>
      <c r="BD213" s="350"/>
      <c r="BE213" s="351">
        <f t="shared" si="179"/>
        <v>0</v>
      </c>
      <c r="BF213" s="350"/>
      <c r="BG213" s="351">
        <f t="shared" si="178"/>
        <v>0</v>
      </c>
      <c r="BH213" s="350"/>
      <c r="BI213" s="351">
        <f t="shared" si="170"/>
        <v>0</v>
      </c>
    </row>
    <row r="214" spans="1:61" s="245" customFormat="1" ht="16.5" customHeight="1">
      <c r="A214" s="406" t="s">
        <v>1004</v>
      </c>
      <c r="B214" s="409" t="s">
        <v>1005</v>
      </c>
      <c r="C214" s="61">
        <v>32600</v>
      </c>
      <c r="D214" s="350"/>
      <c r="E214" s="351">
        <f t="shared" si="150"/>
        <v>0</v>
      </c>
      <c r="F214" s="350"/>
      <c r="G214" s="351">
        <f t="shared" si="151"/>
        <v>0</v>
      </c>
      <c r="H214" s="350"/>
      <c r="I214" s="351">
        <f t="shared" si="152"/>
        <v>0</v>
      </c>
      <c r="J214" s="512"/>
      <c r="K214" s="511">
        <f t="shared" si="153"/>
        <v>0</v>
      </c>
      <c r="L214" s="247"/>
      <c r="M214" s="351">
        <f t="shared" si="154"/>
        <v>0</v>
      </c>
      <c r="N214" s="350"/>
      <c r="O214" s="351">
        <f t="shared" si="155"/>
        <v>0</v>
      </c>
      <c r="P214" s="350"/>
      <c r="Q214" s="351">
        <f t="shared" si="156"/>
        <v>0</v>
      </c>
      <c r="R214" s="350"/>
      <c r="S214" s="351">
        <f t="shared" si="157"/>
        <v>0</v>
      </c>
      <c r="T214" s="350"/>
      <c r="U214" s="351">
        <f t="shared" si="158"/>
        <v>0</v>
      </c>
      <c r="V214" s="247"/>
      <c r="W214" s="351">
        <f t="shared" si="159"/>
        <v>0</v>
      </c>
      <c r="X214" s="350"/>
      <c r="Y214" s="351">
        <f t="shared" si="160"/>
        <v>0</v>
      </c>
      <c r="Z214" s="247"/>
      <c r="AA214" s="351">
        <f t="shared" si="161"/>
        <v>0</v>
      </c>
      <c r="AB214" s="350"/>
      <c r="AC214" s="351">
        <f t="shared" si="162"/>
        <v>0</v>
      </c>
      <c r="AD214" s="350"/>
      <c r="AE214" s="351">
        <f t="shared" si="163"/>
        <v>0</v>
      </c>
      <c r="AF214" s="350"/>
      <c r="AG214" s="351">
        <f t="shared" si="164"/>
        <v>0</v>
      </c>
      <c r="AH214" s="401"/>
      <c r="AI214" s="351">
        <f t="shared" si="165"/>
        <v>0</v>
      </c>
      <c r="AJ214" s="350"/>
      <c r="AK214" s="351">
        <f t="shared" si="166"/>
        <v>0</v>
      </c>
      <c r="AL214" s="350"/>
      <c r="AM214" s="351">
        <f t="shared" si="167"/>
        <v>0</v>
      </c>
      <c r="AN214" s="350"/>
      <c r="AO214" s="351">
        <f t="shared" si="168"/>
        <v>0</v>
      </c>
      <c r="AP214" s="350"/>
      <c r="AQ214" s="351">
        <f t="shared" si="169"/>
        <v>0</v>
      </c>
      <c r="AR214" s="350"/>
      <c r="AS214" s="351">
        <f t="shared" si="173"/>
        <v>0</v>
      </c>
      <c r="AT214" s="350"/>
      <c r="AU214" s="351">
        <f t="shared" si="171"/>
        <v>0</v>
      </c>
      <c r="AV214" s="350"/>
      <c r="AW214" s="351">
        <f t="shared" si="174"/>
        <v>0</v>
      </c>
      <c r="AX214" s="350"/>
      <c r="AY214" s="351">
        <f t="shared" si="175"/>
        <v>0</v>
      </c>
      <c r="AZ214" s="350"/>
      <c r="BA214" s="351">
        <f t="shared" si="176"/>
        <v>0</v>
      </c>
      <c r="BB214" s="350"/>
      <c r="BC214" s="351">
        <f t="shared" si="177"/>
        <v>0</v>
      </c>
      <c r="BD214" s="350"/>
      <c r="BE214" s="351">
        <f t="shared" si="179"/>
        <v>0</v>
      </c>
      <c r="BF214" s="350"/>
      <c r="BG214" s="351">
        <f t="shared" si="178"/>
        <v>0</v>
      </c>
      <c r="BH214" s="350"/>
      <c r="BI214" s="351">
        <f t="shared" si="170"/>
        <v>0</v>
      </c>
    </row>
    <row r="215" spans="1:61" s="245" customFormat="1" ht="16.5" customHeight="1">
      <c r="A215" s="406" t="s">
        <v>1006</v>
      </c>
      <c r="B215" s="402" t="s">
        <v>1007</v>
      </c>
      <c r="C215" s="61">
        <v>32600</v>
      </c>
      <c r="D215" s="350"/>
      <c r="E215" s="351">
        <f t="shared" si="150"/>
        <v>0</v>
      </c>
      <c r="F215" s="350"/>
      <c r="G215" s="351">
        <f t="shared" si="151"/>
        <v>0</v>
      </c>
      <c r="H215" s="350"/>
      <c r="I215" s="351">
        <f t="shared" si="152"/>
        <v>0</v>
      </c>
      <c r="J215" s="512"/>
      <c r="K215" s="511">
        <f t="shared" si="153"/>
        <v>0</v>
      </c>
      <c r="L215" s="247"/>
      <c r="M215" s="351">
        <f t="shared" si="154"/>
        <v>0</v>
      </c>
      <c r="N215" s="350"/>
      <c r="O215" s="351">
        <f t="shared" si="155"/>
        <v>0</v>
      </c>
      <c r="P215" s="350"/>
      <c r="Q215" s="351">
        <f t="shared" si="156"/>
        <v>0</v>
      </c>
      <c r="R215" s="350"/>
      <c r="S215" s="351">
        <f t="shared" si="157"/>
        <v>0</v>
      </c>
      <c r="T215" s="350"/>
      <c r="U215" s="351">
        <f t="shared" si="158"/>
        <v>0</v>
      </c>
      <c r="V215" s="247"/>
      <c r="W215" s="351">
        <f t="shared" si="159"/>
        <v>0</v>
      </c>
      <c r="X215" s="350"/>
      <c r="Y215" s="351">
        <f t="shared" si="160"/>
        <v>0</v>
      </c>
      <c r="Z215" s="247"/>
      <c r="AA215" s="351">
        <f t="shared" si="161"/>
        <v>0</v>
      </c>
      <c r="AB215" s="350">
        <v>3.5</v>
      </c>
      <c r="AC215" s="351">
        <f t="shared" si="162"/>
        <v>114100</v>
      </c>
      <c r="AD215" s="350"/>
      <c r="AE215" s="351">
        <f t="shared" si="163"/>
        <v>0</v>
      </c>
      <c r="AF215" s="350"/>
      <c r="AG215" s="351">
        <f t="shared" si="164"/>
        <v>0</v>
      </c>
      <c r="AH215" s="401"/>
      <c r="AI215" s="351">
        <f t="shared" si="165"/>
        <v>0</v>
      </c>
      <c r="AJ215" s="350"/>
      <c r="AK215" s="351">
        <f t="shared" si="166"/>
        <v>0</v>
      </c>
      <c r="AL215" s="350"/>
      <c r="AM215" s="351">
        <f t="shared" si="167"/>
        <v>0</v>
      </c>
      <c r="AN215" s="350"/>
      <c r="AO215" s="351">
        <f t="shared" si="168"/>
        <v>0</v>
      </c>
      <c r="AP215" s="350"/>
      <c r="AQ215" s="351">
        <f t="shared" si="169"/>
        <v>0</v>
      </c>
      <c r="AR215" s="350"/>
      <c r="AS215" s="351">
        <f t="shared" si="173"/>
        <v>0</v>
      </c>
      <c r="AT215" s="350"/>
      <c r="AU215" s="351">
        <f t="shared" si="171"/>
        <v>0</v>
      </c>
      <c r="AV215" s="350"/>
      <c r="AW215" s="351">
        <f t="shared" si="174"/>
        <v>0</v>
      </c>
      <c r="AX215" s="350"/>
      <c r="AY215" s="351">
        <f t="shared" si="175"/>
        <v>0</v>
      </c>
      <c r="AZ215" s="350"/>
      <c r="BA215" s="351">
        <f t="shared" si="176"/>
        <v>0</v>
      </c>
      <c r="BB215" s="350"/>
      <c r="BC215" s="351">
        <f t="shared" si="177"/>
        <v>0</v>
      </c>
      <c r="BD215" s="350"/>
      <c r="BE215" s="351">
        <f t="shared" si="179"/>
        <v>0</v>
      </c>
      <c r="BF215" s="350"/>
      <c r="BG215" s="351">
        <f t="shared" si="178"/>
        <v>0</v>
      </c>
      <c r="BH215" s="350"/>
      <c r="BI215" s="351">
        <f t="shared" si="170"/>
        <v>0</v>
      </c>
    </row>
    <row r="216" spans="1:61" s="245" customFormat="1" ht="16.5" customHeight="1">
      <c r="A216" s="406" t="s">
        <v>1008</v>
      </c>
      <c r="B216" s="405" t="s">
        <v>1009</v>
      </c>
      <c r="C216" s="61">
        <v>32600</v>
      </c>
      <c r="D216" s="350"/>
      <c r="E216" s="351">
        <f t="shared" si="150"/>
        <v>0</v>
      </c>
      <c r="F216" s="350"/>
      <c r="G216" s="351">
        <f t="shared" si="151"/>
        <v>0</v>
      </c>
      <c r="H216" s="350"/>
      <c r="I216" s="351">
        <f t="shared" si="152"/>
        <v>0</v>
      </c>
      <c r="J216" s="512"/>
      <c r="K216" s="511">
        <f t="shared" si="153"/>
        <v>0</v>
      </c>
      <c r="L216" s="247"/>
      <c r="M216" s="351">
        <f t="shared" si="154"/>
        <v>0</v>
      </c>
      <c r="N216" s="350"/>
      <c r="O216" s="351">
        <f t="shared" si="155"/>
        <v>0</v>
      </c>
      <c r="P216" s="350"/>
      <c r="Q216" s="351">
        <f t="shared" si="156"/>
        <v>0</v>
      </c>
      <c r="R216" s="350"/>
      <c r="S216" s="351">
        <f t="shared" si="157"/>
        <v>0</v>
      </c>
      <c r="T216" s="350"/>
      <c r="U216" s="351">
        <f t="shared" si="158"/>
        <v>0</v>
      </c>
      <c r="V216" s="247"/>
      <c r="W216" s="351">
        <f t="shared" si="159"/>
        <v>0</v>
      </c>
      <c r="X216" s="350"/>
      <c r="Y216" s="351">
        <f t="shared" si="160"/>
        <v>0</v>
      </c>
      <c r="Z216" s="247"/>
      <c r="AA216" s="351">
        <f t="shared" si="161"/>
        <v>0</v>
      </c>
      <c r="AB216" s="350"/>
      <c r="AC216" s="351">
        <f t="shared" si="162"/>
        <v>0</v>
      </c>
      <c r="AD216" s="350"/>
      <c r="AE216" s="351">
        <f t="shared" si="163"/>
        <v>0</v>
      </c>
      <c r="AF216" s="350"/>
      <c r="AG216" s="351">
        <f t="shared" si="164"/>
        <v>0</v>
      </c>
      <c r="AH216" s="401"/>
      <c r="AI216" s="351">
        <f t="shared" si="165"/>
        <v>0</v>
      </c>
      <c r="AJ216" s="350"/>
      <c r="AK216" s="351">
        <f t="shared" si="166"/>
        <v>0</v>
      </c>
      <c r="AL216" s="350"/>
      <c r="AM216" s="351">
        <f t="shared" si="167"/>
        <v>0</v>
      </c>
      <c r="AN216" s="350"/>
      <c r="AO216" s="351">
        <f t="shared" si="168"/>
        <v>0</v>
      </c>
      <c r="AP216" s="350"/>
      <c r="AQ216" s="351">
        <f t="shared" si="169"/>
        <v>0</v>
      </c>
      <c r="AR216" s="350"/>
      <c r="AS216" s="351">
        <f t="shared" si="173"/>
        <v>0</v>
      </c>
      <c r="AT216" s="350"/>
      <c r="AU216" s="351">
        <f t="shared" si="171"/>
        <v>0</v>
      </c>
      <c r="AV216" s="350"/>
      <c r="AW216" s="351">
        <f t="shared" si="174"/>
        <v>0</v>
      </c>
      <c r="AX216" s="350"/>
      <c r="AY216" s="351">
        <f t="shared" si="175"/>
        <v>0</v>
      </c>
      <c r="AZ216" s="350"/>
      <c r="BA216" s="351">
        <f t="shared" si="176"/>
        <v>0</v>
      </c>
      <c r="BB216" s="350"/>
      <c r="BC216" s="351">
        <f t="shared" si="177"/>
        <v>0</v>
      </c>
      <c r="BD216" s="350"/>
      <c r="BE216" s="351">
        <f t="shared" si="179"/>
        <v>0</v>
      </c>
      <c r="BF216" s="350"/>
      <c r="BG216" s="351">
        <f t="shared" si="178"/>
        <v>0</v>
      </c>
      <c r="BH216" s="350"/>
      <c r="BI216" s="351">
        <f t="shared" si="170"/>
        <v>0</v>
      </c>
    </row>
    <row r="217" spans="1:61" s="245" customFormat="1" ht="16.5" customHeight="1">
      <c r="A217" s="410" t="s">
        <v>1033</v>
      </c>
      <c r="B217" s="411" t="s">
        <v>1034</v>
      </c>
      <c r="C217" s="61">
        <v>32600</v>
      </c>
      <c r="D217" s="350"/>
      <c r="E217" s="351">
        <f t="shared" si="150"/>
        <v>0</v>
      </c>
      <c r="F217" s="350"/>
      <c r="G217" s="351">
        <f t="shared" si="151"/>
        <v>0</v>
      </c>
      <c r="H217" s="350"/>
      <c r="I217" s="351">
        <f t="shared" si="152"/>
        <v>0</v>
      </c>
      <c r="J217" s="512"/>
      <c r="K217" s="511">
        <f t="shared" si="153"/>
        <v>0</v>
      </c>
      <c r="L217" s="247"/>
      <c r="M217" s="351">
        <f t="shared" si="154"/>
        <v>0</v>
      </c>
      <c r="N217" s="350"/>
      <c r="O217" s="351">
        <f t="shared" si="155"/>
        <v>0</v>
      </c>
      <c r="P217" s="350"/>
      <c r="Q217" s="351">
        <f t="shared" si="156"/>
        <v>0</v>
      </c>
      <c r="R217" s="350"/>
      <c r="S217" s="351">
        <f t="shared" si="157"/>
        <v>0</v>
      </c>
      <c r="T217" s="350"/>
      <c r="U217" s="351">
        <f t="shared" si="158"/>
        <v>0</v>
      </c>
      <c r="V217" s="247"/>
      <c r="W217" s="351">
        <f t="shared" si="159"/>
        <v>0</v>
      </c>
      <c r="X217" s="350"/>
      <c r="Y217" s="351">
        <f t="shared" si="160"/>
        <v>0</v>
      </c>
      <c r="Z217" s="247"/>
      <c r="AA217" s="351">
        <f t="shared" si="161"/>
        <v>0</v>
      </c>
      <c r="AB217" s="350">
        <v>7</v>
      </c>
      <c r="AC217" s="351">
        <f t="shared" si="162"/>
        <v>228200</v>
      </c>
      <c r="AD217" s="350"/>
      <c r="AE217" s="351">
        <f t="shared" si="163"/>
        <v>0</v>
      </c>
      <c r="AF217" s="350"/>
      <c r="AG217" s="351">
        <f t="shared" si="164"/>
        <v>0</v>
      </c>
      <c r="AH217" s="401"/>
      <c r="AI217" s="351">
        <f t="shared" si="165"/>
        <v>0</v>
      </c>
      <c r="AJ217" s="350"/>
      <c r="AK217" s="351">
        <f t="shared" si="166"/>
        <v>0</v>
      </c>
      <c r="AL217" s="350"/>
      <c r="AM217" s="351">
        <f t="shared" si="167"/>
        <v>0</v>
      </c>
      <c r="AN217" s="350"/>
      <c r="AO217" s="351">
        <f t="shared" si="168"/>
        <v>0</v>
      </c>
      <c r="AP217" s="350"/>
      <c r="AQ217" s="351">
        <f t="shared" si="169"/>
        <v>0</v>
      </c>
      <c r="AR217" s="350"/>
      <c r="AS217" s="351">
        <f t="shared" si="173"/>
        <v>0</v>
      </c>
      <c r="AT217" s="350"/>
      <c r="AU217" s="351">
        <f t="shared" si="171"/>
        <v>0</v>
      </c>
      <c r="AV217" s="350"/>
      <c r="AW217" s="351">
        <f t="shared" si="174"/>
        <v>0</v>
      </c>
      <c r="AX217" s="350"/>
      <c r="AY217" s="351">
        <f t="shared" si="175"/>
        <v>0</v>
      </c>
      <c r="AZ217" s="350"/>
      <c r="BA217" s="351">
        <f t="shared" si="176"/>
        <v>0</v>
      </c>
      <c r="BB217" s="350"/>
      <c r="BC217" s="351">
        <f t="shared" si="177"/>
        <v>0</v>
      </c>
      <c r="BD217" s="350"/>
      <c r="BE217" s="351">
        <f t="shared" si="179"/>
        <v>0</v>
      </c>
      <c r="BF217" s="350"/>
      <c r="BG217" s="351">
        <f t="shared" si="178"/>
        <v>0</v>
      </c>
      <c r="BH217" s="350"/>
      <c r="BI217" s="351">
        <f t="shared" si="170"/>
        <v>0</v>
      </c>
    </row>
    <row r="218" spans="1:61" s="245" customFormat="1" ht="16.5" customHeight="1">
      <c r="A218" s="412" t="s">
        <v>1054</v>
      </c>
      <c r="B218" s="413" t="s">
        <v>1055</v>
      </c>
      <c r="C218" s="61">
        <v>32600</v>
      </c>
      <c r="D218" s="350"/>
      <c r="E218" s="351">
        <f t="shared" si="150"/>
        <v>0</v>
      </c>
      <c r="F218" s="350"/>
      <c r="G218" s="351">
        <f t="shared" si="151"/>
        <v>0</v>
      </c>
      <c r="H218" s="350"/>
      <c r="I218" s="351">
        <f t="shared" si="152"/>
        <v>0</v>
      </c>
      <c r="J218" s="512"/>
      <c r="K218" s="511">
        <f t="shared" si="153"/>
        <v>0</v>
      </c>
      <c r="L218" s="247"/>
      <c r="M218" s="351">
        <f t="shared" si="154"/>
        <v>0</v>
      </c>
      <c r="N218" s="350"/>
      <c r="O218" s="351">
        <f t="shared" si="155"/>
        <v>0</v>
      </c>
      <c r="P218" s="350"/>
      <c r="Q218" s="351">
        <f t="shared" si="156"/>
        <v>0</v>
      </c>
      <c r="R218" s="350"/>
      <c r="S218" s="351">
        <f t="shared" si="157"/>
        <v>0</v>
      </c>
      <c r="T218" s="350"/>
      <c r="U218" s="351">
        <f t="shared" si="158"/>
        <v>0</v>
      </c>
      <c r="V218" s="247"/>
      <c r="W218" s="351">
        <f t="shared" si="159"/>
        <v>0</v>
      </c>
      <c r="X218" s="350"/>
      <c r="Y218" s="351">
        <f t="shared" si="160"/>
        <v>0</v>
      </c>
      <c r="Z218" s="247"/>
      <c r="AA218" s="351">
        <f t="shared" si="161"/>
        <v>0</v>
      </c>
      <c r="AB218" s="350">
        <v>10.5</v>
      </c>
      <c r="AC218" s="351">
        <f t="shared" si="162"/>
        <v>342300</v>
      </c>
      <c r="AD218" s="350"/>
      <c r="AE218" s="351">
        <f t="shared" si="163"/>
        <v>0</v>
      </c>
      <c r="AF218" s="350"/>
      <c r="AG218" s="351">
        <f t="shared" si="164"/>
        <v>0</v>
      </c>
      <c r="AH218" s="401"/>
      <c r="AI218" s="351">
        <f t="shared" si="165"/>
        <v>0</v>
      </c>
      <c r="AJ218" s="350"/>
      <c r="AK218" s="351">
        <f t="shared" si="166"/>
        <v>0</v>
      </c>
      <c r="AL218" s="350"/>
      <c r="AM218" s="351">
        <f t="shared" si="167"/>
        <v>0</v>
      </c>
      <c r="AN218" s="350"/>
      <c r="AO218" s="351">
        <f t="shared" si="168"/>
        <v>0</v>
      </c>
      <c r="AP218" s="350"/>
      <c r="AQ218" s="351">
        <f t="shared" si="169"/>
        <v>0</v>
      </c>
      <c r="AR218" s="350"/>
      <c r="AS218" s="351">
        <f t="shared" si="173"/>
        <v>0</v>
      </c>
      <c r="AT218" s="350"/>
      <c r="AU218" s="351">
        <f t="shared" si="171"/>
        <v>0</v>
      </c>
      <c r="AV218" s="350"/>
      <c r="AW218" s="351">
        <f t="shared" si="174"/>
        <v>0</v>
      </c>
      <c r="AX218" s="350"/>
      <c r="AY218" s="351">
        <f t="shared" si="175"/>
        <v>0</v>
      </c>
      <c r="AZ218" s="350"/>
      <c r="BA218" s="351">
        <f t="shared" si="176"/>
        <v>0</v>
      </c>
      <c r="BB218" s="350"/>
      <c r="BC218" s="351">
        <f t="shared" si="177"/>
        <v>0</v>
      </c>
      <c r="BD218" s="350"/>
      <c r="BE218" s="351">
        <f t="shared" si="179"/>
        <v>0</v>
      </c>
      <c r="BF218" s="350"/>
      <c r="BG218" s="351">
        <f t="shared" si="178"/>
        <v>0</v>
      </c>
      <c r="BH218" s="350"/>
      <c r="BI218" s="351">
        <f t="shared" si="170"/>
        <v>0</v>
      </c>
    </row>
    <row r="219" spans="1:61" ht="16.5" customHeight="1">
      <c r="A219" s="414" t="s">
        <v>1157</v>
      </c>
      <c r="B219" s="415" t="s">
        <v>1158</v>
      </c>
      <c r="C219" s="61">
        <v>32600</v>
      </c>
      <c r="D219" s="350"/>
      <c r="E219" s="351">
        <f t="shared" si="150"/>
        <v>0</v>
      </c>
      <c r="F219" s="350"/>
      <c r="G219" s="351">
        <f t="shared" si="151"/>
        <v>0</v>
      </c>
      <c r="H219" s="350"/>
      <c r="I219" s="351">
        <f t="shared" si="152"/>
        <v>0</v>
      </c>
      <c r="J219" s="512"/>
      <c r="K219" s="511">
        <f t="shared" si="153"/>
        <v>0</v>
      </c>
      <c r="L219" s="247"/>
      <c r="M219" s="351">
        <f t="shared" si="154"/>
        <v>0</v>
      </c>
      <c r="N219" s="350"/>
      <c r="O219" s="351">
        <f t="shared" si="155"/>
        <v>0</v>
      </c>
      <c r="P219" s="350"/>
      <c r="Q219" s="351">
        <f t="shared" si="156"/>
        <v>0</v>
      </c>
      <c r="R219" s="396"/>
      <c r="S219" s="351">
        <f t="shared" si="157"/>
        <v>0</v>
      </c>
      <c r="T219" s="350"/>
      <c r="U219" s="351">
        <f t="shared" si="158"/>
        <v>0</v>
      </c>
      <c r="V219" s="247"/>
      <c r="W219" s="351">
        <f t="shared" si="159"/>
        <v>0</v>
      </c>
      <c r="X219" s="350"/>
      <c r="Y219" s="351">
        <f t="shared" si="160"/>
        <v>0</v>
      </c>
      <c r="Z219" s="247"/>
      <c r="AA219" s="351">
        <f t="shared" si="161"/>
        <v>0</v>
      </c>
      <c r="AB219" s="350"/>
      <c r="AC219" s="351">
        <f t="shared" si="162"/>
        <v>0</v>
      </c>
      <c r="AD219" s="350"/>
      <c r="AE219" s="351">
        <f t="shared" si="163"/>
        <v>0</v>
      </c>
      <c r="AF219" s="350"/>
      <c r="AG219" s="351">
        <f t="shared" si="164"/>
        <v>0</v>
      </c>
      <c r="AH219" s="401"/>
      <c r="AI219" s="351">
        <f t="shared" si="165"/>
        <v>0</v>
      </c>
      <c r="AJ219" s="350"/>
      <c r="AK219" s="351">
        <f t="shared" si="166"/>
        <v>0</v>
      </c>
      <c r="AL219" s="350"/>
      <c r="AM219" s="351">
        <f t="shared" si="167"/>
        <v>0</v>
      </c>
      <c r="AN219" s="350"/>
      <c r="AO219" s="351">
        <f t="shared" si="168"/>
        <v>0</v>
      </c>
      <c r="AP219" s="350"/>
      <c r="AQ219" s="351">
        <f t="shared" si="169"/>
        <v>0</v>
      </c>
      <c r="AR219" s="350"/>
      <c r="AS219" s="351">
        <f t="shared" si="173"/>
        <v>0</v>
      </c>
      <c r="AT219" s="350"/>
      <c r="AU219" s="351">
        <f t="shared" si="171"/>
        <v>0</v>
      </c>
      <c r="AV219" s="350"/>
      <c r="AW219" s="351">
        <f t="shared" si="174"/>
        <v>0</v>
      </c>
      <c r="AX219" s="350"/>
      <c r="AY219" s="351">
        <f t="shared" si="175"/>
        <v>0</v>
      </c>
      <c r="AZ219" s="350"/>
      <c r="BA219" s="351">
        <f t="shared" si="176"/>
        <v>0</v>
      </c>
      <c r="BB219" s="350"/>
      <c r="BC219" s="351">
        <f t="shared" si="177"/>
        <v>0</v>
      </c>
      <c r="BD219" s="350"/>
      <c r="BE219" s="351">
        <f t="shared" si="179"/>
        <v>0</v>
      </c>
      <c r="BF219" s="350"/>
      <c r="BG219" s="351">
        <f t="shared" si="178"/>
        <v>0</v>
      </c>
      <c r="BH219" s="350"/>
      <c r="BI219" s="351">
        <f t="shared" si="170"/>
        <v>0</v>
      </c>
    </row>
    <row r="220" spans="1:61" ht="16.5" customHeight="1">
      <c r="A220" s="416" t="s">
        <v>1424</v>
      </c>
      <c r="B220" s="417" t="s">
        <v>1425</v>
      </c>
      <c r="C220" s="61">
        <v>32600</v>
      </c>
      <c r="D220" s="350"/>
      <c r="E220" s="351">
        <f t="shared" si="150"/>
        <v>0</v>
      </c>
      <c r="F220" s="350"/>
      <c r="G220" s="351"/>
      <c r="H220" s="350"/>
      <c r="I220" s="351">
        <f t="shared" si="152"/>
        <v>0</v>
      </c>
      <c r="J220" s="512"/>
      <c r="K220" s="511">
        <f t="shared" si="153"/>
        <v>0</v>
      </c>
      <c r="L220" s="247"/>
      <c r="M220" s="351">
        <f t="shared" si="154"/>
        <v>0</v>
      </c>
      <c r="N220" s="350"/>
      <c r="O220" s="351">
        <f t="shared" si="155"/>
        <v>0</v>
      </c>
      <c r="P220" s="350"/>
      <c r="Q220" s="351">
        <f t="shared" si="156"/>
        <v>0</v>
      </c>
      <c r="R220" s="396"/>
      <c r="S220" s="351">
        <f t="shared" si="157"/>
        <v>0</v>
      </c>
      <c r="T220" s="350"/>
      <c r="U220" s="351">
        <f t="shared" si="158"/>
        <v>0</v>
      </c>
      <c r="V220" s="247"/>
      <c r="W220" s="351">
        <f t="shared" si="159"/>
        <v>0</v>
      </c>
      <c r="X220" s="350"/>
      <c r="Y220" s="351">
        <f t="shared" si="160"/>
        <v>0</v>
      </c>
      <c r="Z220" s="247"/>
      <c r="AA220" s="351">
        <f t="shared" si="161"/>
        <v>0</v>
      </c>
      <c r="AB220" s="350">
        <v>3.5</v>
      </c>
      <c r="AC220" s="351">
        <f t="shared" si="162"/>
        <v>114100</v>
      </c>
      <c r="AD220" s="350"/>
      <c r="AE220" s="351">
        <f t="shared" si="163"/>
        <v>0</v>
      </c>
      <c r="AF220" s="350"/>
      <c r="AG220" s="351">
        <f t="shared" si="164"/>
        <v>0</v>
      </c>
      <c r="AH220" s="401"/>
      <c r="AI220" s="351">
        <f t="shared" si="165"/>
        <v>0</v>
      </c>
      <c r="AJ220" s="350"/>
      <c r="AK220" s="351">
        <f t="shared" si="166"/>
        <v>0</v>
      </c>
      <c r="AL220" s="350"/>
      <c r="AM220" s="351">
        <f t="shared" si="167"/>
        <v>0</v>
      </c>
      <c r="AN220" s="350"/>
      <c r="AO220" s="351">
        <f t="shared" si="168"/>
        <v>0</v>
      </c>
      <c r="AP220" s="350"/>
      <c r="AQ220" s="351">
        <f t="shared" si="169"/>
        <v>0</v>
      </c>
      <c r="AR220" s="350"/>
      <c r="AS220" s="351">
        <f t="shared" si="173"/>
        <v>0</v>
      </c>
      <c r="AT220" s="350"/>
      <c r="AU220" s="351">
        <f t="shared" si="171"/>
        <v>0</v>
      </c>
      <c r="AV220" s="350"/>
      <c r="AW220" s="351">
        <f t="shared" si="174"/>
        <v>0</v>
      </c>
      <c r="AX220" s="350"/>
      <c r="AY220" s="351">
        <f t="shared" si="175"/>
        <v>0</v>
      </c>
      <c r="AZ220" s="350"/>
      <c r="BA220" s="351">
        <f t="shared" si="176"/>
        <v>0</v>
      </c>
      <c r="BB220" s="350"/>
      <c r="BC220" s="351">
        <f t="shared" si="177"/>
        <v>0</v>
      </c>
      <c r="BD220" s="350"/>
      <c r="BE220" s="351">
        <f t="shared" si="179"/>
        <v>0</v>
      </c>
      <c r="BF220" s="350"/>
      <c r="BG220" s="351">
        <f t="shared" si="178"/>
        <v>0</v>
      </c>
      <c r="BH220" s="350"/>
      <c r="BI220" s="351">
        <f t="shared" si="170"/>
        <v>0</v>
      </c>
    </row>
    <row r="221" spans="1:61" ht="16.5" customHeight="1">
      <c r="A221" s="418" t="s">
        <v>1159</v>
      </c>
      <c r="B221" s="419" t="s">
        <v>1160</v>
      </c>
      <c r="C221" s="61">
        <v>32600</v>
      </c>
      <c r="D221" s="350"/>
      <c r="E221" s="351">
        <f t="shared" si="150"/>
        <v>0</v>
      </c>
      <c r="F221" s="350"/>
      <c r="G221" s="351">
        <f t="shared" ref="G221" si="180">C221*F221</f>
        <v>0</v>
      </c>
      <c r="H221" s="350"/>
      <c r="I221" s="351">
        <f t="shared" si="152"/>
        <v>0</v>
      </c>
      <c r="J221" s="512"/>
      <c r="K221" s="511">
        <f t="shared" si="153"/>
        <v>0</v>
      </c>
      <c r="L221" s="247"/>
      <c r="M221" s="351">
        <f t="shared" si="154"/>
        <v>0</v>
      </c>
      <c r="N221" s="350"/>
      <c r="O221" s="351">
        <f t="shared" si="155"/>
        <v>0</v>
      </c>
      <c r="P221" s="350"/>
      <c r="Q221" s="351">
        <f t="shared" si="156"/>
        <v>0</v>
      </c>
      <c r="R221" s="396"/>
      <c r="S221" s="351">
        <f t="shared" si="157"/>
        <v>0</v>
      </c>
      <c r="T221" s="350"/>
      <c r="U221" s="351">
        <f t="shared" si="158"/>
        <v>0</v>
      </c>
      <c r="V221" s="247"/>
      <c r="W221" s="351">
        <f t="shared" si="159"/>
        <v>0</v>
      </c>
      <c r="X221" s="350"/>
      <c r="Y221" s="351">
        <f t="shared" si="160"/>
        <v>0</v>
      </c>
      <c r="Z221" s="247"/>
      <c r="AA221" s="351">
        <f t="shared" si="161"/>
        <v>0</v>
      </c>
      <c r="AB221" s="350">
        <v>3.5</v>
      </c>
      <c r="AC221" s="351">
        <f t="shared" si="162"/>
        <v>114100</v>
      </c>
      <c r="AD221" s="350"/>
      <c r="AE221" s="351">
        <f t="shared" si="163"/>
        <v>0</v>
      </c>
      <c r="AF221" s="350"/>
      <c r="AG221" s="351">
        <f t="shared" si="164"/>
        <v>0</v>
      </c>
      <c r="AH221" s="401"/>
      <c r="AI221" s="351">
        <f t="shared" si="165"/>
        <v>0</v>
      </c>
      <c r="AJ221" s="350"/>
      <c r="AK221" s="351">
        <f t="shared" si="166"/>
        <v>0</v>
      </c>
      <c r="AL221" s="350"/>
      <c r="AM221" s="351">
        <f t="shared" si="167"/>
        <v>0</v>
      </c>
      <c r="AN221" s="350"/>
      <c r="AO221" s="351">
        <f t="shared" si="168"/>
        <v>0</v>
      </c>
      <c r="AP221" s="350"/>
      <c r="AQ221" s="351">
        <f t="shared" si="169"/>
        <v>0</v>
      </c>
      <c r="AR221" s="350"/>
      <c r="AS221" s="351">
        <f t="shared" si="173"/>
        <v>0</v>
      </c>
      <c r="AT221" s="350"/>
      <c r="AU221" s="351">
        <f t="shared" si="171"/>
        <v>0</v>
      </c>
      <c r="AV221" s="350"/>
      <c r="AW221" s="351">
        <f t="shared" si="174"/>
        <v>0</v>
      </c>
      <c r="AX221" s="350"/>
      <c r="AY221" s="351">
        <f t="shared" si="175"/>
        <v>0</v>
      </c>
      <c r="AZ221" s="350"/>
      <c r="BA221" s="351">
        <f t="shared" si="176"/>
        <v>0</v>
      </c>
      <c r="BB221" s="350"/>
      <c r="BC221" s="351">
        <f t="shared" si="177"/>
        <v>0</v>
      </c>
      <c r="BD221" s="350"/>
      <c r="BE221" s="351">
        <f t="shared" si="179"/>
        <v>0</v>
      </c>
      <c r="BF221" s="350"/>
      <c r="BG221" s="351">
        <f t="shared" si="178"/>
        <v>0</v>
      </c>
      <c r="BH221" s="350"/>
      <c r="BI221" s="351">
        <f t="shared" si="170"/>
        <v>0</v>
      </c>
    </row>
    <row r="222" spans="1:61" ht="16.5" customHeight="1">
      <c r="A222" s="420" t="s">
        <v>1138</v>
      </c>
      <c r="B222" s="421" t="s">
        <v>1139</v>
      </c>
      <c r="C222" s="61">
        <v>32600</v>
      </c>
      <c r="D222" s="350"/>
      <c r="E222" s="351">
        <f t="shared" si="150"/>
        <v>0</v>
      </c>
      <c r="F222" s="350"/>
      <c r="G222" s="351"/>
      <c r="H222" s="350"/>
      <c r="I222" s="351">
        <f t="shared" si="152"/>
        <v>0</v>
      </c>
      <c r="J222" s="512"/>
      <c r="K222" s="511">
        <f t="shared" si="153"/>
        <v>0</v>
      </c>
      <c r="L222" s="247"/>
      <c r="M222" s="351">
        <f t="shared" si="154"/>
        <v>0</v>
      </c>
      <c r="N222" s="350"/>
      <c r="O222" s="351">
        <f t="shared" si="155"/>
        <v>0</v>
      </c>
      <c r="P222" s="350"/>
      <c r="Q222" s="351">
        <f t="shared" si="156"/>
        <v>0</v>
      </c>
      <c r="R222" s="396"/>
      <c r="S222" s="351">
        <f t="shared" si="157"/>
        <v>0</v>
      </c>
      <c r="T222" s="350"/>
      <c r="U222" s="351">
        <f t="shared" si="158"/>
        <v>0</v>
      </c>
      <c r="V222" s="247"/>
      <c r="W222" s="351">
        <f t="shared" si="159"/>
        <v>0</v>
      </c>
      <c r="X222" s="350"/>
      <c r="Y222" s="351">
        <f t="shared" si="160"/>
        <v>0</v>
      </c>
      <c r="Z222" s="247"/>
      <c r="AA222" s="351">
        <f t="shared" si="161"/>
        <v>0</v>
      </c>
      <c r="AB222" s="350">
        <v>3.5</v>
      </c>
      <c r="AC222" s="351">
        <f t="shared" si="162"/>
        <v>114100</v>
      </c>
      <c r="AD222" s="350"/>
      <c r="AE222" s="351">
        <f t="shared" si="163"/>
        <v>0</v>
      </c>
      <c r="AF222" s="350"/>
      <c r="AG222" s="351">
        <f t="shared" si="164"/>
        <v>0</v>
      </c>
      <c r="AH222" s="401"/>
      <c r="AI222" s="351">
        <f t="shared" si="165"/>
        <v>0</v>
      </c>
      <c r="AJ222" s="350"/>
      <c r="AK222" s="351">
        <f t="shared" si="166"/>
        <v>0</v>
      </c>
      <c r="AL222" s="350"/>
      <c r="AM222" s="351">
        <f t="shared" si="167"/>
        <v>0</v>
      </c>
      <c r="AN222" s="350"/>
      <c r="AO222" s="351">
        <f t="shared" si="168"/>
        <v>0</v>
      </c>
      <c r="AP222" s="350"/>
      <c r="AQ222" s="351">
        <f t="shared" si="169"/>
        <v>0</v>
      </c>
      <c r="AR222" s="350"/>
      <c r="AS222" s="351">
        <f t="shared" si="173"/>
        <v>0</v>
      </c>
      <c r="AT222" s="350"/>
      <c r="AU222" s="351">
        <f t="shared" si="171"/>
        <v>0</v>
      </c>
      <c r="AV222" s="350"/>
      <c r="AW222" s="351">
        <f t="shared" si="174"/>
        <v>0</v>
      </c>
      <c r="AX222" s="350"/>
      <c r="AY222" s="351">
        <f t="shared" si="175"/>
        <v>0</v>
      </c>
      <c r="AZ222" s="350"/>
      <c r="BA222" s="351">
        <f t="shared" si="176"/>
        <v>0</v>
      </c>
      <c r="BB222" s="350"/>
      <c r="BC222" s="351">
        <f t="shared" si="177"/>
        <v>0</v>
      </c>
      <c r="BD222" s="350"/>
      <c r="BE222" s="351">
        <f t="shared" si="179"/>
        <v>0</v>
      </c>
      <c r="BF222" s="350"/>
      <c r="BG222" s="351">
        <f t="shared" si="178"/>
        <v>0</v>
      </c>
      <c r="BH222" s="350"/>
      <c r="BI222" s="351">
        <f t="shared" si="170"/>
        <v>0</v>
      </c>
    </row>
    <row r="223" spans="1:61" ht="16.5" customHeight="1">
      <c r="A223" s="420" t="s">
        <v>1143</v>
      </c>
      <c r="B223" s="421" t="s">
        <v>1144</v>
      </c>
      <c r="C223" s="61">
        <v>32600</v>
      </c>
      <c r="D223" s="350"/>
      <c r="E223" s="351">
        <f t="shared" si="150"/>
        <v>0</v>
      </c>
      <c r="F223" s="350"/>
      <c r="G223" s="351">
        <f t="shared" ref="G223" si="181">C223*F223</f>
        <v>0</v>
      </c>
      <c r="H223" s="350"/>
      <c r="I223" s="351">
        <f t="shared" si="152"/>
        <v>0</v>
      </c>
      <c r="J223" s="512"/>
      <c r="K223" s="511">
        <f t="shared" si="153"/>
        <v>0</v>
      </c>
      <c r="L223" s="247"/>
      <c r="M223" s="351">
        <f t="shared" si="154"/>
        <v>0</v>
      </c>
      <c r="N223" s="350"/>
      <c r="O223" s="351">
        <f t="shared" si="155"/>
        <v>0</v>
      </c>
      <c r="P223" s="350"/>
      <c r="Q223" s="351">
        <f t="shared" si="156"/>
        <v>0</v>
      </c>
      <c r="R223" s="396"/>
      <c r="S223" s="351">
        <f t="shared" si="157"/>
        <v>0</v>
      </c>
      <c r="T223" s="350"/>
      <c r="U223" s="351">
        <f t="shared" si="158"/>
        <v>0</v>
      </c>
      <c r="V223" s="247"/>
      <c r="W223" s="351">
        <f t="shared" si="159"/>
        <v>0</v>
      </c>
      <c r="X223" s="350"/>
      <c r="Y223" s="351">
        <f t="shared" si="160"/>
        <v>0</v>
      </c>
      <c r="Z223" s="247"/>
      <c r="AA223" s="351">
        <f t="shared" si="161"/>
        <v>0</v>
      </c>
      <c r="AB223" s="350">
        <v>2</v>
      </c>
      <c r="AC223" s="351">
        <f t="shared" si="162"/>
        <v>65200</v>
      </c>
      <c r="AD223" s="350"/>
      <c r="AE223" s="351">
        <f t="shared" si="163"/>
        <v>0</v>
      </c>
      <c r="AF223" s="350"/>
      <c r="AG223" s="351">
        <f t="shared" si="164"/>
        <v>0</v>
      </c>
      <c r="AH223" s="401"/>
      <c r="AI223" s="351">
        <f t="shared" si="165"/>
        <v>0</v>
      </c>
      <c r="AJ223" s="350"/>
      <c r="AK223" s="351">
        <f t="shared" si="166"/>
        <v>0</v>
      </c>
      <c r="AL223" s="350"/>
      <c r="AM223" s="351">
        <f t="shared" si="167"/>
        <v>0</v>
      </c>
      <c r="AN223" s="350"/>
      <c r="AO223" s="351">
        <f t="shared" si="168"/>
        <v>0</v>
      </c>
      <c r="AP223" s="350"/>
      <c r="AQ223" s="351">
        <f t="shared" si="169"/>
        <v>0</v>
      </c>
      <c r="AR223" s="350"/>
      <c r="AS223" s="351">
        <f t="shared" si="173"/>
        <v>0</v>
      </c>
      <c r="AT223" s="350"/>
      <c r="AU223" s="351">
        <f t="shared" si="171"/>
        <v>0</v>
      </c>
      <c r="AV223" s="350"/>
      <c r="AW223" s="351">
        <f t="shared" si="174"/>
        <v>0</v>
      </c>
      <c r="AX223" s="350"/>
      <c r="AY223" s="351">
        <f t="shared" si="175"/>
        <v>0</v>
      </c>
      <c r="AZ223" s="350"/>
      <c r="BA223" s="351">
        <f t="shared" si="176"/>
        <v>0</v>
      </c>
      <c r="BB223" s="350"/>
      <c r="BC223" s="351">
        <f t="shared" si="177"/>
        <v>0</v>
      </c>
      <c r="BD223" s="350"/>
      <c r="BE223" s="351">
        <f t="shared" si="179"/>
        <v>0</v>
      </c>
      <c r="BF223" s="350"/>
      <c r="BG223" s="351">
        <f t="shared" si="178"/>
        <v>0</v>
      </c>
      <c r="BH223" s="350"/>
      <c r="BI223" s="351">
        <f t="shared" si="170"/>
        <v>0</v>
      </c>
    </row>
    <row r="224" spans="1:61" ht="16.5" customHeight="1">
      <c r="A224" s="420" t="s">
        <v>1152</v>
      </c>
      <c r="B224" s="421" t="s">
        <v>1153</v>
      </c>
      <c r="C224" s="61">
        <v>32600</v>
      </c>
      <c r="D224" s="350"/>
      <c r="E224" s="351">
        <f t="shared" si="150"/>
        <v>0</v>
      </c>
      <c r="F224" s="350"/>
      <c r="G224" s="351"/>
      <c r="H224" s="350"/>
      <c r="I224" s="351">
        <f t="shared" si="152"/>
        <v>0</v>
      </c>
      <c r="J224" s="512"/>
      <c r="K224" s="511">
        <f t="shared" si="153"/>
        <v>0</v>
      </c>
      <c r="L224" s="247"/>
      <c r="M224" s="351">
        <f t="shared" si="154"/>
        <v>0</v>
      </c>
      <c r="N224" s="350"/>
      <c r="O224" s="351">
        <f t="shared" si="155"/>
        <v>0</v>
      </c>
      <c r="P224" s="350"/>
      <c r="Q224" s="351">
        <f t="shared" si="156"/>
        <v>0</v>
      </c>
      <c r="R224" s="396"/>
      <c r="S224" s="351">
        <f t="shared" si="157"/>
        <v>0</v>
      </c>
      <c r="T224" s="350"/>
      <c r="U224" s="351">
        <f t="shared" si="158"/>
        <v>0</v>
      </c>
      <c r="V224" s="247"/>
      <c r="W224" s="351">
        <f t="shared" si="159"/>
        <v>0</v>
      </c>
      <c r="X224" s="350"/>
      <c r="Y224" s="351">
        <f t="shared" si="160"/>
        <v>0</v>
      </c>
      <c r="Z224" s="247"/>
      <c r="AA224" s="351">
        <f t="shared" si="161"/>
        <v>0</v>
      </c>
      <c r="AB224" s="350">
        <v>3.5</v>
      </c>
      <c r="AC224" s="351">
        <f t="shared" si="162"/>
        <v>114100</v>
      </c>
      <c r="AD224" s="350"/>
      <c r="AE224" s="351">
        <f t="shared" si="163"/>
        <v>0</v>
      </c>
      <c r="AF224" s="350"/>
      <c r="AG224" s="351">
        <f t="shared" si="164"/>
        <v>0</v>
      </c>
      <c r="AH224" s="401"/>
      <c r="AI224" s="351">
        <f t="shared" si="165"/>
        <v>0</v>
      </c>
      <c r="AJ224" s="350"/>
      <c r="AK224" s="351">
        <f t="shared" si="166"/>
        <v>0</v>
      </c>
      <c r="AL224" s="350"/>
      <c r="AM224" s="351">
        <f t="shared" si="167"/>
        <v>0</v>
      </c>
      <c r="AN224" s="350"/>
      <c r="AO224" s="351">
        <f t="shared" si="168"/>
        <v>0</v>
      </c>
      <c r="AP224" s="350"/>
      <c r="AQ224" s="351">
        <f t="shared" si="169"/>
        <v>0</v>
      </c>
      <c r="AR224" s="350"/>
      <c r="AS224" s="351">
        <f t="shared" si="173"/>
        <v>0</v>
      </c>
      <c r="AT224" s="350"/>
      <c r="AU224" s="351">
        <f t="shared" si="171"/>
        <v>0</v>
      </c>
      <c r="AV224" s="350"/>
      <c r="AW224" s="351">
        <f t="shared" si="174"/>
        <v>0</v>
      </c>
      <c r="AX224" s="350"/>
      <c r="AY224" s="351">
        <f t="shared" si="175"/>
        <v>0</v>
      </c>
      <c r="AZ224" s="350"/>
      <c r="BA224" s="351">
        <f t="shared" si="176"/>
        <v>0</v>
      </c>
      <c r="BB224" s="350"/>
      <c r="BC224" s="351">
        <f t="shared" si="177"/>
        <v>0</v>
      </c>
      <c r="BD224" s="350"/>
      <c r="BE224" s="351">
        <f t="shared" si="179"/>
        <v>0</v>
      </c>
      <c r="BF224" s="350"/>
      <c r="BG224" s="351">
        <f t="shared" si="178"/>
        <v>0</v>
      </c>
      <c r="BH224" s="350"/>
      <c r="BI224" s="351">
        <f t="shared" si="170"/>
        <v>0</v>
      </c>
    </row>
    <row r="225" spans="1:63" ht="16.5" customHeight="1">
      <c r="A225" s="420" t="s">
        <v>1155</v>
      </c>
      <c r="B225" s="421" t="s">
        <v>1156</v>
      </c>
      <c r="C225" s="61">
        <v>32600</v>
      </c>
      <c r="D225" s="350"/>
      <c r="E225" s="351">
        <f t="shared" si="150"/>
        <v>0</v>
      </c>
      <c r="F225" s="350"/>
      <c r="G225" s="351">
        <f t="shared" ref="G225" si="182">C225*F225</f>
        <v>0</v>
      </c>
      <c r="H225" s="350"/>
      <c r="I225" s="351">
        <f t="shared" si="152"/>
        <v>0</v>
      </c>
      <c r="J225" s="512"/>
      <c r="K225" s="511">
        <f t="shared" si="153"/>
        <v>0</v>
      </c>
      <c r="L225" s="247"/>
      <c r="M225" s="351">
        <f t="shared" si="154"/>
        <v>0</v>
      </c>
      <c r="N225" s="350"/>
      <c r="O225" s="351">
        <f t="shared" si="155"/>
        <v>0</v>
      </c>
      <c r="P225" s="350"/>
      <c r="Q225" s="351">
        <f t="shared" si="156"/>
        <v>0</v>
      </c>
      <c r="R225" s="396"/>
      <c r="S225" s="351">
        <f t="shared" si="157"/>
        <v>0</v>
      </c>
      <c r="T225" s="350"/>
      <c r="U225" s="351">
        <f t="shared" si="158"/>
        <v>0</v>
      </c>
      <c r="V225" s="247"/>
      <c r="W225" s="351">
        <f t="shared" si="159"/>
        <v>0</v>
      </c>
      <c r="X225" s="350"/>
      <c r="Y225" s="351">
        <f t="shared" si="160"/>
        <v>0</v>
      </c>
      <c r="Z225" s="247"/>
      <c r="AA225" s="351">
        <f t="shared" si="161"/>
        <v>0</v>
      </c>
      <c r="AB225" s="350">
        <v>3.5</v>
      </c>
      <c r="AC225" s="351">
        <f t="shared" si="162"/>
        <v>114100</v>
      </c>
      <c r="AD225" s="350"/>
      <c r="AE225" s="351">
        <f t="shared" si="163"/>
        <v>0</v>
      </c>
      <c r="AF225" s="350"/>
      <c r="AG225" s="351">
        <f t="shared" si="164"/>
        <v>0</v>
      </c>
      <c r="AH225" s="401"/>
      <c r="AI225" s="351">
        <f t="shared" si="165"/>
        <v>0</v>
      </c>
      <c r="AJ225" s="350"/>
      <c r="AK225" s="351">
        <f t="shared" si="166"/>
        <v>0</v>
      </c>
      <c r="AL225" s="350"/>
      <c r="AM225" s="351">
        <f t="shared" si="167"/>
        <v>0</v>
      </c>
      <c r="AN225" s="350"/>
      <c r="AO225" s="351">
        <f t="shared" si="168"/>
        <v>0</v>
      </c>
      <c r="AP225" s="350"/>
      <c r="AQ225" s="351">
        <f t="shared" si="169"/>
        <v>0</v>
      </c>
      <c r="AR225" s="350"/>
      <c r="AS225" s="351">
        <f t="shared" si="173"/>
        <v>0</v>
      </c>
      <c r="AT225" s="350"/>
      <c r="AU225" s="351">
        <f t="shared" si="171"/>
        <v>0</v>
      </c>
      <c r="AV225" s="350"/>
      <c r="AW225" s="351">
        <f t="shared" si="174"/>
        <v>0</v>
      </c>
      <c r="AX225" s="350"/>
      <c r="AY225" s="351">
        <f t="shared" si="175"/>
        <v>0</v>
      </c>
      <c r="AZ225" s="350"/>
      <c r="BA225" s="351">
        <f t="shared" si="176"/>
        <v>0</v>
      </c>
      <c r="BB225" s="350"/>
      <c r="BC225" s="351">
        <f t="shared" si="177"/>
        <v>0</v>
      </c>
      <c r="BD225" s="350"/>
      <c r="BE225" s="351">
        <f t="shared" si="179"/>
        <v>0</v>
      </c>
      <c r="BF225" s="350"/>
      <c r="BG225" s="351">
        <f t="shared" si="178"/>
        <v>0</v>
      </c>
      <c r="BH225" s="350"/>
      <c r="BI225" s="351">
        <f t="shared" si="170"/>
        <v>0</v>
      </c>
    </row>
    <row r="226" spans="1:63" ht="16.5" customHeight="1">
      <c r="A226" s="420" t="s">
        <v>1433</v>
      </c>
      <c r="B226" s="421" t="s">
        <v>1434</v>
      </c>
      <c r="C226" s="61">
        <v>32600</v>
      </c>
      <c r="D226" s="350"/>
      <c r="E226" s="351">
        <f t="shared" si="150"/>
        <v>0</v>
      </c>
      <c r="F226" s="350"/>
      <c r="G226" s="351"/>
      <c r="H226" s="350"/>
      <c r="I226" s="351">
        <f t="shared" si="152"/>
        <v>0</v>
      </c>
      <c r="J226" s="512"/>
      <c r="K226" s="511">
        <f t="shared" si="153"/>
        <v>0</v>
      </c>
      <c r="L226" s="247"/>
      <c r="M226" s="351">
        <f t="shared" si="154"/>
        <v>0</v>
      </c>
      <c r="N226" s="350"/>
      <c r="O226" s="351">
        <f t="shared" si="155"/>
        <v>0</v>
      </c>
      <c r="P226" s="350"/>
      <c r="Q226" s="351">
        <f t="shared" si="156"/>
        <v>0</v>
      </c>
      <c r="R226" s="396"/>
      <c r="S226" s="351">
        <f t="shared" si="157"/>
        <v>0</v>
      </c>
      <c r="T226" s="350"/>
      <c r="U226" s="351">
        <f t="shared" si="158"/>
        <v>0</v>
      </c>
      <c r="V226" s="247"/>
      <c r="W226" s="351">
        <f t="shared" si="159"/>
        <v>0</v>
      </c>
      <c r="X226" s="350"/>
      <c r="Y226" s="351">
        <f t="shared" si="160"/>
        <v>0</v>
      </c>
      <c r="Z226" s="247"/>
      <c r="AA226" s="351">
        <f t="shared" si="161"/>
        <v>0</v>
      </c>
      <c r="AB226" s="350">
        <v>7</v>
      </c>
      <c r="AC226" s="351">
        <f t="shared" si="162"/>
        <v>228200</v>
      </c>
      <c r="AD226" s="350"/>
      <c r="AE226" s="351">
        <f t="shared" si="163"/>
        <v>0</v>
      </c>
      <c r="AF226" s="350"/>
      <c r="AG226" s="351">
        <f t="shared" si="164"/>
        <v>0</v>
      </c>
      <c r="AH226" s="401"/>
      <c r="AI226" s="351">
        <f t="shared" si="165"/>
        <v>0</v>
      </c>
      <c r="AJ226" s="350"/>
      <c r="AK226" s="351">
        <f t="shared" si="166"/>
        <v>0</v>
      </c>
      <c r="AL226" s="350"/>
      <c r="AM226" s="351">
        <f t="shared" si="167"/>
        <v>0</v>
      </c>
      <c r="AN226" s="350"/>
      <c r="AO226" s="351">
        <f t="shared" si="168"/>
        <v>0</v>
      </c>
      <c r="AP226" s="350"/>
      <c r="AQ226" s="351">
        <f t="shared" si="169"/>
        <v>0</v>
      </c>
      <c r="AR226" s="350"/>
      <c r="AS226" s="351">
        <f t="shared" si="173"/>
        <v>0</v>
      </c>
      <c r="AT226" s="350"/>
      <c r="AU226" s="351">
        <f t="shared" si="171"/>
        <v>0</v>
      </c>
      <c r="AV226" s="350"/>
      <c r="AW226" s="351">
        <f t="shared" si="174"/>
        <v>0</v>
      </c>
      <c r="AX226" s="350"/>
      <c r="AY226" s="351">
        <f t="shared" si="175"/>
        <v>0</v>
      </c>
      <c r="AZ226" s="350"/>
      <c r="BA226" s="351">
        <f t="shared" si="176"/>
        <v>0</v>
      </c>
      <c r="BB226" s="350"/>
      <c r="BC226" s="351">
        <f t="shared" si="177"/>
        <v>0</v>
      </c>
      <c r="BD226" s="350"/>
      <c r="BE226" s="351">
        <f t="shared" si="179"/>
        <v>0</v>
      </c>
      <c r="BF226" s="350"/>
      <c r="BG226" s="351">
        <f t="shared" si="178"/>
        <v>0</v>
      </c>
      <c r="BH226" s="350"/>
      <c r="BI226" s="351">
        <f t="shared" si="170"/>
        <v>0</v>
      </c>
    </row>
    <row r="227" spans="1:63" ht="16.5" customHeight="1">
      <c r="A227" s="420" t="s">
        <v>1435</v>
      </c>
      <c r="B227" s="422" t="s">
        <v>1436</v>
      </c>
      <c r="C227" s="61">
        <v>32600</v>
      </c>
      <c r="D227" s="350"/>
      <c r="E227" s="351">
        <f t="shared" si="150"/>
        <v>0</v>
      </c>
      <c r="F227" s="350"/>
      <c r="G227" s="351">
        <f t="shared" ref="G227" si="183">C227*F227</f>
        <v>0</v>
      </c>
      <c r="H227" s="350"/>
      <c r="I227" s="351">
        <f t="shared" si="152"/>
        <v>0</v>
      </c>
      <c r="J227" s="512"/>
      <c r="K227" s="511">
        <f t="shared" si="153"/>
        <v>0</v>
      </c>
      <c r="L227" s="247"/>
      <c r="M227" s="351">
        <f t="shared" si="154"/>
        <v>0</v>
      </c>
      <c r="N227" s="350"/>
      <c r="O227" s="351">
        <f t="shared" si="155"/>
        <v>0</v>
      </c>
      <c r="P227" s="350"/>
      <c r="Q227" s="351">
        <f t="shared" si="156"/>
        <v>0</v>
      </c>
      <c r="R227" s="396"/>
      <c r="S227" s="351">
        <f t="shared" si="157"/>
        <v>0</v>
      </c>
      <c r="T227" s="350"/>
      <c r="U227" s="351">
        <f t="shared" si="158"/>
        <v>0</v>
      </c>
      <c r="V227" s="247"/>
      <c r="W227" s="351">
        <f t="shared" si="159"/>
        <v>0</v>
      </c>
      <c r="X227" s="350"/>
      <c r="Y227" s="351">
        <f t="shared" si="160"/>
        <v>0</v>
      </c>
      <c r="Z227" s="247"/>
      <c r="AA227" s="351">
        <f t="shared" si="161"/>
        <v>0</v>
      </c>
      <c r="AB227" s="350"/>
      <c r="AC227" s="351">
        <f t="shared" si="162"/>
        <v>0</v>
      </c>
      <c r="AD227" s="350"/>
      <c r="AE227" s="351">
        <f t="shared" si="163"/>
        <v>0</v>
      </c>
      <c r="AF227" s="350"/>
      <c r="AG227" s="351">
        <f t="shared" si="164"/>
        <v>0</v>
      </c>
      <c r="AH227" s="401"/>
      <c r="AI227" s="351">
        <f t="shared" si="165"/>
        <v>0</v>
      </c>
      <c r="AJ227" s="350"/>
      <c r="AK227" s="351">
        <f t="shared" si="166"/>
        <v>0</v>
      </c>
      <c r="AL227" s="350"/>
      <c r="AM227" s="351">
        <f t="shared" si="167"/>
        <v>0</v>
      </c>
      <c r="AN227" s="350"/>
      <c r="AO227" s="351">
        <f t="shared" si="168"/>
        <v>0</v>
      </c>
      <c r="AP227" s="350"/>
      <c r="AQ227" s="351">
        <f t="shared" si="169"/>
        <v>0</v>
      </c>
      <c r="AR227" s="350"/>
      <c r="AS227" s="351">
        <f t="shared" si="173"/>
        <v>0</v>
      </c>
      <c r="AT227" s="350"/>
      <c r="AU227" s="351">
        <f t="shared" si="171"/>
        <v>0</v>
      </c>
      <c r="AV227" s="350"/>
      <c r="AW227" s="351">
        <f t="shared" si="174"/>
        <v>0</v>
      </c>
      <c r="AX227" s="350"/>
      <c r="AY227" s="351">
        <f t="shared" si="175"/>
        <v>0</v>
      </c>
      <c r="AZ227" s="350"/>
      <c r="BA227" s="351">
        <f t="shared" si="176"/>
        <v>0</v>
      </c>
      <c r="BB227" s="350"/>
      <c r="BC227" s="351">
        <f t="shared" si="177"/>
        <v>0</v>
      </c>
      <c r="BD227" s="350"/>
      <c r="BE227" s="351">
        <f t="shared" si="179"/>
        <v>0</v>
      </c>
      <c r="BF227" s="350"/>
      <c r="BG227" s="351">
        <f t="shared" si="178"/>
        <v>0</v>
      </c>
      <c r="BH227" s="350"/>
      <c r="BI227" s="351">
        <f t="shared" si="170"/>
        <v>0</v>
      </c>
    </row>
    <row r="228" spans="1:63" ht="16.5" customHeight="1">
      <c r="A228" s="420" t="s">
        <v>1437</v>
      </c>
      <c r="B228" s="421" t="s">
        <v>1438</v>
      </c>
      <c r="C228" s="61">
        <v>32600</v>
      </c>
      <c r="D228" s="350"/>
      <c r="E228" s="351">
        <f t="shared" si="150"/>
        <v>0</v>
      </c>
      <c r="F228" s="350"/>
      <c r="G228" s="351"/>
      <c r="H228" s="350"/>
      <c r="I228" s="351">
        <f t="shared" si="152"/>
        <v>0</v>
      </c>
      <c r="J228" s="512"/>
      <c r="K228" s="511">
        <f t="shared" si="153"/>
        <v>0</v>
      </c>
      <c r="L228" s="247"/>
      <c r="M228" s="351">
        <f t="shared" si="154"/>
        <v>0</v>
      </c>
      <c r="N228" s="350"/>
      <c r="O228" s="351">
        <f t="shared" si="155"/>
        <v>0</v>
      </c>
      <c r="P228" s="350"/>
      <c r="Q228" s="351">
        <f t="shared" si="156"/>
        <v>0</v>
      </c>
      <c r="R228" s="396"/>
      <c r="S228" s="351">
        <f t="shared" si="157"/>
        <v>0</v>
      </c>
      <c r="T228" s="350"/>
      <c r="U228" s="351">
        <f t="shared" si="158"/>
        <v>0</v>
      </c>
      <c r="V228" s="247"/>
      <c r="W228" s="351">
        <f t="shared" si="159"/>
        <v>0</v>
      </c>
      <c r="X228" s="350"/>
      <c r="Y228" s="351">
        <f t="shared" si="160"/>
        <v>0</v>
      </c>
      <c r="Z228" s="247"/>
      <c r="AA228" s="351">
        <f t="shared" si="161"/>
        <v>0</v>
      </c>
      <c r="AB228" s="350">
        <v>2</v>
      </c>
      <c r="AC228" s="351">
        <f t="shared" si="162"/>
        <v>65200</v>
      </c>
      <c r="AD228" s="350"/>
      <c r="AE228" s="351">
        <f t="shared" si="163"/>
        <v>0</v>
      </c>
      <c r="AF228" s="350"/>
      <c r="AG228" s="351">
        <f t="shared" si="164"/>
        <v>0</v>
      </c>
      <c r="AH228" s="401"/>
      <c r="AI228" s="351">
        <f t="shared" si="165"/>
        <v>0</v>
      </c>
      <c r="AJ228" s="350"/>
      <c r="AK228" s="351">
        <f t="shared" si="166"/>
        <v>0</v>
      </c>
      <c r="AL228" s="350"/>
      <c r="AM228" s="351">
        <f t="shared" si="167"/>
        <v>0</v>
      </c>
      <c r="AN228" s="350"/>
      <c r="AO228" s="351">
        <f t="shared" si="168"/>
        <v>0</v>
      </c>
      <c r="AP228" s="350"/>
      <c r="AQ228" s="351">
        <f t="shared" si="169"/>
        <v>0</v>
      </c>
      <c r="AR228" s="350"/>
      <c r="AS228" s="351">
        <f t="shared" si="173"/>
        <v>0</v>
      </c>
      <c r="AT228" s="350"/>
      <c r="AU228" s="351">
        <f t="shared" si="171"/>
        <v>0</v>
      </c>
      <c r="AV228" s="350"/>
      <c r="AW228" s="351">
        <f t="shared" si="174"/>
        <v>0</v>
      </c>
      <c r="AX228" s="350"/>
      <c r="AY228" s="351">
        <f t="shared" si="175"/>
        <v>0</v>
      </c>
      <c r="AZ228" s="350"/>
      <c r="BA228" s="351">
        <f t="shared" si="176"/>
        <v>0</v>
      </c>
      <c r="BB228" s="350"/>
      <c r="BC228" s="351">
        <f t="shared" si="177"/>
        <v>0</v>
      </c>
      <c r="BD228" s="350"/>
      <c r="BE228" s="351">
        <f t="shared" si="179"/>
        <v>0</v>
      </c>
      <c r="BF228" s="350"/>
      <c r="BG228" s="351">
        <f t="shared" si="178"/>
        <v>0</v>
      </c>
      <c r="BH228" s="350"/>
      <c r="BI228" s="351">
        <f t="shared" si="170"/>
        <v>0</v>
      </c>
    </row>
    <row r="229" spans="1:63" ht="16.5" customHeight="1">
      <c r="A229" s="420" t="s">
        <v>1439</v>
      </c>
      <c r="B229" s="421" t="s">
        <v>1440</v>
      </c>
      <c r="C229" s="61">
        <v>32600</v>
      </c>
      <c r="D229" s="350"/>
      <c r="E229" s="351">
        <f t="shared" si="150"/>
        <v>0</v>
      </c>
      <c r="F229" s="350"/>
      <c r="G229" s="351">
        <f t="shared" ref="G229" si="184">C229*F229</f>
        <v>0</v>
      </c>
      <c r="H229" s="350"/>
      <c r="I229" s="351">
        <f t="shared" si="152"/>
        <v>0</v>
      </c>
      <c r="J229" s="512"/>
      <c r="K229" s="511">
        <f t="shared" si="153"/>
        <v>0</v>
      </c>
      <c r="L229" s="247"/>
      <c r="M229" s="351">
        <f t="shared" si="154"/>
        <v>0</v>
      </c>
      <c r="N229" s="350"/>
      <c r="O229" s="351">
        <f t="shared" si="155"/>
        <v>0</v>
      </c>
      <c r="P229" s="350"/>
      <c r="Q229" s="351">
        <f t="shared" si="156"/>
        <v>0</v>
      </c>
      <c r="R229" s="396"/>
      <c r="S229" s="351">
        <f t="shared" si="157"/>
        <v>0</v>
      </c>
      <c r="T229" s="350"/>
      <c r="U229" s="351">
        <f t="shared" si="158"/>
        <v>0</v>
      </c>
      <c r="V229" s="247"/>
      <c r="W229" s="351">
        <f t="shared" si="159"/>
        <v>0</v>
      </c>
      <c r="X229" s="350"/>
      <c r="Y229" s="351">
        <f t="shared" si="160"/>
        <v>0</v>
      </c>
      <c r="Z229" s="247"/>
      <c r="AA229" s="351">
        <f t="shared" si="161"/>
        <v>0</v>
      </c>
      <c r="AB229" s="350">
        <v>10.5</v>
      </c>
      <c r="AC229" s="351">
        <f t="shared" si="162"/>
        <v>342300</v>
      </c>
      <c r="AD229" s="350"/>
      <c r="AE229" s="351">
        <f t="shared" si="163"/>
        <v>0</v>
      </c>
      <c r="AF229" s="350"/>
      <c r="AG229" s="351">
        <f t="shared" si="164"/>
        <v>0</v>
      </c>
      <c r="AH229" s="401"/>
      <c r="AI229" s="351">
        <f t="shared" si="165"/>
        <v>0</v>
      </c>
      <c r="AJ229" s="350"/>
      <c r="AK229" s="351">
        <f t="shared" si="166"/>
        <v>0</v>
      </c>
      <c r="AL229" s="350"/>
      <c r="AM229" s="351">
        <f t="shared" si="167"/>
        <v>0</v>
      </c>
      <c r="AN229" s="350"/>
      <c r="AO229" s="351">
        <f t="shared" si="168"/>
        <v>0</v>
      </c>
      <c r="AP229" s="350"/>
      <c r="AQ229" s="351">
        <f t="shared" si="169"/>
        <v>0</v>
      </c>
      <c r="AR229" s="350"/>
      <c r="AS229" s="351">
        <f t="shared" si="173"/>
        <v>0</v>
      </c>
      <c r="AT229" s="350"/>
      <c r="AU229" s="351">
        <f t="shared" si="171"/>
        <v>0</v>
      </c>
      <c r="AV229" s="350"/>
      <c r="AW229" s="351">
        <f t="shared" si="174"/>
        <v>0</v>
      </c>
      <c r="AX229" s="350"/>
      <c r="AY229" s="351">
        <f t="shared" si="175"/>
        <v>0</v>
      </c>
      <c r="AZ229" s="350"/>
      <c r="BA229" s="351">
        <f t="shared" si="176"/>
        <v>0</v>
      </c>
      <c r="BB229" s="350"/>
      <c r="BC229" s="351">
        <f t="shared" si="177"/>
        <v>0</v>
      </c>
      <c r="BD229" s="350"/>
      <c r="BE229" s="351">
        <f t="shared" si="179"/>
        <v>0</v>
      </c>
      <c r="BF229" s="350"/>
      <c r="BG229" s="351">
        <f t="shared" si="178"/>
        <v>0</v>
      </c>
      <c r="BH229" s="350"/>
      <c r="BI229" s="351">
        <f t="shared" si="170"/>
        <v>0</v>
      </c>
    </row>
    <row r="230" spans="1:63" ht="16.5" customHeight="1">
      <c r="A230" s="420" t="s">
        <v>1441</v>
      </c>
      <c r="B230" s="421" t="s">
        <v>1442</v>
      </c>
      <c r="C230" s="61">
        <v>32600</v>
      </c>
      <c r="D230" s="350"/>
      <c r="E230" s="351">
        <f t="shared" si="150"/>
        <v>0</v>
      </c>
      <c r="F230" s="350"/>
      <c r="G230" s="351"/>
      <c r="H230" s="350"/>
      <c r="I230" s="351">
        <f t="shared" si="152"/>
        <v>0</v>
      </c>
      <c r="J230" s="512"/>
      <c r="K230" s="511">
        <f t="shared" si="153"/>
        <v>0</v>
      </c>
      <c r="L230" s="247"/>
      <c r="M230" s="351">
        <f t="shared" si="154"/>
        <v>0</v>
      </c>
      <c r="N230" s="350"/>
      <c r="O230" s="351">
        <f t="shared" si="155"/>
        <v>0</v>
      </c>
      <c r="P230" s="350"/>
      <c r="Q230" s="351">
        <f t="shared" si="156"/>
        <v>0</v>
      </c>
      <c r="R230" s="396"/>
      <c r="S230" s="351">
        <f t="shared" si="157"/>
        <v>0</v>
      </c>
      <c r="T230" s="350"/>
      <c r="U230" s="351">
        <f t="shared" si="158"/>
        <v>0</v>
      </c>
      <c r="V230" s="247"/>
      <c r="W230" s="351">
        <f t="shared" si="159"/>
        <v>0</v>
      </c>
      <c r="X230" s="350"/>
      <c r="Y230" s="351">
        <f t="shared" si="160"/>
        <v>0</v>
      </c>
      <c r="Z230" s="247"/>
      <c r="AA230" s="351">
        <f t="shared" si="161"/>
        <v>0</v>
      </c>
      <c r="AB230" s="350">
        <v>9</v>
      </c>
      <c r="AC230" s="351">
        <f t="shared" si="162"/>
        <v>293400</v>
      </c>
      <c r="AD230" s="350"/>
      <c r="AE230" s="351">
        <f t="shared" si="163"/>
        <v>0</v>
      </c>
      <c r="AF230" s="350"/>
      <c r="AG230" s="351">
        <f t="shared" si="164"/>
        <v>0</v>
      </c>
      <c r="AH230" s="401"/>
      <c r="AI230" s="351">
        <f t="shared" si="165"/>
        <v>0</v>
      </c>
      <c r="AJ230" s="350"/>
      <c r="AK230" s="351">
        <f t="shared" si="166"/>
        <v>0</v>
      </c>
      <c r="AL230" s="350"/>
      <c r="AM230" s="351">
        <f t="shared" si="167"/>
        <v>0</v>
      </c>
      <c r="AN230" s="350"/>
      <c r="AO230" s="351">
        <f t="shared" si="168"/>
        <v>0</v>
      </c>
      <c r="AP230" s="350"/>
      <c r="AQ230" s="351">
        <f t="shared" si="169"/>
        <v>0</v>
      </c>
      <c r="AR230" s="350"/>
      <c r="AS230" s="351">
        <f t="shared" si="173"/>
        <v>0</v>
      </c>
      <c r="AT230" s="350"/>
      <c r="AU230" s="351">
        <f t="shared" si="171"/>
        <v>0</v>
      </c>
      <c r="AV230" s="350"/>
      <c r="AW230" s="351">
        <f t="shared" si="174"/>
        <v>0</v>
      </c>
      <c r="AX230" s="350"/>
      <c r="AY230" s="351">
        <f t="shared" si="175"/>
        <v>0</v>
      </c>
      <c r="AZ230" s="350"/>
      <c r="BA230" s="351">
        <f t="shared" si="176"/>
        <v>0</v>
      </c>
      <c r="BB230" s="350"/>
      <c r="BC230" s="351">
        <f t="shared" si="177"/>
        <v>0</v>
      </c>
      <c r="BD230" s="350"/>
      <c r="BE230" s="351">
        <f t="shared" si="179"/>
        <v>0</v>
      </c>
      <c r="BF230" s="350"/>
      <c r="BG230" s="351">
        <f t="shared" si="178"/>
        <v>0</v>
      </c>
      <c r="BH230" s="350"/>
      <c r="BI230" s="351">
        <f t="shared" si="170"/>
        <v>0</v>
      </c>
    </row>
    <row r="231" spans="1:63" ht="16.5" customHeight="1">
      <c r="A231" s="423" t="s">
        <v>1456</v>
      </c>
      <c r="B231" s="424" t="s">
        <v>1457</v>
      </c>
      <c r="C231" s="61">
        <v>32600</v>
      </c>
      <c r="D231" s="350"/>
      <c r="E231" s="351"/>
      <c r="F231" s="350"/>
      <c r="G231" s="351"/>
      <c r="H231" s="350"/>
      <c r="I231" s="351"/>
      <c r="J231" s="512"/>
      <c r="K231" s="511"/>
      <c r="L231" s="247"/>
      <c r="M231" s="351"/>
      <c r="N231" s="350"/>
      <c r="O231" s="351"/>
      <c r="P231" s="350"/>
      <c r="Q231" s="351"/>
      <c r="R231" s="396"/>
      <c r="S231" s="351"/>
      <c r="T231" s="350"/>
      <c r="U231" s="351"/>
      <c r="V231" s="247"/>
      <c r="W231" s="351"/>
      <c r="X231" s="350"/>
      <c r="Y231" s="351"/>
      <c r="Z231" s="247"/>
      <c r="AA231" s="351"/>
      <c r="AB231" s="350">
        <v>3.5</v>
      </c>
      <c r="AC231" s="351">
        <f t="shared" si="162"/>
        <v>114100</v>
      </c>
      <c r="AD231" s="350"/>
      <c r="AE231" s="351">
        <f t="shared" si="163"/>
        <v>0</v>
      </c>
      <c r="AF231" s="350"/>
      <c r="AG231" s="351">
        <f t="shared" si="164"/>
        <v>0</v>
      </c>
      <c r="AH231" s="401"/>
      <c r="AI231" s="351">
        <f t="shared" si="165"/>
        <v>0</v>
      </c>
      <c r="AJ231" s="350"/>
      <c r="AK231" s="351">
        <f t="shared" si="166"/>
        <v>0</v>
      </c>
      <c r="AL231" s="350"/>
      <c r="AM231" s="351">
        <f t="shared" si="167"/>
        <v>0</v>
      </c>
      <c r="AN231" s="350"/>
      <c r="AO231" s="351">
        <f t="shared" si="168"/>
        <v>0</v>
      </c>
      <c r="AP231" s="350"/>
      <c r="AQ231" s="351">
        <f t="shared" si="169"/>
        <v>0</v>
      </c>
      <c r="AR231" s="350"/>
      <c r="AS231" s="351">
        <f t="shared" si="173"/>
        <v>0</v>
      </c>
      <c r="AT231" s="350"/>
      <c r="AU231" s="351">
        <f t="shared" si="171"/>
        <v>0</v>
      </c>
      <c r="AV231" s="350"/>
      <c r="AW231" s="351">
        <f t="shared" si="174"/>
        <v>0</v>
      </c>
      <c r="AX231" s="350"/>
      <c r="AY231" s="351">
        <f t="shared" si="175"/>
        <v>0</v>
      </c>
      <c r="AZ231" s="350"/>
      <c r="BA231" s="351">
        <f t="shared" si="176"/>
        <v>0</v>
      </c>
      <c r="BB231" s="350"/>
      <c r="BC231" s="351">
        <f t="shared" si="177"/>
        <v>0</v>
      </c>
      <c r="BD231" s="350"/>
      <c r="BE231" s="351">
        <f t="shared" si="179"/>
        <v>0</v>
      </c>
      <c r="BF231" s="350"/>
      <c r="BG231" s="351">
        <f t="shared" si="178"/>
        <v>0</v>
      </c>
      <c r="BH231" s="350"/>
      <c r="BI231" s="351">
        <f t="shared" si="170"/>
        <v>0</v>
      </c>
    </row>
    <row r="232" spans="1:63" s="245" customFormat="1" ht="15.9" customHeight="1">
      <c r="A232" s="321"/>
      <c r="B232" s="313" t="s">
        <v>27</v>
      </c>
      <c r="C232" s="162">
        <f>SUM(C140:C231)</f>
        <v>3802300</v>
      </c>
      <c r="D232" s="162">
        <f t="shared" ref="D232:BI232" si="185">SUM(D140:D231)</f>
        <v>0</v>
      </c>
      <c r="E232" s="162">
        <f t="shared" si="185"/>
        <v>0</v>
      </c>
      <c r="F232" s="162">
        <f t="shared" si="185"/>
        <v>0</v>
      </c>
      <c r="G232" s="162">
        <f t="shared" si="185"/>
        <v>0</v>
      </c>
      <c r="H232" s="162">
        <f t="shared" si="185"/>
        <v>0</v>
      </c>
      <c r="I232" s="162">
        <f t="shared" si="185"/>
        <v>0</v>
      </c>
      <c r="J232" s="513">
        <f t="shared" si="185"/>
        <v>0</v>
      </c>
      <c r="K232" s="513">
        <f t="shared" si="185"/>
        <v>0</v>
      </c>
      <c r="L232" s="162">
        <f t="shared" si="185"/>
        <v>0</v>
      </c>
      <c r="M232" s="162">
        <f t="shared" si="185"/>
        <v>0</v>
      </c>
      <c r="N232" s="162">
        <f t="shared" si="185"/>
        <v>0</v>
      </c>
      <c r="O232" s="162">
        <f t="shared" si="185"/>
        <v>0</v>
      </c>
      <c r="P232" s="162">
        <f t="shared" si="185"/>
        <v>0</v>
      </c>
      <c r="Q232" s="162">
        <f t="shared" si="185"/>
        <v>0</v>
      </c>
      <c r="R232" s="162">
        <f t="shared" si="185"/>
        <v>0</v>
      </c>
      <c r="S232" s="162">
        <f t="shared" si="185"/>
        <v>0</v>
      </c>
      <c r="T232" s="162">
        <f t="shared" si="185"/>
        <v>30</v>
      </c>
      <c r="U232" s="162">
        <f t="shared" si="185"/>
        <v>2022000</v>
      </c>
      <c r="V232" s="162">
        <f t="shared" si="185"/>
        <v>0</v>
      </c>
      <c r="W232" s="162">
        <f t="shared" si="185"/>
        <v>0</v>
      </c>
      <c r="X232" s="162">
        <f t="shared" si="185"/>
        <v>0</v>
      </c>
      <c r="Y232" s="162">
        <f t="shared" si="185"/>
        <v>0</v>
      </c>
      <c r="Z232" s="162">
        <f t="shared" si="185"/>
        <v>0</v>
      </c>
      <c r="AA232" s="162">
        <f t="shared" si="185"/>
        <v>0</v>
      </c>
      <c r="AB232" s="162">
        <f t="shared" si="185"/>
        <v>167</v>
      </c>
      <c r="AC232" s="162">
        <f t="shared" si="185"/>
        <v>6035800</v>
      </c>
      <c r="AD232" s="162">
        <f t="shared" si="185"/>
        <v>0</v>
      </c>
      <c r="AE232" s="162">
        <f t="shared" si="185"/>
        <v>0</v>
      </c>
      <c r="AF232" s="162">
        <f t="shared" si="185"/>
        <v>0</v>
      </c>
      <c r="AG232" s="162">
        <f t="shared" si="185"/>
        <v>0</v>
      </c>
      <c r="AH232" s="162">
        <f t="shared" si="185"/>
        <v>0</v>
      </c>
      <c r="AI232" s="162">
        <f t="shared" si="185"/>
        <v>0</v>
      </c>
      <c r="AJ232" s="162">
        <f t="shared" si="185"/>
        <v>0</v>
      </c>
      <c r="AK232" s="162">
        <f t="shared" si="185"/>
        <v>0</v>
      </c>
      <c r="AL232" s="162">
        <f t="shared" si="185"/>
        <v>0</v>
      </c>
      <c r="AM232" s="162">
        <f t="shared" si="185"/>
        <v>0</v>
      </c>
      <c r="AN232" s="162">
        <f t="shared" si="185"/>
        <v>0</v>
      </c>
      <c r="AO232" s="162">
        <f t="shared" si="185"/>
        <v>0</v>
      </c>
      <c r="AP232" s="162">
        <f t="shared" si="185"/>
        <v>0</v>
      </c>
      <c r="AQ232" s="162">
        <f t="shared" si="185"/>
        <v>0</v>
      </c>
      <c r="AR232" s="162">
        <f t="shared" si="185"/>
        <v>0</v>
      </c>
      <c r="AS232" s="162">
        <f t="shared" si="185"/>
        <v>0</v>
      </c>
      <c r="AT232" s="162">
        <f t="shared" si="185"/>
        <v>0</v>
      </c>
      <c r="AU232" s="162">
        <f t="shared" si="185"/>
        <v>0</v>
      </c>
      <c r="AV232" s="162">
        <f t="shared" si="185"/>
        <v>0</v>
      </c>
      <c r="AW232" s="162">
        <f t="shared" si="185"/>
        <v>0</v>
      </c>
      <c r="AX232" s="162">
        <f t="shared" si="185"/>
        <v>0</v>
      </c>
      <c r="AY232" s="162">
        <f t="shared" si="185"/>
        <v>0</v>
      </c>
      <c r="AZ232" s="162">
        <f t="shared" si="185"/>
        <v>0</v>
      </c>
      <c r="BA232" s="162">
        <f t="shared" si="185"/>
        <v>0</v>
      </c>
      <c r="BB232" s="162">
        <f t="shared" si="185"/>
        <v>0</v>
      </c>
      <c r="BC232" s="162">
        <f t="shared" si="185"/>
        <v>0</v>
      </c>
      <c r="BD232" s="162">
        <f t="shared" si="185"/>
        <v>0</v>
      </c>
      <c r="BE232" s="162">
        <f t="shared" si="185"/>
        <v>0</v>
      </c>
      <c r="BF232" s="162">
        <f t="shared" si="185"/>
        <v>0</v>
      </c>
      <c r="BG232" s="162">
        <f t="shared" si="185"/>
        <v>0</v>
      </c>
      <c r="BH232" s="162">
        <f t="shared" si="185"/>
        <v>0</v>
      </c>
      <c r="BI232" s="162">
        <f t="shared" si="185"/>
        <v>0</v>
      </c>
      <c r="BJ232" s="257">
        <f>+E232+G232+I232+K232+M232+O232+AM232+AK232+S232+U232+W232+Y232+AA232+AS232+AU232+AC232+AI232+AQ232+AE232+AG232+Q232+AO232+AW232+AY232+BA232+BC232+BE232+BG232+BI232</f>
        <v>8057800</v>
      </c>
    </row>
    <row r="233" spans="1:63" s="245" customFormat="1" ht="15.9" customHeight="1">
      <c r="A233" s="314"/>
      <c r="B233" s="315" t="s">
        <v>815</v>
      </c>
      <c r="C233" s="62"/>
      <c r="D233" s="62"/>
      <c r="E233" s="62"/>
      <c r="F233" s="62"/>
      <c r="G233" s="62"/>
      <c r="H233" s="62"/>
      <c r="I233" s="62"/>
      <c r="J233" s="514"/>
      <c r="K233" s="514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</row>
    <row r="234" spans="1:63" ht="15.9" customHeight="1">
      <c r="A234" s="348" t="s">
        <v>327</v>
      </c>
      <c r="B234" s="349" t="s">
        <v>328</v>
      </c>
      <c r="C234" s="61">
        <v>67400</v>
      </c>
      <c r="D234" s="350"/>
      <c r="E234" s="351">
        <f t="shared" si="150"/>
        <v>0</v>
      </c>
      <c r="F234" s="350"/>
      <c r="G234" s="351">
        <f t="shared" si="151"/>
        <v>0</v>
      </c>
      <c r="H234" s="350"/>
      <c r="I234" s="351">
        <f t="shared" si="152"/>
        <v>0</v>
      </c>
      <c r="J234" s="512"/>
      <c r="K234" s="511">
        <f t="shared" si="153"/>
        <v>0</v>
      </c>
      <c r="L234" s="247"/>
      <c r="M234" s="351">
        <f t="shared" si="154"/>
        <v>0</v>
      </c>
      <c r="N234" s="350"/>
      <c r="O234" s="351">
        <f t="shared" si="155"/>
        <v>0</v>
      </c>
      <c r="P234" s="350"/>
      <c r="Q234" s="351">
        <f t="shared" si="156"/>
        <v>0</v>
      </c>
      <c r="R234" s="350"/>
      <c r="S234" s="351">
        <f t="shared" si="157"/>
        <v>0</v>
      </c>
      <c r="T234" s="350"/>
      <c r="U234" s="351">
        <f t="shared" si="158"/>
        <v>0</v>
      </c>
      <c r="V234" s="247"/>
      <c r="W234" s="351">
        <f t="shared" si="159"/>
        <v>0</v>
      </c>
      <c r="X234" s="350"/>
      <c r="Y234" s="351">
        <f t="shared" si="160"/>
        <v>0</v>
      </c>
      <c r="Z234" s="247"/>
      <c r="AA234" s="351">
        <f t="shared" si="161"/>
        <v>0</v>
      </c>
      <c r="AB234" s="350"/>
      <c r="AC234" s="351">
        <f t="shared" si="162"/>
        <v>0</v>
      </c>
      <c r="AD234" s="350"/>
      <c r="AE234" s="351">
        <f t="shared" si="163"/>
        <v>0</v>
      </c>
      <c r="AF234" s="350"/>
      <c r="AG234" s="351">
        <f t="shared" si="164"/>
        <v>0</v>
      </c>
      <c r="AH234" s="350"/>
      <c r="AI234" s="351">
        <f t="shared" si="165"/>
        <v>0</v>
      </c>
      <c r="AJ234" s="350"/>
      <c r="AK234" s="351">
        <f t="shared" si="166"/>
        <v>0</v>
      </c>
      <c r="AL234" s="350"/>
      <c r="AM234" s="351">
        <f t="shared" ref="AM234:AM249" si="186">C234*AL234</f>
        <v>0</v>
      </c>
      <c r="AN234" s="350"/>
      <c r="AO234" s="351">
        <f t="shared" ref="AO234:AO249" si="187">C234*AN234</f>
        <v>0</v>
      </c>
      <c r="AP234" s="350"/>
      <c r="AQ234" s="351">
        <f t="shared" ref="AQ234:AQ249" si="188">C234*AP234</f>
        <v>0</v>
      </c>
      <c r="AR234" s="350"/>
      <c r="AS234" s="351">
        <f t="shared" si="173"/>
        <v>0</v>
      </c>
      <c r="AT234" s="350"/>
      <c r="AU234" s="351">
        <f t="shared" ref="AU234:AU249" si="189">C234*AT234</f>
        <v>0</v>
      </c>
      <c r="AV234" s="350"/>
      <c r="AW234" s="351">
        <f>C234*AV234</f>
        <v>0</v>
      </c>
      <c r="AX234" s="350"/>
      <c r="AY234" s="351">
        <f>C234*AX234</f>
        <v>0</v>
      </c>
      <c r="AZ234" s="350"/>
      <c r="BA234" s="351">
        <f>C234*AZ234</f>
        <v>0</v>
      </c>
      <c r="BB234" s="350"/>
      <c r="BC234" s="351">
        <f>C234*BB234</f>
        <v>0</v>
      </c>
      <c r="BD234" s="350"/>
      <c r="BE234" s="351">
        <f>C234*BD234</f>
        <v>0</v>
      </c>
      <c r="BF234" s="350"/>
      <c r="BG234" s="351">
        <f>C234*BF234</f>
        <v>0</v>
      </c>
      <c r="BH234" s="350"/>
      <c r="BI234" s="351">
        <f>C234*BH234</f>
        <v>0</v>
      </c>
      <c r="BJ234" s="246"/>
      <c r="BK234" s="246"/>
    </row>
    <row r="235" spans="1:63" ht="15.9" customHeight="1">
      <c r="A235" s="348" t="s">
        <v>332</v>
      </c>
      <c r="B235" s="349" t="s">
        <v>333</v>
      </c>
      <c r="C235" s="61">
        <v>67400</v>
      </c>
      <c r="D235" s="350"/>
      <c r="E235" s="351">
        <f t="shared" si="150"/>
        <v>0</v>
      </c>
      <c r="F235" s="350"/>
      <c r="G235" s="351">
        <f t="shared" si="151"/>
        <v>0</v>
      </c>
      <c r="H235" s="350"/>
      <c r="I235" s="351">
        <f t="shared" si="152"/>
        <v>0</v>
      </c>
      <c r="J235" s="512"/>
      <c r="K235" s="511">
        <f t="shared" si="153"/>
        <v>0</v>
      </c>
      <c r="L235" s="247"/>
      <c r="M235" s="351">
        <f t="shared" si="154"/>
        <v>0</v>
      </c>
      <c r="N235" s="350"/>
      <c r="O235" s="351">
        <f t="shared" si="155"/>
        <v>0</v>
      </c>
      <c r="P235" s="350"/>
      <c r="Q235" s="351">
        <f t="shared" si="156"/>
        <v>0</v>
      </c>
      <c r="R235" s="350"/>
      <c r="S235" s="351">
        <f t="shared" si="157"/>
        <v>0</v>
      </c>
      <c r="T235" s="350"/>
      <c r="U235" s="351">
        <f t="shared" si="158"/>
        <v>0</v>
      </c>
      <c r="V235" s="247"/>
      <c r="W235" s="351">
        <f t="shared" si="159"/>
        <v>0</v>
      </c>
      <c r="X235" s="350"/>
      <c r="Y235" s="351">
        <f t="shared" si="160"/>
        <v>0</v>
      </c>
      <c r="Z235" s="247"/>
      <c r="AA235" s="351">
        <f t="shared" si="161"/>
        <v>0</v>
      </c>
      <c r="AB235" s="350"/>
      <c r="AC235" s="351">
        <f t="shared" si="162"/>
        <v>0</v>
      </c>
      <c r="AD235" s="350"/>
      <c r="AE235" s="351">
        <f t="shared" si="163"/>
        <v>0</v>
      </c>
      <c r="AF235" s="350"/>
      <c r="AG235" s="351">
        <f t="shared" si="164"/>
        <v>0</v>
      </c>
      <c r="AH235" s="350"/>
      <c r="AI235" s="351">
        <f t="shared" si="165"/>
        <v>0</v>
      </c>
      <c r="AJ235" s="350"/>
      <c r="AK235" s="351">
        <f t="shared" si="166"/>
        <v>0</v>
      </c>
      <c r="AL235" s="350"/>
      <c r="AM235" s="351">
        <f t="shared" si="186"/>
        <v>0</v>
      </c>
      <c r="AN235" s="350"/>
      <c r="AO235" s="351">
        <f t="shared" si="187"/>
        <v>0</v>
      </c>
      <c r="AP235" s="350"/>
      <c r="AQ235" s="351">
        <f t="shared" si="188"/>
        <v>0</v>
      </c>
      <c r="AR235" s="350"/>
      <c r="AS235" s="351">
        <f t="shared" si="173"/>
        <v>0</v>
      </c>
      <c r="AT235" s="350"/>
      <c r="AU235" s="351">
        <f t="shared" si="189"/>
        <v>0</v>
      </c>
      <c r="AV235" s="350"/>
      <c r="AW235" s="351">
        <f t="shared" si="174"/>
        <v>0</v>
      </c>
      <c r="AX235" s="350"/>
      <c r="AY235" s="351">
        <f t="shared" si="175"/>
        <v>0</v>
      </c>
      <c r="AZ235" s="350"/>
      <c r="BA235" s="351">
        <f t="shared" si="176"/>
        <v>0</v>
      </c>
      <c r="BB235" s="350"/>
      <c r="BC235" s="351">
        <f t="shared" si="177"/>
        <v>0</v>
      </c>
      <c r="BD235" s="350"/>
      <c r="BE235" s="351">
        <f t="shared" ref="BE235:BE249" si="190">C235*BD235</f>
        <v>0</v>
      </c>
      <c r="BF235" s="350"/>
      <c r="BG235" s="351">
        <f t="shared" si="178"/>
        <v>0</v>
      </c>
      <c r="BH235" s="350"/>
      <c r="BI235" s="351">
        <f t="shared" ref="BI235:BI249" si="191">C235*BH235</f>
        <v>0</v>
      </c>
      <c r="BJ235" s="246"/>
      <c r="BK235" s="246"/>
    </row>
    <row r="236" spans="1:63" ht="15.9" customHeight="1">
      <c r="A236" s="348" t="s">
        <v>207</v>
      </c>
      <c r="B236" s="349" t="s">
        <v>208</v>
      </c>
      <c r="C236" s="61">
        <v>67400</v>
      </c>
      <c r="D236" s="350"/>
      <c r="E236" s="351">
        <f t="shared" si="150"/>
        <v>0</v>
      </c>
      <c r="F236" s="350"/>
      <c r="G236" s="351">
        <f t="shared" si="151"/>
        <v>0</v>
      </c>
      <c r="H236" s="350"/>
      <c r="I236" s="351">
        <f t="shared" si="152"/>
        <v>0</v>
      </c>
      <c r="J236" s="512"/>
      <c r="K236" s="511">
        <f t="shared" si="153"/>
        <v>0</v>
      </c>
      <c r="L236" s="247"/>
      <c r="M236" s="351">
        <f t="shared" si="154"/>
        <v>0</v>
      </c>
      <c r="N236" s="350"/>
      <c r="O236" s="351">
        <f t="shared" si="155"/>
        <v>0</v>
      </c>
      <c r="P236" s="350"/>
      <c r="Q236" s="351">
        <f t="shared" si="156"/>
        <v>0</v>
      </c>
      <c r="R236" s="350"/>
      <c r="S236" s="351">
        <f t="shared" si="157"/>
        <v>0</v>
      </c>
      <c r="T236" s="350"/>
      <c r="U236" s="351">
        <f t="shared" si="158"/>
        <v>0</v>
      </c>
      <c r="V236" s="247"/>
      <c r="W236" s="351">
        <f t="shared" si="159"/>
        <v>0</v>
      </c>
      <c r="X236" s="350"/>
      <c r="Y236" s="351">
        <f t="shared" si="160"/>
        <v>0</v>
      </c>
      <c r="Z236" s="247"/>
      <c r="AA236" s="351">
        <f t="shared" si="161"/>
        <v>0</v>
      </c>
      <c r="AB236" s="350"/>
      <c r="AC236" s="351">
        <f t="shared" si="162"/>
        <v>0</v>
      </c>
      <c r="AD236" s="350"/>
      <c r="AE236" s="351">
        <f t="shared" si="163"/>
        <v>0</v>
      </c>
      <c r="AF236" s="350"/>
      <c r="AG236" s="351">
        <f t="shared" si="164"/>
        <v>0</v>
      </c>
      <c r="AH236" s="350"/>
      <c r="AI236" s="351">
        <f t="shared" si="165"/>
        <v>0</v>
      </c>
      <c r="AJ236" s="350"/>
      <c r="AK236" s="351">
        <f t="shared" si="166"/>
        <v>0</v>
      </c>
      <c r="AL236" s="350"/>
      <c r="AM236" s="351">
        <f t="shared" si="186"/>
        <v>0</v>
      </c>
      <c r="AN236" s="350"/>
      <c r="AO236" s="351">
        <f t="shared" si="187"/>
        <v>0</v>
      </c>
      <c r="AP236" s="350"/>
      <c r="AQ236" s="351">
        <f t="shared" si="188"/>
        <v>0</v>
      </c>
      <c r="AR236" s="350"/>
      <c r="AS236" s="351">
        <f t="shared" si="173"/>
        <v>0</v>
      </c>
      <c r="AT236" s="350"/>
      <c r="AU236" s="351">
        <f t="shared" si="189"/>
        <v>0</v>
      </c>
      <c r="AV236" s="350"/>
      <c r="AW236" s="351">
        <f t="shared" si="174"/>
        <v>0</v>
      </c>
      <c r="AX236" s="350"/>
      <c r="AY236" s="351">
        <f t="shared" si="175"/>
        <v>0</v>
      </c>
      <c r="AZ236" s="350"/>
      <c r="BA236" s="351">
        <f t="shared" si="176"/>
        <v>0</v>
      </c>
      <c r="BB236" s="350"/>
      <c r="BC236" s="351">
        <f t="shared" si="177"/>
        <v>0</v>
      </c>
      <c r="BD236" s="350"/>
      <c r="BE236" s="351">
        <f t="shared" si="190"/>
        <v>0</v>
      </c>
      <c r="BF236" s="350"/>
      <c r="BG236" s="351">
        <f t="shared" si="178"/>
        <v>0</v>
      </c>
      <c r="BH236" s="350"/>
      <c r="BI236" s="351">
        <f t="shared" si="191"/>
        <v>0</v>
      </c>
      <c r="BJ236" s="246"/>
      <c r="BK236" s="246"/>
    </row>
    <row r="237" spans="1:63" ht="15.9" customHeight="1">
      <c r="A237" s="348" t="s">
        <v>323</v>
      </c>
      <c r="B237" s="349" t="s">
        <v>324</v>
      </c>
      <c r="C237" s="61">
        <v>67400</v>
      </c>
      <c r="D237" s="350"/>
      <c r="E237" s="351">
        <f t="shared" si="150"/>
        <v>0</v>
      </c>
      <c r="F237" s="350"/>
      <c r="G237" s="351">
        <f t="shared" si="151"/>
        <v>0</v>
      </c>
      <c r="H237" s="350"/>
      <c r="I237" s="351">
        <f t="shared" si="152"/>
        <v>0</v>
      </c>
      <c r="J237" s="512"/>
      <c r="K237" s="511">
        <f t="shared" si="153"/>
        <v>0</v>
      </c>
      <c r="L237" s="247"/>
      <c r="M237" s="351">
        <f t="shared" si="154"/>
        <v>0</v>
      </c>
      <c r="N237" s="350"/>
      <c r="O237" s="351">
        <f t="shared" si="155"/>
        <v>0</v>
      </c>
      <c r="P237" s="350">
        <v>22.5</v>
      </c>
      <c r="Q237" s="351">
        <f t="shared" si="156"/>
        <v>1516500</v>
      </c>
      <c r="R237" s="350"/>
      <c r="S237" s="351">
        <f t="shared" si="157"/>
        <v>0</v>
      </c>
      <c r="T237" s="350"/>
      <c r="U237" s="351">
        <f t="shared" si="158"/>
        <v>0</v>
      </c>
      <c r="V237" s="247"/>
      <c r="W237" s="351">
        <f t="shared" si="159"/>
        <v>0</v>
      </c>
      <c r="X237" s="350"/>
      <c r="Y237" s="351">
        <f t="shared" si="160"/>
        <v>0</v>
      </c>
      <c r="Z237" s="247"/>
      <c r="AA237" s="351">
        <f t="shared" si="161"/>
        <v>0</v>
      </c>
      <c r="AB237" s="350"/>
      <c r="AC237" s="351">
        <f t="shared" si="162"/>
        <v>0</v>
      </c>
      <c r="AD237" s="350"/>
      <c r="AE237" s="351">
        <f t="shared" si="163"/>
        <v>0</v>
      </c>
      <c r="AF237" s="350"/>
      <c r="AG237" s="351">
        <f t="shared" si="164"/>
        <v>0</v>
      </c>
      <c r="AH237" s="350"/>
      <c r="AI237" s="351">
        <f t="shared" si="165"/>
        <v>0</v>
      </c>
      <c r="AJ237" s="350"/>
      <c r="AK237" s="351">
        <f t="shared" si="166"/>
        <v>0</v>
      </c>
      <c r="AL237" s="350"/>
      <c r="AM237" s="351">
        <f t="shared" si="186"/>
        <v>0</v>
      </c>
      <c r="AN237" s="350"/>
      <c r="AO237" s="351">
        <f t="shared" si="187"/>
        <v>0</v>
      </c>
      <c r="AP237" s="350"/>
      <c r="AQ237" s="351">
        <f t="shared" si="188"/>
        <v>0</v>
      </c>
      <c r="AR237" s="350"/>
      <c r="AS237" s="351">
        <f t="shared" si="173"/>
        <v>0</v>
      </c>
      <c r="AT237" s="350"/>
      <c r="AU237" s="351">
        <f t="shared" si="189"/>
        <v>0</v>
      </c>
      <c r="AV237" s="350"/>
      <c r="AW237" s="351">
        <f t="shared" si="174"/>
        <v>0</v>
      </c>
      <c r="AX237" s="350">
        <v>7.5</v>
      </c>
      <c r="AY237" s="351">
        <f t="shared" si="175"/>
        <v>505500</v>
      </c>
      <c r="AZ237" s="350"/>
      <c r="BA237" s="351">
        <f t="shared" si="176"/>
        <v>0</v>
      </c>
      <c r="BB237" s="350"/>
      <c r="BC237" s="351">
        <f t="shared" si="177"/>
        <v>0</v>
      </c>
      <c r="BD237" s="350"/>
      <c r="BE237" s="351">
        <f t="shared" si="190"/>
        <v>0</v>
      </c>
      <c r="BF237" s="350"/>
      <c r="BG237" s="351">
        <f t="shared" si="178"/>
        <v>0</v>
      </c>
      <c r="BH237" s="350"/>
      <c r="BI237" s="351">
        <f t="shared" si="191"/>
        <v>0</v>
      </c>
      <c r="BJ237" s="246"/>
      <c r="BK237" s="246"/>
    </row>
    <row r="238" spans="1:63" ht="15.9" customHeight="1">
      <c r="A238" s="348" t="s">
        <v>209</v>
      </c>
      <c r="B238" s="349" t="s">
        <v>210</v>
      </c>
      <c r="C238" s="61">
        <v>67400</v>
      </c>
      <c r="D238" s="350"/>
      <c r="E238" s="351">
        <f t="shared" si="150"/>
        <v>0</v>
      </c>
      <c r="F238" s="350"/>
      <c r="G238" s="351">
        <f t="shared" si="151"/>
        <v>0</v>
      </c>
      <c r="H238" s="350"/>
      <c r="I238" s="351">
        <f t="shared" si="152"/>
        <v>0</v>
      </c>
      <c r="J238" s="512"/>
      <c r="K238" s="511">
        <f t="shared" si="153"/>
        <v>0</v>
      </c>
      <c r="L238" s="247"/>
      <c r="M238" s="351">
        <f t="shared" si="154"/>
        <v>0</v>
      </c>
      <c r="N238" s="350"/>
      <c r="O238" s="351">
        <f t="shared" si="155"/>
        <v>0</v>
      </c>
      <c r="P238" s="350"/>
      <c r="Q238" s="351">
        <f t="shared" si="156"/>
        <v>0</v>
      </c>
      <c r="R238" s="350"/>
      <c r="S238" s="351">
        <f t="shared" si="157"/>
        <v>0</v>
      </c>
      <c r="T238" s="350"/>
      <c r="U238" s="351">
        <f t="shared" si="158"/>
        <v>0</v>
      </c>
      <c r="V238" s="247"/>
      <c r="W238" s="351">
        <f t="shared" si="159"/>
        <v>0</v>
      </c>
      <c r="X238" s="350"/>
      <c r="Y238" s="351">
        <f t="shared" si="160"/>
        <v>0</v>
      </c>
      <c r="Z238" s="247"/>
      <c r="AA238" s="351">
        <f t="shared" si="161"/>
        <v>0</v>
      </c>
      <c r="AB238" s="350"/>
      <c r="AC238" s="351">
        <f t="shared" si="162"/>
        <v>0</v>
      </c>
      <c r="AD238" s="350"/>
      <c r="AE238" s="351">
        <f t="shared" si="163"/>
        <v>0</v>
      </c>
      <c r="AF238" s="350"/>
      <c r="AG238" s="351">
        <f t="shared" si="164"/>
        <v>0</v>
      </c>
      <c r="AH238" s="350"/>
      <c r="AI238" s="351">
        <f t="shared" si="165"/>
        <v>0</v>
      </c>
      <c r="AJ238" s="350"/>
      <c r="AK238" s="351">
        <f t="shared" si="166"/>
        <v>0</v>
      </c>
      <c r="AL238" s="350"/>
      <c r="AM238" s="351">
        <f t="shared" si="186"/>
        <v>0</v>
      </c>
      <c r="AN238" s="350"/>
      <c r="AO238" s="351">
        <f t="shared" si="187"/>
        <v>0</v>
      </c>
      <c r="AP238" s="350"/>
      <c r="AQ238" s="351">
        <f t="shared" si="188"/>
        <v>0</v>
      </c>
      <c r="AR238" s="350"/>
      <c r="AS238" s="351">
        <f t="shared" si="173"/>
        <v>0</v>
      </c>
      <c r="AT238" s="350"/>
      <c r="AU238" s="351">
        <f t="shared" si="189"/>
        <v>0</v>
      </c>
      <c r="AV238" s="350"/>
      <c r="AW238" s="351">
        <f t="shared" si="174"/>
        <v>0</v>
      </c>
      <c r="AX238" s="350"/>
      <c r="AY238" s="351">
        <f t="shared" si="175"/>
        <v>0</v>
      </c>
      <c r="AZ238" s="350"/>
      <c r="BA238" s="351">
        <f t="shared" si="176"/>
        <v>0</v>
      </c>
      <c r="BB238" s="350"/>
      <c r="BC238" s="351">
        <f t="shared" si="177"/>
        <v>0</v>
      </c>
      <c r="BD238" s="350"/>
      <c r="BE238" s="351">
        <f t="shared" si="190"/>
        <v>0</v>
      </c>
      <c r="BF238" s="350"/>
      <c r="BG238" s="351">
        <f t="shared" si="178"/>
        <v>0</v>
      </c>
      <c r="BH238" s="350"/>
      <c r="BI238" s="351">
        <f t="shared" si="191"/>
        <v>0</v>
      </c>
      <c r="BJ238" s="246"/>
      <c r="BK238" s="246"/>
    </row>
    <row r="239" spans="1:63" ht="15.9" customHeight="1">
      <c r="A239" s="348" t="s">
        <v>325</v>
      </c>
      <c r="B239" s="349" t="s">
        <v>326</v>
      </c>
      <c r="C239" s="61">
        <v>67400</v>
      </c>
      <c r="D239" s="350"/>
      <c r="E239" s="351">
        <f t="shared" si="150"/>
        <v>0</v>
      </c>
      <c r="F239" s="350"/>
      <c r="G239" s="351">
        <f t="shared" si="151"/>
        <v>0</v>
      </c>
      <c r="H239" s="350"/>
      <c r="I239" s="351">
        <f t="shared" si="152"/>
        <v>0</v>
      </c>
      <c r="J239" s="512"/>
      <c r="K239" s="511">
        <f t="shared" si="153"/>
        <v>0</v>
      </c>
      <c r="L239" s="247"/>
      <c r="M239" s="351">
        <f t="shared" si="154"/>
        <v>0</v>
      </c>
      <c r="N239" s="350"/>
      <c r="O239" s="351">
        <f t="shared" si="155"/>
        <v>0</v>
      </c>
      <c r="P239" s="350"/>
      <c r="Q239" s="351">
        <f t="shared" si="156"/>
        <v>0</v>
      </c>
      <c r="R239" s="401"/>
      <c r="S239" s="351">
        <f t="shared" si="157"/>
        <v>0</v>
      </c>
      <c r="T239" s="350"/>
      <c r="U239" s="351">
        <f t="shared" si="158"/>
        <v>0</v>
      </c>
      <c r="V239" s="247"/>
      <c r="W239" s="351">
        <f t="shared" si="159"/>
        <v>0</v>
      </c>
      <c r="X239" s="350"/>
      <c r="Y239" s="351">
        <f t="shared" si="160"/>
        <v>0</v>
      </c>
      <c r="Z239" s="247"/>
      <c r="AA239" s="351">
        <f t="shared" si="161"/>
        <v>0</v>
      </c>
      <c r="AB239" s="350">
        <v>3.5</v>
      </c>
      <c r="AC239" s="351">
        <f t="shared" si="162"/>
        <v>235900</v>
      </c>
      <c r="AD239" s="350"/>
      <c r="AE239" s="351">
        <f t="shared" si="163"/>
        <v>0</v>
      </c>
      <c r="AF239" s="350"/>
      <c r="AG239" s="351">
        <f t="shared" si="164"/>
        <v>0</v>
      </c>
      <c r="AH239" s="401"/>
      <c r="AI239" s="351">
        <f t="shared" si="165"/>
        <v>0</v>
      </c>
      <c r="AJ239" s="350"/>
      <c r="AK239" s="351">
        <f t="shared" si="166"/>
        <v>0</v>
      </c>
      <c r="AL239" s="350"/>
      <c r="AM239" s="351">
        <f t="shared" si="186"/>
        <v>0</v>
      </c>
      <c r="AN239" s="350"/>
      <c r="AO239" s="351">
        <f t="shared" si="187"/>
        <v>0</v>
      </c>
      <c r="AP239" s="350"/>
      <c r="AQ239" s="351">
        <f t="shared" si="188"/>
        <v>0</v>
      </c>
      <c r="AR239" s="350"/>
      <c r="AS239" s="351">
        <f t="shared" si="173"/>
        <v>0</v>
      </c>
      <c r="AT239" s="350"/>
      <c r="AU239" s="351">
        <f t="shared" si="189"/>
        <v>0</v>
      </c>
      <c r="AV239" s="350"/>
      <c r="AW239" s="351">
        <f t="shared" si="174"/>
        <v>0</v>
      </c>
      <c r="AX239" s="350"/>
      <c r="AY239" s="351">
        <f t="shared" si="175"/>
        <v>0</v>
      </c>
      <c r="AZ239" s="350"/>
      <c r="BA239" s="351">
        <f t="shared" si="176"/>
        <v>0</v>
      </c>
      <c r="BB239" s="350"/>
      <c r="BC239" s="351">
        <f t="shared" si="177"/>
        <v>0</v>
      </c>
      <c r="BD239" s="350"/>
      <c r="BE239" s="351">
        <f t="shared" si="190"/>
        <v>0</v>
      </c>
      <c r="BF239" s="350"/>
      <c r="BG239" s="351">
        <f t="shared" si="178"/>
        <v>0</v>
      </c>
      <c r="BH239" s="350"/>
      <c r="BI239" s="351">
        <f t="shared" si="191"/>
        <v>0</v>
      </c>
      <c r="BJ239" s="246"/>
      <c r="BK239" s="246"/>
    </row>
    <row r="240" spans="1:63" ht="15.9" customHeight="1">
      <c r="A240" s="348" t="s">
        <v>260</v>
      </c>
      <c r="B240" s="349" t="s">
        <v>261</v>
      </c>
      <c r="C240" s="61">
        <v>67400</v>
      </c>
      <c r="D240" s="350"/>
      <c r="E240" s="351">
        <f t="shared" si="150"/>
        <v>0</v>
      </c>
      <c r="F240" s="350"/>
      <c r="G240" s="351">
        <f t="shared" si="151"/>
        <v>0</v>
      </c>
      <c r="H240" s="350"/>
      <c r="I240" s="351">
        <f t="shared" si="152"/>
        <v>0</v>
      </c>
      <c r="J240" s="512"/>
      <c r="K240" s="511">
        <f t="shared" si="153"/>
        <v>0</v>
      </c>
      <c r="L240" s="247"/>
      <c r="M240" s="351">
        <f t="shared" si="154"/>
        <v>0</v>
      </c>
      <c r="N240" s="350"/>
      <c r="O240" s="351">
        <f t="shared" si="155"/>
        <v>0</v>
      </c>
      <c r="P240" s="350"/>
      <c r="Q240" s="351">
        <f t="shared" si="156"/>
        <v>0</v>
      </c>
      <c r="R240" s="401"/>
      <c r="S240" s="351">
        <f t="shared" si="157"/>
        <v>0</v>
      </c>
      <c r="T240" s="350"/>
      <c r="U240" s="351">
        <f t="shared" si="158"/>
        <v>0</v>
      </c>
      <c r="V240" s="247"/>
      <c r="W240" s="351">
        <f t="shared" si="159"/>
        <v>0</v>
      </c>
      <c r="X240" s="350"/>
      <c r="Y240" s="351">
        <f t="shared" si="160"/>
        <v>0</v>
      </c>
      <c r="Z240" s="247"/>
      <c r="AA240" s="351">
        <f t="shared" si="161"/>
        <v>0</v>
      </c>
      <c r="AB240" s="350"/>
      <c r="AC240" s="351">
        <f t="shared" si="162"/>
        <v>0</v>
      </c>
      <c r="AD240" s="350"/>
      <c r="AE240" s="351">
        <f t="shared" si="163"/>
        <v>0</v>
      </c>
      <c r="AF240" s="350"/>
      <c r="AG240" s="351">
        <f t="shared" si="164"/>
        <v>0</v>
      </c>
      <c r="AH240" s="350"/>
      <c r="AI240" s="351">
        <f t="shared" si="165"/>
        <v>0</v>
      </c>
      <c r="AJ240" s="350"/>
      <c r="AK240" s="351">
        <f t="shared" si="166"/>
        <v>0</v>
      </c>
      <c r="AL240" s="350"/>
      <c r="AM240" s="351">
        <f t="shared" si="186"/>
        <v>0</v>
      </c>
      <c r="AN240" s="350"/>
      <c r="AO240" s="351">
        <f t="shared" si="187"/>
        <v>0</v>
      </c>
      <c r="AP240" s="350"/>
      <c r="AQ240" s="351">
        <f t="shared" si="188"/>
        <v>0</v>
      </c>
      <c r="AR240" s="350"/>
      <c r="AS240" s="351">
        <f t="shared" si="173"/>
        <v>0</v>
      </c>
      <c r="AT240" s="350"/>
      <c r="AU240" s="351">
        <f t="shared" si="189"/>
        <v>0</v>
      </c>
      <c r="AV240" s="350"/>
      <c r="AW240" s="351">
        <f t="shared" si="174"/>
        <v>0</v>
      </c>
      <c r="AX240" s="350">
        <v>7.5</v>
      </c>
      <c r="AY240" s="351">
        <f t="shared" si="175"/>
        <v>505500</v>
      </c>
      <c r="AZ240" s="350"/>
      <c r="BA240" s="351">
        <f t="shared" si="176"/>
        <v>0</v>
      </c>
      <c r="BB240" s="350"/>
      <c r="BC240" s="351">
        <f>C240*BB240</f>
        <v>0</v>
      </c>
      <c r="BD240" s="350"/>
      <c r="BE240" s="351">
        <f t="shared" si="190"/>
        <v>0</v>
      </c>
      <c r="BF240" s="350"/>
      <c r="BG240" s="351">
        <f t="shared" si="178"/>
        <v>0</v>
      </c>
      <c r="BH240" s="350"/>
      <c r="BI240" s="351">
        <f t="shared" si="191"/>
        <v>0</v>
      </c>
      <c r="BJ240" s="246"/>
      <c r="BK240" s="246"/>
    </row>
    <row r="241" spans="1:63" ht="15.9" customHeight="1">
      <c r="A241" s="348" t="s">
        <v>270</v>
      </c>
      <c r="B241" s="349" t="s">
        <v>271</v>
      </c>
      <c r="C241" s="61">
        <v>67400</v>
      </c>
      <c r="D241" s="350"/>
      <c r="E241" s="351">
        <f t="shared" ref="E241:E305" si="192">C241*D241</f>
        <v>0</v>
      </c>
      <c r="F241" s="350"/>
      <c r="G241" s="351">
        <f t="shared" ref="G241:G305" si="193">C241*F241</f>
        <v>0</v>
      </c>
      <c r="H241" s="350"/>
      <c r="I241" s="351">
        <f t="shared" si="152"/>
        <v>0</v>
      </c>
      <c r="J241" s="512"/>
      <c r="K241" s="511">
        <f t="shared" si="153"/>
        <v>0</v>
      </c>
      <c r="L241" s="247"/>
      <c r="M241" s="351">
        <f t="shared" si="154"/>
        <v>0</v>
      </c>
      <c r="N241" s="350"/>
      <c r="O241" s="351">
        <f t="shared" si="155"/>
        <v>0</v>
      </c>
      <c r="P241" s="350"/>
      <c r="Q241" s="351">
        <f t="shared" si="156"/>
        <v>0</v>
      </c>
      <c r="R241" s="350"/>
      <c r="S241" s="351">
        <f t="shared" si="157"/>
        <v>0</v>
      </c>
      <c r="T241" s="350"/>
      <c r="U241" s="351">
        <f t="shared" si="158"/>
        <v>0</v>
      </c>
      <c r="V241" s="247"/>
      <c r="W241" s="351">
        <f t="shared" si="159"/>
        <v>0</v>
      </c>
      <c r="X241" s="350"/>
      <c r="Y241" s="351">
        <f t="shared" si="160"/>
        <v>0</v>
      </c>
      <c r="Z241" s="247"/>
      <c r="AA241" s="351">
        <f t="shared" si="161"/>
        <v>0</v>
      </c>
      <c r="AB241" s="350"/>
      <c r="AC241" s="351">
        <f t="shared" si="162"/>
        <v>0</v>
      </c>
      <c r="AD241" s="350"/>
      <c r="AE241" s="351">
        <f t="shared" si="163"/>
        <v>0</v>
      </c>
      <c r="AF241" s="350"/>
      <c r="AG241" s="351">
        <f t="shared" si="164"/>
        <v>0</v>
      </c>
      <c r="AH241" s="350"/>
      <c r="AI241" s="351">
        <f t="shared" si="165"/>
        <v>0</v>
      </c>
      <c r="AJ241" s="350"/>
      <c r="AK241" s="351">
        <f t="shared" si="166"/>
        <v>0</v>
      </c>
      <c r="AL241" s="350"/>
      <c r="AM241" s="351">
        <f t="shared" si="186"/>
        <v>0</v>
      </c>
      <c r="AN241" s="350"/>
      <c r="AO241" s="351">
        <f t="shared" si="187"/>
        <v>0</v>
      </c>
      <c r="AP241" s="350"/>
      <c r="AQ241" s="351">
        <f t="shared" si="188"/>
        <v>0</v>
      </c>
      <c r="AR241" s="350"/>
      <c r="AS241" s="351">
        <f t="shared" si="173"/>
        <v>0</v>
      </c>
      <c r="AT241" s="350"/>
      <c r="AU241" s="351">
        <f t="shared" si="189"/>
        <v>0</v>
      </c>
      <c r="AV241" s="350"/>
      <c r="AW241" s="351">
        <f t="shared" si="174"/>
        <v>0</v>
      </c>
      <c r="AX241" s="350"/>
      <c r="AY241" s="351">
        <f t="shared" si="175"/>
        <v>0</v>
      </c>
      <c r="AZ241" s="350"/>
      <c r="BA241" s="351">
        <f t="shared" si="176"/>
        <v>0</v>
      </c>
      <c r="BB241" s="350"/>
      <c r="BC241" s="351">
        <f t="shared" si="177"/>
        <v>0</v>
      </c>
      <c r="BD241" s="350"/>
      <c r="BE241" s="351">
        <f t="shared" si="190"/>
        <v>0</v>
      </c>
      <c r="BF241" s="350"/>
      <c r="BG241" s="351">
        <f t="shared" si="178"/>
        <v>0</v>
      </c>
      <c r="BH241" s="350"/>
      <c r="BI241" s="351">
        <f t="shared" si="191"/>
        <v>0</v>
      </c>
      <c r="BJ241" s="246"/>
      <c r="BK241" s="246"/>
    </row>
    <row r="242" spans="1:63" ht="15.9" customHeight="1">
      <c r="A242" s="348" t="s">
        <v>329</v>
      </c>
      <c r="B242" s="349" t="s">
        <v>707</v>
      </c>
      <c r="C242" s="61">
        <v>67400</v>
      </c>
      <c r="D242" s="350"/>
      <c r="E242" s="351">
        <f t="shared" si="192"/>
        <v>0</v>
      </c>
      <c r="F242" s="350"/>
      <c r="G242" s="351">
        <f t="shared" si="193"/>
        <v>0</v>
      </c>
      <c r="H242" s="350"/>
      <c r="I242" s="351">
        <f t="shared" si="152"/>
        <v>0</v>
      </c>
      <c r="J242" s="512"/>
      <c r="K242" s="511">
        <f t="shared" si="153"/>
        <v>0</v>
      </c>
      <c r="L242" s="247"/>
      <c r="M242" s="351">
        <f t="shared" si="154"/>
        <v>0</v>
      </c>
      <c r="N242" s="350"/>
      <c r="O242" s="351">
        <f t="shared" si="155"/>
        <v>0</v>
      </c>
      <c r="P242" s="350"/>
      <c r="Q242" s="351">
        <f t="shared" si="156"/>
        <v>0</v>
      </c>
      <c r="R242" s="350"/>
      <c r="S242" s="351">
        <f t="shared" si="157"/>
        <v>0</v>
      </c>
      <c r="T242" s="350"/>
      <c r="U242" s="351">
        <f t="shared" si="158"/>
        <v>0</v>
      </c>
      <c r="V242" s="247"/>
      <c r="W242" s="351">
        <f t="shared" si="159"/>
        <v>0</v>
      </c>
      <c r="X242" s="350"/>
      <c r="Y242" s="351">
        <f t="shared" si="160"/>
        <v>0</v>
      </c>
      <c r="Z242" s="247"/>
      <c r="AA242" s="351">
        <f t="shared" si="161"/>
        <v>0</v>
      </c>
      <c r="AB242" s="350"/>
      <c r="AC242" s="351">
        <f t="shared" si="162"/>
        <v>0</v>
      </c>
      <c r="AD242" s="350"/>
      <c r="AE242" s="351">
        <f t="shared" si="163"/>
        <v>0</v>
      </c>
      <c r="AF242" s="350"/>
      <c r="AG242" s="351">
        <f t="shared" si="164"/>
        <v>0</v>
      </c>
      <c r="AH242" s="350"/>
      <c r="AI242" s="351">
        <f t="shared" si="165"/>
        <v>0</v>
      </c>
      <c r="AJ242" s="350"/>
      <c r="AK242" s="351">
        <f t="shared" si="166"/>
        <v>0</v>
      </c>
      <c r="AL242" s="350"/>
      <c r="AM242" s="351">
        <f t="shared" si="186"/>
        <v>0</v>
      </c>
      <c r="AN242" s="350"/>
      <c r="AO242" s="351">
        <f t="shared" si="187"/>
        <v>0</v>
      </c>
      <c r="AP242" s="350"/>
      <c r="AQ242" s="351">
        <f t="shared" si="188"/>
        <v>0</v>
      </c>
      <c r="AR242" s="350"/>
      <c r="AS242" s="351">
        <f t="shared" si="173"/>
        <v>0</v>
      </c>
      <c r="AT242" s="350"/>
      <c r="AU242" s="351">
        <f t="shared" si="189"/>
        <v>0</v>
      </c>
      <c r="AV242" s="350"/>
      <c r="AW242" s="351">
        <f t="shared" si="174"/>
        <v>0</v>
      </c>
      <c r="AX242" s="350"/>
      <c r="AY242" s="351">
        <f t="shared" si="175"/>
        <v>0</v>
      </c>
      <c r="AZ242" s="350"/>
      <c r="BA242" s="351">
        <f t="shared" si="176"/>
        <v>0</v>
      </c>
      <c r="BB242" s="350"/>
      <c r="BC242" s="351">
        <f t="shared" si="177"/>
        <v>0</v>
      </c>
      <c r="BD242" s="350"/>
      <c r="BE242" s="351">
        <f t="shared" si="190"/>
        <v>0</v>
      </c>
      <c r="BF242" s="350"/>
      <c r="BG242" s="351">
        <f t="shared" si="178"/>
        <v>0</v>
      </c>
      <c r="BH242" s="350"/>
      <c r="BI242" s="351">
        <f t="shared" si="191"/>
        <v>0</v>
      </c>
      <c r="BJ242" s="246"/>
      <c r="BK242" s="246"/>
    </row>
    <row r="243" spans="1:63" s="240" customFormat="1" ht="15.9" customHeight="1">
      <c r="A243" s="348" t="s">
        <v>330</v>
      </c>
      <c r="B243" s="349" t="s">
        <v>331</v>
      </c>
      <c r="C243" s="61">
        <v>67400</v>
      </c>
      <c r="D243" s="350"/>
      <c r="E243" s="351">
        <f t="shared" si="192"/>
        <v>0</v>
      </c>
      <c r="F243" s="350"/>
      <c r="G243" s="351">
        <f t="shared" si="193"/>
        <v>0</v>
      </c>
      <c r="H243" s="350"/>
      <c r="I243" s="351">
        <f t="shared" ref="I243:I307" si="194">C243*H243</f>
        <v>0</v>
      </c>
      <c r="J243" s="512"/>
      <c r="K243" s="511">
        <f t="shared" ref="K243:K307" si="195">J243*C243</f>
        <v>0</v>
      </c>
      <c r="L243" s="247"/>
      <c r="M243" s="351">
        <f t="shared" ref="M243:M307" si="196">C243*L243</f>
        <v>0</v>
      </c>
      <c r="N243" s="350"/>
      <c r="O243" s="351">
        <f t="shared" ref="O243:O307" si="197">C243*N243</f>
        <v>0</v>
      </c>
      <c r="P243" s="350"/>
      <c r="Q243" s="351">
        <f t="shared" ref="Q243:Q307" si="198">C243*P243</f>
        <v>0</v>
      </c>
      <c r="R243" s="350"/>
      <c r="S243" s="351">
        <f t="shared" ref="S243:S307" si="199">C243*R243</f>
        <v>0</v>
      </c>
      <c r="T243" s="350"/>
      <c r="U243" s="351">
        <f t="shared" ref="U243:U307" si="200">C243*T243</f>
        <v>0</v>
      </c>
      <c r="V243" s="247"/>
      <c r="W243" s="351">
        <f t="shared" ref="W243:W307" si="201">C243*V243</f>
        <v>0</v>
      </c>
      <c r="X243" s="350"/>
      <c r="Y243" s="351">
        <f t="shared" ref="Y243:Y307" si="202">C243*X243</f>
        <v>0</v>
      </c>
      <c r="Z243" s="247"/>
      <c r="AA243" s="351">
        <f t="shared" ref="AA243:AA307" si="203">C243*Z243</f>
        <v>0</v>
      </c>
      <c r="AB243" s="350"/>
      <c r="AC243" s="351">
        <f t="shared" ref="AC243:AC307" si="204">C243*AB243</f>
        <v>0</v>
      </c>
      <c r="AD243" s="350"/>
      <c r="AE243" s="351">
        <f t="shared" ref="AE243:AE307" si="205">C243*AD243</f>
        <v>0</v>
      </c>
      <c r="AF243" s="350"/>
      <c r="AG243" s="351">
        <f t="shared" ref="AG243:AG307" si="206">C243*AF243</f>
        <v>0</v>
      </c>
      <c r="AH243" s="350"/>
      <c r="AI243" s="351">
        <f t="shared" ref="AI243:AI307" si="207">C243*AH243</f>
        <v>0</v>
      </c>
      <c r="AJ243" s="350"/>
      <c r="AK243" s="351">
        <f t="shared" ref="AK243:AK307" si="208">C243*AJ243</f>
        <v>0</v>
      </c>
      <c r="AL243" s="350"/>
      <c r="AM243" s="351">
        <f t="shared" si="186"/>
        <v>0</v>
      </c>
      <c r="AN243" s="350"/>
      <c r="AO243" s="351">
        <f t="shared" si="187"/>
        <v>0</v>
      </c>
      <c r="AP243" s="350"/>
      <c r="AQ243" s="351">
        <f t="shared" si="188"/>
        <v>0</v>
      </c>
      <c r="AR243" s="350"/>
      <c r="AS243" s="351">
        <f t="shared" si="173"/>
        <v>0</v>
      </c>
      <c r="AT243" s="350"/>
      <c r="AU243" s="351">
        <f t="shared" si="189"/>
        <v>0</v>
      </c>
      <c r="AV243" s="350"/>
      <c r="AW243" s="351">
        <f t="shared" si="174"/>
        <v>0</v>
      </c>
      <c r="AX243" s="350"/>
      <c r="AY243" s="351">
        <f t="shared" si="175"/>
        <v>0</v>
      </c>
      <c r="AZ243" s="350"/>
      <c r="BA243" s="351">
        <f t="shared" si="176"/>
        <v>0</v>
      </c>
      <c r="BB243" s="350"/>
      <c r="BC243" s="351">
        <f t="shared" si="177"/>
        <v>0</v>
      </c>
      <c r="BD243" s="350"/>
      <c r="BE243" s="351">
        <f t="shared" si="190"/>
        <v>0</v>
      </c>
      <c r="BF243" s="350"/>
      <c r="BG243" s="351">
        <f t="shared" si="178"/>
        <v>0</v>
      </c>
      <c r="BH243" s="350"/>
      <c r="BI243" s="351">
        <f t="shared" si="191"/>
        <v>0</v>
      </c>
    </row>
    <row r="244" spans="1:63" s="240" customFormat="1" ht="15.9" customHeight="1">
      <c r="A244" s="348" t="s">
        <v>272</v>
      </c>
      <c r="B244" s="349" t="s">
        <v>273</v>
      </c>
      <c r="C244" s="61">
        <v>67400</v>
      </c>
      <c r="D244" s="350"/>
      <c r="E244" s="351">
        <f t="shared" si="192"/>
        <v>0</v>
      </c>
      <c r="F244" s="350"/>
      <c r="G244" s="351">
        <f t="shared" si="193"/>
        <v>0</v>
      </c>
      <c r="H244" s="350"/>
      <c r="I244" s="351">
        <f t="shared" si="194"/>
        <v>0</v>
      </c>
      <c r="J244" s="512"/>
      <c r="K244" s="511">
        <f t="shared" si="195"/>
        <v>0</v>
      </c>
      <c r="L244" s="247"/>
      <c r="M244" s="351">
        <f t="shared" si="196"/>
        <v>0</v>
      </c>
      <c r="N244" s="350"/>
      <c r="O244" s="351">
        <f t="shared" si="197"/>
        <v>0</v>
      </c>
      <c r="P244" s="350"/>
      <c r="Q244" s="351">
        <f t="shared" si="198"/>
        <v>0</v>
      </c>
      <c r="R244" s="350"/>
      <c r="S244" s="351">
        <f t="shared" si="199"/>
        <v>0</v>
      </c>
      <c r="T244" s="350"/>
      <c r="U244" s="351">
        <f t="shared" si="200"/>
        <v>0</v>
      </c>
      <c r="V244" s="247"/>
      <c r="W244" s="351">
        <f t="shared" si="201"/>
        <v>0</v>
      </c>
      <c r="X244" s="350"/>
      <c r="Y244" s="351">
        <f t="shared" si="202"/>
        <v>0</v>
      </c>
      <c r="Z244" s="247"/>
      <c r="AA244" s="351">
        <f t="shared" si="203"/>
        <v>0</v>
      </c>
      <c r="AB244" s="350"/>
      <c r="AC244" s="351">
        <f t="shared" si="204"/>
        <v>0</v>
      </c>
      <c r="AD244" s="350"/>
      <c r="AE244" s="351">
        <f t="shared" si="205"/>
        <v>0</v>
      </c>
      <c r="AF244" s="350"/>
      <c r="AG244" s="351">
        <f t="shared" si="206"/>
        <v>0</v>
      </c>
      <c r="AH244" s="350"/>
      <c r="AI244" s="351">
        <f t="shared" si="207"/>
        <v>0</v>
      </c>
      <c r="AJ244" s="350"/>
      <c r="AK244" s="351">
        <f t="shared" si="208"/>
        <v>0</v>
      </c>
      <c r="AL244" s="350"/>
      <c r="AM244" s="351">
        <f t="shared" si="186"/>
        <v>0</v>
      </c>
      <c r="AN244" s="350"/>
      <c r="AO244" s="351">
        <f t="shared" si="187"/>
        <v>0</v>
      </c>
      <c r="AP244" s="350"/>
      <c r="AQ244" s="351">
        <f t="shared" si="188"/>
        <v>0</v>
      </c>
      <c r="AR244" s="350"/>
      <c r="AS244" s="351">
        <f t="shared" si="173"/>
        <v>0</v>
      </c>
      <c r="AT244" s="350"/>
      <c r="AU244" s="351">
        <f t="shared" si="189"/>
        <v>0</v>
      </c>
      <c r="AV244" s="350"/>
      <c r="AW244" s="351">
        <f t="shared" si="174"/>
        <v>0</v>
      </c>
      <c r="AX244" s="350"/>
      <c r="AY244" s="351">
        <f t="shared" si="175"/>
        <v>0</v>
      </c>
      <c r="AZ244" s="350"/>
      <c r="BA244" s="351">
        <f t="shared" si="176"/>
        <v>0</v>
      </c>
      <c r="BB244" s="350"/>
      <c r="BC244" s="351">
        <f t="shared" si="177"/>
        <v>0</v>
      </c>
      <c r="BD244" s="350"/>
      <c r="BE244" s="351">
        <f t="shared" si="190"/>
        <v>0</v>
      </c>
      <c r="BF244" s="350"/>
      <c r="BG244" s="351">
        <f t="shared" si="178"/>
        <v>0</v>
      </c>
      <c r="BH244" s="350"/>
      <c r="BI244" s="351">
        <f t="shared" si="191"/>
        <v>0</v>
      </c>
    </row>
    <row r="245" spans="1:63" s="240" customFormat="1" ht="15.9" customHeight="1">
      <c r="A245" s="348" t="s">
        <v>351</v>
      </c>
      <c r="B245" s="349" t="s">
        <v>361</v>
      </c>
      <c r="C245" s="61">
        <v>32600</v>
      </c>
      <c r="D245" s="350"/>
      <c r="E245" s="351">
        <f t="shared" si="192"/>
        <v>0</v>
      </c>
      <c r="F245" s="350"/>
      <c r="G245" s="351">
        <f t="shared" si="193"/>
        <v>0</v>
      </c>
      <c r="H245" s="350"/>
      <c r="I245" s="351">
        <f t="shared" si="194"/>
        <v>0</v>
      </c>
      <c r="J245" s="512"/>
      <c r="K245" s="511">
        <f t="shared" si="195"/>
        <v>0</v>
      </c>
      <c r="L245" s="247"/>
      <c r="M245" s="351">
        <f t="shared" si="196"/>
        <v>0</v>
      </c>
      <c r="N245" s="350"/>
      <c r="O245" s="351">
        <f t="shared" si="197"/>
        <v>0</v>
      </c>
      <c r="P245" s="350"/>
      <c r="Q245" s="351">
        <f t="shared" si="198"/>
        <v>0</v>
      </c>
      <c r="R245" s="350"/>
      <c r="S245" s="351">
        <f t="shared" si="199"/>
        <v>0</v>
      </c>
      <c r="T245" s="350"/>
      <c r="U245" s="351">
        <f t="shared" si="200"/>
        <v>0</v>
      </c>
      <c r="V245" s="247"/>
      <c r="W245" s="351">
        <f t="shared" si="201"/>
        <v>0</v>
      </c>
      <c r="X245" s="350"/>
      <c r="Y245" s="351">
        <f t="shared" si="202"/>
        <v>0</v>
      </c>
      <c r="Z245" s="247"/>
      <c r="AA245" s="351">
        <f t="shared" si="203"/>
        <v>0</v>
      </c>
      <c r="AB245" s="350"/>
      <c r="AC245" s="351">
        <f t="shared" si="204"/>
        <v>0</v>
      </c>
      <c r="AD245" s="350"/>
      <c r="AE245" s="351">
        <f t="shared" si="205"/>
        <v>0</v>
      </c>
      <c r="AF245" s="350"/>
      <c r="AG245" s="351">
        <f t="shared" si="206"/>
        <v>0</v>
      </c>
      <c r="AH245" s="350"/>
      <c r="AI245" s="351">
        <f t="shared" si="207"/>
        <v>0</v>
      </c>
      <c r="AJ245" s="350"/>
      <c r="AK245" s="351">
        <f t="shared" si="208"/>
        <v>0</v>
      </c>
      <c r="AL245" s="350"/>
      <c r="AM245" s="351">
        <f t="shared" si="186"/>
        <v>0</v>
      </c>
      <c r="AN245" s="350"/>
      <c r="AO245" s="351">
        <f t="shared" si="187"/>
        <v>0</v>
      </c>
      <c r="AP245" s="350"/>
      <c r="AQ245" s="351">
        <f t="shared" si="188"/>
        <v>0</v>
      </c>
      <c r="AR245" s="350"/>
      <c r="AS245" s="351">
        <f t="shared" si="173"/>
        <v>0</v>
      </c>
      <c r="AT245" s="350"/>
      <c r="AU245" s="351">
        <f t="shared" si="189"/>
        <v>0</v>
      </c>
      <c r="AV245" s="350"/>
      <c r="AW245" s="351">
        <f t="shared" si="174"/>
        <v>0</v>
      </c>
      <c r="AX245" s="350"/>
      <c r="AY245" s="351">
        <f t="shared" si="175"/>
        <v>0</v>
      </c>
      <c r="AZ245" s="350"/>
      <c r="BA245" s="351">
        <f t="shared" si="176"/>
        <v>0</v>
      </c>
      <c r="BB245" s="350"/>
      <c r="BC245" s="351">
        <f t="shared" si="177"/>
        <v>0</v>
      </c>
      <c r="BD245" s="350"/>
      <c r="BE245" s="351">
        <f t="shared" si="190"/>
        <v>0</v>
      </c>
      <c r="BF245" s="350"/>
      <c r="BG245" s="351">
        <f t="shared" si="178"/>
        <v>0</v>
      </c>
      <c r="BH245" s="350"/>
      <c r="BI245" s="351">
        <f t="shared" si="191"/>
        <v>0</v>
      </c>
    </row>
    <row r="246" spans="1:63" s="240" customFormat="1" ht="15.9" customHeight="1">
      <c r="A246" s="348" t="s">
        <v>601</v>
      </c>
      <c r="B246" s="349" t="s">
        <v>708</v>
      </c>
      <c r="C246" s="61">
        <v>32600</v>
      </c>
      <c r="D246" s="350"/>
      <c r="E246" s="351">
        <f t="shared" si="192"/>
        <v>0</v>
      </c>
      <c r="F246" s="350"/>
      <c r="G246" s="351">
        <f t="shared" si="193"/>
        <v>0</v>
      </c>
      <c r="H246" s="350"/>
      <c r="I246" s="351">
        <f t="shared" si="194"/>
        <v>0</v>
      </c>
      <c r="J246" s="512"/>
      <c r="K246" s="511">
        <f t="shared" si="195"/>
        <v>0</v>
      </c>
      <c r="L246" s="247"/>
      <c r="M246" s="351">
        <f t="shared" si="196"/>
        <v>0</v>
      </c>
      <c r="N246" s="350"/>
      <c r="O246" s="351">
        <f t="shared" si="197"/>
        <v>0</v>
      </c>
      <c r="P246" s="350"/>
      <c r="Q246" s="351">
        <f t="shared" si="198"/>
        <v>0</v>
      </c>
      <c r="R246" s="350"/>
      <c r="S246" s="351">
        <f t="shared" si="199"/>
        <v>0</v>
      </c>
      <c r="T246" s="350"/>
      <c r="U246" s="351">
        <f t="shared" si="200"/>
        <v>0</v>
      </c>
      <c r="V246" s="247"/>
      <c r="W246" s="351">
        <f t="shared" si="201"/>
        <v>0</v>
      </c>
      <c r="X246" s="350"/>
      <c r="Y246" s="351">
        <f t="shared" si="202"/>
        <v>0</v>
      </c>
      <c r="Z246" s="247"/>
      <c r="AA246" s="351">
        <f t="shared" si="203"/>
        <v>0</v>
      </c>
      <c r="AB246" s="350"/>
      <c r="AC246" s="351">
        <f t="shared" si="204"/>
        <v>0</v>
      </c>
      <c r="AD246" s="350"/>
      <c r="AE246" s="351">
        <f t="shared" si="205"/>
        <v>0</v>
      </c>
      <c r="AF246" s="350"/>
      <c r="AG246" s="351">
        <f t="shared" si="206"/>
        <v>0</v>
      </c>
      <c r="AH246" s="350"/>
      <c r="AI246" s="351">
        <f t="shared" si="207"/>
        <v>0</v>
      </c>
      <c r="AJ246" s="350"/>
      <c r="AK246" s="351">
        <f t="shared" si="208"/>
        <v>0</v>
      </c>
      <c r="AL246" s="350"/>
      <c r="AM246" s="351">
        <f t="shared" si="186"/>
        <v>0</v>
      </c>
      <c r="AN246" s="350"/>
      <c r="AO246" s="351">
        <f t="shared" si="187"/>
        <v>0</v>
      </c>
      <c r="AP246" s="350"/>
      <c r="AQ246" s="351">
        <f t="shared" si="188"/>
        <v>0</v>
      </c>
      <c r="AR246" s="350"/>
      <c r="AS246" s="351">
        <f t="shared" si="173"/>
        <v>0</v>
      </c>
      <c r="AT246" s="350"/>
      <c r="AU246" s="351">
        <f t="shared" si="189"/>
        <v>0</v>
      </c>
      <c r="AV246" s="350"/>
      <c r="AW246" s="351">
        <f t="shared" si="174"/>
        <v>0</v>
      </c>
      <c r="AX246" s="350"/>
      <c r="AY246" s="351">
        <f t="shared" si="175"/>
        <v>0</v>
      </c>
      <c r="AZ246" s="350"/>
      <c r="BA246" s="351">
        <f t="shared" si="176"/>
        <v>0</v>
      </c>
      <c r="BB246" s="350"/>
      <c r="BC246" s="351">
        <f t="shared" si="177"/>
        <v>0</v>
      </c>
      <c r="BD246" s="350"/>
      <c r="BE246" s="351">
        <f t="shared" si="190"/>
        <v>0</v>
      </c>
      <c r="BF246" s="350"/>
      <c r="BG246" s="351">
        <f t="shared" si="178"/>
        <v>0</v>
      </c>
      <c r="BH246" s="350"/>
      <c r="BI246" s="351">
        <f t="shared" si="191"/>
        <v>0</v>
      </c>
    </row>
    <row r="247" spans="1:63" s="240" customFormat="1" ht="15.9" customHeight="1">
      <c r="A247" s="348" t="s">
        <v>364</v>
      </c>
      <c r="B247" s="349" t="s">
        <v>365</v>
      </c>
      <c r="C247" s="61">
        <v>32600</v>
      </c>
      <c r="D247" s="350"/>
      <c r="E247" s="351">
        <f t="shared" si="192"/>
        <v>0</v>
      </c>
      <c r="F247" s="350"/>
      <c r="G247" s="351">
        <f t="shared" si="193"/>
        <v>0</v>
      </c>
      <c r="H247" s="350"/>
      <c r="I247" s="351">
        <f t="shared" si="194"/>
        <v>0</v>
      </c>
      <c r="J247" s="512"/>
      <c r="K247" s="511">
        <f t="shared" si="195"/>
        <v>0</v>
      </c>
      <c r="L247" s="247"/>
      <c r="M247" s="351">
        <f t="shared" si="196"/>
        <v>0</v>
      </c>
      <c r="N247" s="350"/>
      <c r="O247" s="351">
        <f t="shared" si="197"/>
        <v>0</v>
      </c>
      <c r="P247" s="350"/>
      <c r="Q247" s="351">
        <f t="shared" si="198"/>
        <v>0</v>
      </c>
      <c r="R247" s="350"/>
      <c r="S247" s="351">
        <f t="shared" si="199"/>
        <v>0</v>
      </c>
      <c r="T247" s="350"/>
      <c r="U247" s="351">
        <f t="shared" si="200"/>
        <v>0</v>
      </c>
      <c r="V247" s="247"/>
      <c r="W247" s="351">
        <f t="shared" si="201"/>
        <v>0</v>
      </c>
      <c r="X247" s="350"/>
      <c r="Y247" s="351">
        <f t="shared" si="202"/>
        <v>0</v>
      </c>
      <c r="Z247" s="247"/>
      <c r="AA247" s="351">
        <f t="shared" si="203"/>
        <v>0</v>
      </c>
      <c r="AB247" s="350"/>
      <c r="AC247" s="351">
        <f t="shared" si="204"/>
        <v>0</v>
      </c>
      <c r="AD247" s="350"/>
      <c r="AE247" s="351">
        <f t="shared" si="205"/>
        <v>0</v>
      </c>
      <c r="AF247" s="350"/>
      <c r="AG247" s="351">
        <f t="shared" si="206"/>
        <v>0</v>
      </c>
      <c r="AH247" s="350"/>
      <c r="AI247" s="351">
        <f t="shared" si="207"/>
        <v>0</v>
      </c>
      <c r="AJ247" s="350"/>
      <c r="AK247" s="351">
        <f t="shared" si="208"/>
        <v>0</v>
      </c>
      <c r="AL247" s="350"/>
      <c r="AM247" s="351">
        <f t="shared" si="186"/>
        <v>0</v>
      </c>
      <c r="AN247" s="350"/>
      <c r="AO247" s="351">
        <f t="shared" si="187"/>
        <v>0</v>
      </c>
      <c r="AP247" s="350"/>
      <c r="AQ247" s="351">
        <f t="shared" si="188"/>
        <v>0</v>
      </c>
      <c r="AR247" s="350"/>
      <c r="AS247" s="351">
        <f t="shared" si="173"/>
        <v>0</v>
      </c>
      <c r="AT247" s="350"/>
      <c r="AU247" s="351">
        <f t="shared" si="189"/>
        <v>0</v>
      </c>
      <c r="AV247" s="350"/>
      <c r="AW247" s="351">
        <f t="shared" si="174"/>
        <v>0</v>
      </c>
      <c r="AX247" s="350"/>
      <c r="AY247" s="351">
        <f t="shared" si="175"/>
        <v>0</v>
      </c>
      <c r="AZ247" s="350"/>
      <c r="BA247" s="351">
        <f t="shared" si="176"/>
        <v>0</v>
      </c>
      <c r="BB247" s="350"/>
      <c r="BC247" s="351">
        <f t="shared" si="177"/>
        <v>0</v>
      </c>
      <c r="BD247" s="350"/>
      <c r="BE247" s="351">
        <f t="shared" si="190"/>
        <v>0</v>
      </c>
      <c r="BF247" s="350"/>
      <c r="BG247" s="351">
        <f t="shared" si="178"/>
        <v>0</v>
      </c>
      <c r="BH247" s="350"/>
      <c r="BI247" s="351">
        <f t="shared" si="191"/>
        <v>0</v>
      </c>
    </row>
    <row r="248" spans="1:63" ht="15.9" customHeight="1">
      <c r="A248" s="348" t="s">
        <v>594</v>
      </c>
      <c r="B248" s="349" t="s">
        <v>709</v>
      </c>
      <c r="C248" s="61">
        <v>32600</v>
      </c>
      <c r="D248" s="350"/>
      <c r="E248" s="351">
        <f t="shared" si="192"/>
        <v>0</v>
      </c>
      <c r="F248" s="350"/>
      <c r="G248" s="351">
        <f t="shared" si="193"/>
        <v>0</v>
      </c>
      <c r="H248" s="350"/>
      <c r="I248" s="351">
        <f t="shared" si="194"/>
        <v>0</v>
      </c>
      <c r="J248" s="512"/>
      <c r="K248" s="511">
        <f t="shared" si="195"/>
        <v>0</v>
      </c>
      <c r="L248" s="247"/>
      <c r="M248" s="351">
        <f t="shared" si="196"/>
        <v>0</v>
      </c>
      <c r="N248" s="350"/>
      <c r="O248" s="351">
        <f t="shared" si="197"/>
        <v>0</v>
      </c>
      <c r="P248" s="350"/>
      <c r="Q248" s="351">
        <f t="shared" si="198"/>
        <v>0</v>
      </c>
      <c r="R248" s="350"/>
      <c r="S248" s="351">
        <f t="shared" si="199"/>
        <v>0</v>
      </c>
      <c r="T248" s="350"/>
      <c r="U248" s="351">
        <f t="shared" si="200"/>
        <v>0</v>
      </c>
      <c r="V248" s="247"/>
      <c r="W248" s="351">
        <f t="shared" si="201"/>
        <v>0</v>
      </c>
      <c r="X248" s="350"/>
      <c r="Y248" s="351">
        <f t="shared" si="202"/>
        <v>0</v>
      </c>
      <c r="Z248" s="247"/>
      <c r="AA248" s="351">
        <f t="shared" si="203"/>
        <v>0</v>
      </c>
      <c r="AB248" s="350"/>
      <c r="AC248" s="351">
        <f t="shared" si="204"/>
        <v>0</v>
      </c>
      <c r="AD248" s="350"/>
      <c r="AE248" s="351">
        <f t="shared" si="205"/>
        <v>0</v>
      </c>
      <c r="AF248" s="350"/>
      <c r="AG248" s="351">
        <f t="shared" si="206"/>
        <v>0</v>
      </c>
      <c r="AH248" s="350"/>
      <c r="AI248" s="351">
        <f t="shared" si="207"/>
        <v>0</v>
      </c>
      <c r="AJ248" s="350"/>
      <c r="AK248" s="351">
        <f t="shared" si="208"/>
        <v>0</v>
      </c>
      <c r="AL248" s="350"/>
      <c r="AM248" s="351">
        <f t="shared" si="186"/>
        <v>0</v>
      </c>
      <c r="AN248" s="350"/>
      <c r="AO248" s="351">
        <f t="shared" si="187"/>
        <v>0</v>
      </c>
      <c r="AP248" s="350"/>
      <c r="AQ248" s="351">
        <f t="shared" si="188"/>
        <v>0</v>
      </c>
      <c r="AR248" s="350"/>
      <c r="AS248" s="351">
        <f t="shared" si="173"/>
        <v>0</v>
      </c>
      <c r="AT248" s="350"/>
      <c r="AU248" s="351">
        <f t="shared" si="189"/>
        <v>0</v>
      </c>
      <c r="AV248" s="350"/>
      <c r="AW248" s="351">
        <f t="shared" si="174"/>
        <v>0</v>
      </c>
      <c r="AX248" s="350"/>
      <c r="AY248" s="351">
        <f t="shared" si="175"/>
        <v>0</v>
      </c>
      <c r="AZ248" s="350"/>
      <c r="BA248" s="351">
        <f t="shared" si="176"/>
        <v>0</v>
      </c>
      <c r="BB248" s="350"/>
      <c r="BC248" s="351">
        <f t="shared" si="177"/>
        <v>0</v>
      </c>
      <c r="BD248" s="350"/>
      <c r="BE248" s="351">
        <f t="shared" si="190"/>
        <v>0</v>
      </c>
      <c r="BF248" s="350"/>
      <c r="BG248" s="351">
        <f t="shared" si="178"/>
        <v>0</v>
      </c>
      <c r="BH248" s="350"/>
      <c r="BI248" s="351">
        <f t="shared" si="191"/>
        <v>0</v>
      </c>
      <c r="BJ248" s="246"/>
      <c r="BK248" s="246"/>
    </row>
    <row r="249" spans="1:63" ht="15.9" customHeight="1">
      <c r="A249" s="348" t="s">
        <v>468</v>
      </c>
      <c r="B249" s="349" t="s">
        <v>509</v>
      </c>
      <c r="C249" s="61">
        <v>32600</v>
      </c>
      <c r="D249" s="350"/>
      <c r="E249" s="351">
        <f t="shared" si="192"/>
        <v>0</v>
      </c>
      <c r="F249" s="350"/>
      <c r="G249" s="351">
        <f t="shared" si="193"/>
        <v>0</v>
      </c>
      <c r="H249" s="350"/>
      <c r="I249" s="351">
        <f t="shared" si="194"/>
        <v>0</v>
      </c>
      <c r="J249" s="512"/>
      <c r="K249" s="511">
        <f t="shared" si="195"/>
        <v>0</v>
      </c>
      <c r="L249" s="247"/>
      <c r="M249" s="351">
        <f t="shared" si="196"/>
        <v>0</v>
      </c>
      <c r="N249" s="350"/>
      <c r="O249" s="351">
        <f t="shared" si="197"/>
        <v>0</v>
      </c>
      <c r="P249" s="350"/>
      <c r="Q249" s="351">
        <f t="shared" si="198"/>
        <v>0</v>
      </c>
      <c r="R249" s="350"/>
      <c r="S249" s="351">
        <f t="shared" si="199"/>
        <v>0</v>
      </c>
      <c r="T249" s="350"/>
      <c r="U249" s="351">
        <f t="shared" si="200"/>
        <v>0</v>
      </c>
      <c r="V249" s="247"/>
      <c r="W249" s="351">
        <f t="shared" si="201"/>
        <v>0</v>
      </c>
      <c r="X249" s="350"/>
      <c r="Y249" s="351">
        <f t="shared" si="202"/>
        <v>0</v>
      </c>
      <c r="Z249" s="247"/>
      <c r="AA249" s="351">
        <f t="shared" si="203"/>
        <v>0</v>
      </c>
      <c r="AB249" s="350"/>
      <c r="AC249" s="351">
        <f t="shared" si="204"/>
        <v>0</v>
      </c>
      <c r="AD249" s="350"/>
      <c r="AE249" s="351">
        <f t="shared" si="205"/>
        <v>0</v>
      </c>
      <c r="AF249" s="350"/>
      <c r="AG249" s="351">
        <f t="shared" si="206"/>
        <v>0</v>
      </c>
      <c r="AH249" s="350"/>
      <c r="AI249" s="351">
        <f t="shared" si="207"/>
        <v>0</v>
      </c>
      <c r="AJ249" s="350"/>
      <c r="AK249" s="351">
        <f t="shared" si="208"/>
        <v>0</v>
      </c>
      <c r="AL249" s="350"/>
      <c r="AM249" s="351">
        <f t="shared" si="186"/>
        <v>0</v>
      </c>
      <c r="AN249" s="350"/>
      <c r="AO249" s="351">
        <f t="shared" si="187"/>
        <v>0</v>
      </c>
      <c r="AP249" s="350"/>
      <c r="AQ249" s="351">
        <f t="shared" si="188"/>
        <v>0</v>
      </c>
      <c r="AR249" s="350"/>
      <c r="AS249" s="351">
        <f t="shared" si="173"/>
        <v>0</v>
      </c>
      <c r="AT249" s="350"/>
      <c r="AU249" s="351">
        <f t="shared" si="189"/>
        <v>0</v>
      </c>
      <c r="AV249" s="350"/>
      <c r="AW249" s="351">
        <f t="shared" si="174"/>
        <v>0</v>
      </c>
      <c r="AX249" s="350"/>
      <c r="AY249" s="351">
        <f t="shared" si="175"/>
        <v>0</v>
      </c>
      <c r="AZ249" s="350"/>
      <c r="BA249" s="351">
        <f t="shared" si="176"/>
        <v>0</v>
      </c>
      <c r="BB249" s="350"/>
      <c r="BC249" s="351">
        <f t="shared" si="177"/>
        <v>0</v>
      </c>
      <c r="BD249" s="350"/>
      <c r="BE249" s="351">
        <f t="shared" si="190"/>
        <v>0</v>
      </c>
      <c r="BF249" s="350"/>
      <c r="BG249" s="351">
        <f t="shared" si="178"/>
        <v>0</v>
      </c>
      <c r="BH249" s="350"/>
      <c r="BI249" s="351">
        <f t="shared" si="191"/>
        <v>0</v>
      </c>
      <c r="BJ249" s="246"/>
      <c r="BK249" s="246"/>
    </row>
    <row r="250" spans="1:63" s="245" customFormat="1" ht="15.9" customHeight="1">
      <c r="A250" s="316"/>
      <c r="B250" s="313" t="s">
        <v>27</v>
      </c>
      <c r="C250" s="162">
        <f>SUM(C234:C249)</f>
        <v>904400</v>
      </c>
      <c r="D250" s="162">
        <f t="shared" ref="D250:BI250" si="209">SUM(D234:D249)</f>
        <v>0</v>
      </c>
      <c r="E250" s="162">
        <f t="shared" si="209"/>
        <v>0</v>
      </c>
      <c r="F250" s="162">
        <f t="shared" si="209"/>
        <v>0</v>
      </c>
      <c r="G250" s="162">
        <f t="shared" si="209"/>
        <v>0</v>
      </c>
      <c r="H250" s="162">
        <f t="shared" si="209"/>
        <v>0</v>
      </c>
      <c r="I250" s="162">
        <f t="shared" si="209"/>
        <v>0</v>
      </c>
      <c r="J250" s="513">
        <f t="shared" si="209"/>
        <v>0</v>
      </c>
      <c r="K250" s="513">
        <f t="shared" si="209"/>
        <v>0</v>
      </c>
      <c r="L250" s="162">
        <f t="shared" si="209"/>
        <v>0</v>
      </c>
      <c r="M250" s="162">
        <f t="shared" si="209"/>
        <v>0</v>
      </c>
      <c r="N250" s="162">
        <f t="shared" si="209"/>
        <v>0</v>
      </c>
      <c r="O250" s="162">
        <f t="shared" si="209"/>
        <v>0</v>
      </c>
      <c r="P250" s="162">
        <f t="shared" si="209"/>
        <v>22.5</v>
      </c>
      <c r="Q250" s="162">
        <f t="shared" si="209"/>
        <v>1516500</v>
      </c>
      <c r="R250" s="162">
        <f t="shared" si="209"/>
        <v>0</v>
      </c>
      <c r="S250" s="162">
        <f t="shared" si="209"/>
        <v>0</v>
      </c>
      <c r="T250" s="162">
        <f t="shared" si="209"/>
        <v>0</v>
      </c>
      <c r="U250" s="162">
        <f t="shared" si="209"/>
        <v>0</v>
      </c>
      <c r="V250" s="162">
        <f t="shared" si="209"/>
        <v>0</v>
      </c>
      <c r="W250" s="162">
        <f t="shared" si="209"/>
        <v>0</v>
      </c>
      <c r="X250" s="162">
        <f t="shared" si="209"/>
        <v>0</v>
      </c>
      <c r="Y250" s="162">
        <f t="shared" si="209"/>
        <v>0</v>
      </c>
      <c r="Z250" s="162">
        <f t="shared" si="209"/>
        <v>0</v>
      </c>
      <c r="AA250" s="162">
        <f t="shared" si="209"/>
        <v>0</v>
      </c>
      <c r="AB250" s="425">
        <f t="shared" si="209"/>
        <v>3.5</v>
      </c>
      <c r="AC250" s="162">
        <f t="shared" si="209"/>
        <v>235900</v>
      </c>
      <c r="AD250" s="167">
        <f t="shared" si="209"/>
        <v>0</v>
      </c>
      <c r="AE250" s="162">
        <f t="shared" si="209"/>
        <v>0</v>
      </c>
      <c r="AF250" s="162">
        <f t="shared" si="209"/>
        <v>0</v>
      </c>
      <c r="AG250" s="162">
        <f t="shared" si="209"/>
        <v>0</v>
      </c>
      <c r="AH250" s="162">
        <f t="shared" si="209"/>
        <v>0</v>
      </c>
      <c r="AI250" s="162">
        <f t="shared" si="209"/>
        <v>0</v>
      </c>
      <c r="AJ250" s="162">
        <f t="shared" si="209"/>
        <v>0</v>
      </c>
      <c r="AK250" s="162">
        <f t="shared" si="209"/>
        <v>0</v>
      </c>
      <c r="AL250" s="162">
        <f t="shared" si="209"/>
        <v>0</v>
      </c>
      <c r="AM250" s="162">
        <f t="shared" si="209"/>
        <v>0</v>
      </c>
      <c r="AN250" s="162">
        <f t="shared" si="209"/>
        <v>0</v>
      </c>
      <c r="AO250" s="162">
        <f t="shared" si="209"/>
        <v>0</v>
      </c>
      <c r="AP250" s="162">
        <f t="shared" si="209"/>
        <v>0</v>
      </c>
      <c r="AQ250" s="162">
        <f t="shared" si="209"/>
        <v>0</v>
      </c>
      <c r="AR250" s="162">
        <f t="shared" si="209"/>
        <v>0</v>
      </c>
      <c r="AS250" s="162">
        <f t="shared" si="209"/>
        <v>0</v>
      </c>
      <c r="AT250" s="162">
        <f t="shared" si="209"/>
        <v>0</v>
      </c>
      <c r="AU250" s="162">
        <f t="shared" si="209"/>
        <v>0</v>
      </c>
      <c r="AV250" s="162">
        <f t="shared" si="209"/>
        <v>0</v>
      </c>
      <c r="AW250" s="162">
        <f t="shared" si="209"/>
        <v>0</v>
      </c>
      <c r="AX250" s="162">
        <f t="shared" si="209"/>
        <v>15</v>
      </c>
      <c r="AY250" s="162">
        <f t="shared" si="209"/>
        <v>1011000</v>
      </c>
      <c r="AZ250" s="162">
        <f t="shared" si="209"/>
        <v>0</v>
      </c>
      <c r="BA250" s="162">
        <f t="shared" si="209"/>
        <v>0</v>
      </c>
      <c r="BB250" s="162">
        <f t="shared" si="209"/>
        <v>0</v>
      </c>
      <c r="BC250" s="162">
        <f t="shared" si="209"/>
        <v>0</v>
      </c>
      <c r="BD250" s="162">
        <f t="shared" si="209"/>
        <v>0</v>
      </c>
      <c r="BE250" s="162">
        <f t="shared" si="209"/>
        <v>0</v>
      </c>
      <c r="BF250" s="162">
        <f t="shared" si="209"/>
        <v>0</v>
      </c>
      <c r="BG250" s="162">
        <f t="shared" si="209"/>
        <v>0</v>
      </c>
      <c r="BH250" s="162">
        <f t="shared" si="209"/>
        <v>0</v>
      </c>
      <c r="BI250" s="162">
        <f t="shared" si="209"/>
        <v>0</v>
      </c>
      <c r="BJ250" s="257">
        <f>+E250+G250+I250+K250+M250+O250+AM250+AK250+S250+U250+W250+Y250+AA250+AS250+AU250+AC250+AI250+AQ250+AE250+AG250+Q250+AO250+AW250+AY250+BA250+BC250+BE250+BG250+BI250</f>
        <v>2763400</v>
      </c>
    </row>
    <row r="251" spans="1:63" s="245" customFormat="1" ht="15.9" customHeight="1">
      <c r="A251" s="426"/>
      <c r="B251" s="315" t="s">
        <v>343</v>
      </c>
      <c r="C251" s="62"/>
      <c r="D251" s="62"/>
      <c r="E251" s="62"/>
      <c r="F251" s="62"/>
      <c r="G251" s="62"/>
      <c r="H251" s="62"/>
      <c r="I251" s="62"/>
      <c r="J251" s="514"/>
      <c r="K251" s="514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</row>
    <row r="252" spans="1:63" ht="15.9" customHeight="1">
      <c r="A252" s="348" t="s">
        <v>464</v>
      </c>
      <c r="B252" s="349" t="s">
        <v>465</v>
      </c>
      <c r="C252" s="61">
        <v>67400</v>
      </c>
      <c r="D252" s="350"/>
      <c r="E252" s="351">
        <f t="shared" si="192"/>
        <v>0</v>
      </c>
      <c r="F252" s="350"/>
      <c r="G252" s="351">
        <f t="shared" si="193"/>
        <v>0</v>
      </c>
      <c r="H252" s="350"/>
      <c r="I252" s="351">
        <f t="shared" si="194"/>
        <v>0</v>
      </c>
      <c r="J252" s="512"/>
      <c r="K252" s="511">
        <f t="shared" si="195"/>
        <v>0</v>
      </c>
      <c r="L252" s="247"/>
      <c r="M252" s="351">
        <f t="shared" si="196"/>
        <v>0</v>
      </c>
      <c r="N252" s="350"/>
      <c r="O252" s="351">
        <f t="shared" si="197"/>
        <v>0</v>
      </c>
      <c r="P252" s="350"/>
      <c r="Q252" s="351">
        <f t="shared" si="198"/>
        <v>0</v>
      </c>
      <c r="R252" s="350"/>
      <c r="S252" s="351">
        <f t="shared" si="199"/>
        <v>0</v>
      </c>
      <c r="T252" s="350"/>
      <c r="U252" s="351">
        <f t="shared" si="200"/>
        <v>0</v>
      </c>
      <c r="V252" s="247"/>
      <c r="W252" s="351">
        <f t="shared" si="201"/>
        <v>0</v>
      </c>
      <c r="X252" s="350"/>
      <c r="Y252" s="351">
        <f t="shared" si="202"/>
        <v>0</v>
      </c>
      <c r="Z252" s="247"/>
      <c r="AA252" s="351">
        <f t="shared" si="203"/>
        <v>0</v>
      </c>
      <c r="AB252" s="350"/>
      <c r="AC252" s="351">
        <f t="shared" si="204"/>
        <v>0</v>
      </c>
      <c r="AD252" s="350"/>
      <c r="AE252" s="351">
        <f t="shared" si="205"/>
        <v>0</v>
      </c>
      <c r="AF252" s="350"/>
      <c r="AG252" s="351">
        <f t="shared" si="206"/>
        <v>0</v>
      </c>
      <c r="AH252" s="350"/>
      <c r="AI252" s="351">
        <f t="shared" si="207"/>
        <v>0</v>
      </c>
      <c r="AJ252" s="350"/>
      <c r="AK252" s="351">
        <f t="shared" si="208"/>
        <v>0</v>
      </c>
      <c r="AL252" s="350"/>
      <c r="AM252" s="351">
        <f t="shared" ref="AM252:AM257" si="210">C252*AL252</f>
        <v>0</v>
      </c>
      <c r="AN252" s="350"/>
      <c r="AO252" s="351">
        <f t="shared" ref="AO252:AO256" si="211">C252*AN252</f>
        <v>0</v>
      </c>
      <c r="AP252" s="350"/>
      <c r="AQ252" s="351">
        <f t="shared" ref="AQ252:AQ257" si="212">C252*AP252</f>
        <v>0</v>
      </c>
      <c r="AR252" s="350"/>
      <c r="AS252" s="351">
        <f t="shared" si="173"/>
        <v>0</v>
      </c>
      <c r="AT252" s="350"/>
      <c r="AU252" s="351">
        <f t="shared" ref="AU252:AU257" si="213">C252*AT252</f>
        <v>0</v>
      </c>
      <c r="AV252" s="350"/>
      <c r="AW252" s="351">
        <f t="shared" si="174"/>
        <v>0</v>
      </c>
      <c r="AX252" s="350"/>
      <c r="AY252" s="351">
        <f t="shared" si="175"/>
        <v>0</v>
      </c>
      <c r="AZ252" s="350"/>
      <c r="BA252" s="351">
        <f t="shared" si="176"/>
        <v>0</v>
      </c>
      <c r="BB252" s="350"/>
      <c r="BC252" s="351">
        <f t="shared" si="177"/>
        <v>0</v>
      </c>
      <c r="BD252" s="350"/>
      <c r="BE252" s="351">
        <f t="shared" ref="BE252:BE257" si="214">K252*BD252</f>
        <v>0</v>
      </c>
      <c r="BF252" s="350"/>
      <c r="BG252" s="351">
        <f t="shared" si="178"/>
        <v>0</v>
      </c>
      <c r="BH252" s="350"/>
      <c r="BI252" s="351">
        <f t="shared" ref="BI252:BI257" si="215">C252*BH252</f>
        <v>0</v>
      </c>
      <c r="BJ252" s="246"/>
      <c r="BK252" s="246"/>
    </row>
    <row r="253" spans="1:63" ht="15.9" customHeight="1">
      <c r="A253" s="348" t="s">
        <v>439</v>
      </c>
      <c r="B253" s="349" t="s">
        <v>440</v>
      </c>
      <c r="C253" s="61">
        <v>67400</v>
      </c>
      <c r="D253" s="350"/>
      <c r="E253" s="351">
        <f t="shared" si="192"/>
        <v>0</v>
      </c>
      <c r="F253" s="350"/>
      <c r="G253" s="351">
        <f t="shared" si="193"/>
        <v>0</v>
      </c>
      <c r="H253" s="350"/>
      <c r="I253" s="351">
        <f t="shared" si="194"/>
        <v>0</v>
      </c>
      <c r="J253" s="512"/>
      <c r="K253" s="511">
        <f t="shared" si="195"/>
        <v>0</v>
      </c>
      <c r="L253" s="247"/>
      <c r="M253" s="351">
        <f t="shared" si="196"/>
        <v>0</v>
      </c>
      <c r="N253" s="350"/>
      <c r="O253" s="351">
        <f t="shared" si="197"/>
        <v>0</v>
      </c>
      <c r="P253" s="350"/>
      <c r="Q253" s="351">
        <f t="shared" si="198"/>
        <v>0</v>
      </c>
      <c r="R253" s="350"/>
      <c r="S253" s="351">
        <f t="shared" si="199"/>
        <v>0</v>
      </c>
      <c r="T253" s="350"/>
      <c r="U253" s="351">
        <f t="shared" si="200"/>
        <v>0</v>
      </c>
      <c r="V253" s="247"/>
      <c r="W253" s="351">
        <f t="shared" si="201"/>
        <v>0</v>
      </c>
      <c r="X253" s="350"/>
      <c r="Y253" s="351">
        <f t="shared" si="202"/>
        <v>0</v>
      </c>
      <c r="Z253" s="247"/>
      <c r="AA253" s="351">
        <f t="shared" si="203"/>
        <v>0</v>
      </c>
      <c r="AB253" s="350"/>
      <c r="AC253" s="351">
        <f t="shared" si="204"/>
        <v>0</v>
      </c>
      <c r="AD253" s="350"/>
      <c r="AE253" s="351">
        <f t="shared" si="205"/>
        <v>0</v>
      </c>
      <c r="AF253" s="350"/>
      <c r="AG253" s="351">
        <f t="shared" si="206"/>
        <v>0</v>
      </c>
      <c r="AH253" s="350"/>
      <c r="AI253" s="351">
        <f t="shared" si="207"/>
        <v>0</v>
      </c>
      <c r="AJ253" s="350"/>
      <c r="AK253" s="351">
        <f t="shared" si="208"/>
        <v>0</v>
      </c>
      <c r="AL253" s="350"/>
      <c r="AM253" s="351">
        <f t="shared" si="210"/>
        <v>0</v>
      </c>
      <c r="AN253" s="350"/>
      <c r="AO253" s="351">
        <f t="shared" si="211"/>
        <v>0</v>
      </c>
      <c r="AP253" s="350"/>
      <c r="AQ253" s="351">
        <f t="shared" si="212"/>
        <v>0</v>
      </c>
      <c r="AR253" s="350"/>
      <c r="AS253" s="351">
        <f t="shared" si="173"/>
        <v>0</v>
      </c>
      <c r="AT253" s="350"/>
      <c r="AU253" s="351">
        <f t="shared" si="213"/>
        <v>0</v>
      </c>
      <c r="AV253" s="350"/>
      <c r="AW253" s="351">
        <f t="shared" si="174"/>
        <v>0</v>
      </c>
      <c r="AX253" s="350"/>
      <c r="AY253" s="351">
        <f t="shared" si="175"/>
        <v>0</v>
      </c>
      <c r="AZ253" s="350"/>
      <c r="BA253" s="351">
        <f t="shared" si="176"/>
        <v>0</v>
      </c>
      <c r="BB253" s="350"/>
      <c r="BC253" s="351">
        <f t="shared" si="177"/>
        <v>0</v>
      </c>
      <c r="BD253" s="350"/>
      <c r="BE253" s="351">
        <f t="shared" si="214"/>
        <v>0</v>
      </c>
      <c r="BF253" s="350"/>
      <c r="BG253" s="351">
        <f t="shared" si="178"/>
        <v>0</v>
      </c>
      <c r="BH253" s="350"/>
      <c r="BI253" s="351">
        <f t="shared" si="215"/>
        <v>0</v>
      </c>
      <c r="BJ253" s="246"/>
      <c r="BK253" s="246"/>
    </row>
    <row r="254" spans="1:63" ht="15.9" customHeight="1">
      <c r="A254" s="348" t="s">
        <v>298</v>
      </c>
      <c r="B254" s="349" t="s">
        <v>299</v>
      </c>
      <c r="C254" s="61">
        <v>67400</v>
      </c>
      <c r="D254" s="350"/>
      <c r="E254" s="351">
        <f t="shared" si="192"/>
        <v>0</v>
      </c>
      <c r="F254" s="350"/>
      <c r="G254" s="351">
        <f t="shared" si="193"/>
        <v>0</v>
      </c>
      <c r="H254" s="350"/>
      <c r="I254" s="351">
        <f t="shared" si="194"/>
        <v>0</v>
      </c>
      <c r="J254" s="512"/>
      <c r="K254" s="511">
        <f t="shared" si="195"/>
        <v>0</v>
      </c>
      <c r="L254" s="247"/>
      <c r="M254" s="351">
        <f t="shared" si="196"/>
        <v>0</v>
      </c>
      <c r="N254" s="350"/>
      <c r="O254" s="351">
        <f t="shared" si="197"/>
        <v>0</v>
      </c>
      <c r="P254" s="350"/>
      <c r="Q254" s="351">
        <f t="shared" si="198"/>
        <v>0</v>
      </c>
      <c r="R254" s="350"/>
      <c r="S254" s="351">
        <f t="shared" si="199"/>
        <v>0</v>
      </c>
      <c r="T254" s="350"/>
      <c r="U254" s="351">
        <f t="shared" si="200"/>
        <v>0</v>
      </c>
      <c r="V254" s="247"/>
      <c r="W254" s="351">
        <f t="shared" si="201"/>
        <v>0</v>
      </c>
      <c r="X254" s="350"/>
      <c r="Y254" s="351">
        <f t="shared" si="202"/>
        <v>0</v>
      </c>
      <c r="Z254" s="247"/>
      <c r="AA254" s="351">
        <f t="shared" si="203"/>
        <v>0</v>
      </c>
      <c r="AB254" s="350"/>
      <c r="AC254" s="351">
        <f t="shared" si="204"/>
        <v>0</v>
      </c>
      <c r="AD254" s="350"/>
      <c r="AE254" s="351">
        <f t="shared" si="205"/>
        <v>0</v>
      </c>
      <c r="AF254" s="350"/>
      <c r="AG254" s="351">
        <f t="shared" si="206"/>
        <v>0</v>
      </c>
      <c r="AH254" s="350"/>
      <c r="AI254" s="351">
        <f t="shared" si="207"/>
        <v>0</v>
      </c>
      <c r="AJ254" s="350"/>
      <c r="AK254" s="351">
        <f t="shared" si="208"/>
        <v>0</v>
      </c>
      <c r="AL254" s="350"/>
      <c r="AM254" s="351">
        <f t="shared" si="210"/>
        <v>0</v>
      </c>
      <c r="AN254" s="350"/>
      <c r="AO254" s="351">
        <f t="shared" si="211"/>
        <v>0</v>
      </c>
      <c r="AP254" s="350"/>
      <c r="AQ254" s="351">
        <f t="shared" si="212"/>
        <v>0</v>
      </c>
      <c r="AR254" s="350"/>
      <c r="AS254" s="351">
        <f t="shared" si="173"/>
        <v>0</v>
      </c>
      <c r="AT254" s="350"/>
      <c r="AU254" s="351">
        <f t="shared" si="213"/>
        <v>0</v>
      </c>
      <c r="AV254" s="350"/>
      <c r="AW254" s="351">
        <f t="shared" si="174"/>
        <v>0</v>
      </c>
      <c r="AX254" s="350"/>
      <c r="AY254" s="351">
        <f t="shared" si="175"/>
        <v>0</v>
      </c>
      <c r="AZ254" s="350"/>
      <c r="BA254" s="351">
        <f t="shared" si="176"/>
        <v>0</v>
      </c>
      <c r="BB254" s="350"/>
      <c r="BC254" s="351">
        <f t="shared" si="177"/>
        <v>0</v>
      </c>
      <c r="BD254" s="350"/>
      <c r="BE254" s="351">
        <f t="shared" si="214"/>
        <v>0</v>
      </c>
      <c r="BF254" s="350"/>
      <c r="BG254" s="351">
        <f t="shared" si="178"/>
        <v>0</v>
      </c>
      <c r="BH254" s="350"/>
      <c r="BI254" s="351">
        <f t="shared" si="215"/>
        <v>0</v>
      </c>
      <c r="BJ254" s="246"/>
      <c r="BK254" s="246"/>
    </row>
    <row r="255" spans="1:63" ht="19.5" customHeight="1">
      <c r="A255" s="348" t="s">
        <v>302</v>
      </c>
      <c r="B255" s="349" t="s">
        <v>303</v>
      </c>
      <c r="C255" s="61">
        <v>67100</v>
      </c>
      <c r="D255" s="350"/>
      <c r="E255" s="351">
        <f t="shared" si="192"/>
        <v>0</v>
      </c>
      <c r="F255" s="350"/>
      <c r="G255" s="351">
        <f t="shared" si="193"/>
        <v>0</v>
      </c>
      <c r="H255" s="350"/>
      <c r="I255" s="351">
        <f t="shared" si="194"/>
        <v>0</v>
      </c>
      <c r="J255" s="512"/>
      <c r="K255" s="511">
        <f t="shared" si="195"/>
        <v>0</v>
      </c>
      <c r="L255" s="247"/>
      <c r="M255" s="351">
        <f t="shared" si="196"/>
        <v>0</v>
      </c>
      <c r="N255" s="350"/>
      <c r="O255" s="351">
        <f t="shared" si="197"/>
        <v>0</v>
      </c>
      <c r="P255" s="350"/>
      <c r="Q255" s="351">
        <f t="shared" si="198"/>
        <v>0</v>
      </c>
      <c r="R255" s="350"/>
      <c r="S255" s="351">
        <f t="shared" si="199"/>
        <v>0</v>
      </c>
      <c r="T255" s="350"/>
      <c r="U255" s="351">
        <f t="shared" si="200"/>
        <v>0</v>
      </c>
      <c r="V255" s="247"/>
      <c r="W255" s="351">
        <f t="shared" si="201"/>
        <v>0</v>
      </c>
      <c r="X255" s="350"/>
      <c r="Y255" s="351">
        <f t="shared" si="202"/>
        <v>0</v>
      </c>
      <c r="Z255" s="247"/>
      <c r="AA255" s="351">
        <f t="shared" si="203"/>
        <v>0</v>
      </c>
      <c r="AB255" s="350"/>
      <c r="AC255" s="351">
        <f t="shared" si="204"/>
        <v>0</v>
      </c>
      <c r="AD255" s="350"/>
      <c r="AE255" s="351">
        <f t="shared" si="205"/>
        <v>0</v>
      </c>
      <c r="AF255" s="350"/>
      <c r="AG255" s="351">
        <f t="shared" si="206"/>
        <v>0</v>
      </c>
      <c r="AH255" s="350"/>
      <c r="AI255" s="351">
        <f t="shared" si="207"/>
        <v>0</v>
      </c>
      <c r="AJ255" s="350"/>
      <c r="AK255" s="351">
        <f t="shared" si="208"/>
        <v>0</v>
      </c>
      <c r="AL255" s="350"/>
      <c r="AM255" s="351">
        <f t="shared" si="210"/>
        <v>0</v>
      </c>
      <c r="AN255" s="350"/>
      <c r="AO255" s="351">
        <f t="shared" si="211"/>
        <v>0</v>
      </c>
      <c r="AP255" s="350"/>
      <c r="AQ255" s="351">
        <f t="shared" si="212"/>
        <v>0</v>
      </c>
      <c r="AR255" s="350"/>
      <c r="AS255" s="351">
        <f t="shared" si="173"/>
        <v>0</v>
      </c>
      <c r="AT255" s="350"/>
      <c r="AU255" s="351">
        <f t="shared" si="213"/>
        <v>0</v>
      </c>
      <c r="AV255" s="350"/>
      <c r="AW255" s="351">
        <f t="shared" si="174"/>
        <v>0</v>
      </c>
      <c r="AX255" s="350"/>
      <c r="AY255" s="351">
        <f t="shared" si="175"/>
        <v>0</v>
      </c>
      <c r="AZ255" s="350"/>
      <c r="BA255" s="351">
        <f t="shared" si="176"/>
        <v>0</v>
      </c>
      <c r="BB255" s="350"/>
      <c r="BC255" s="351">
        <f t="shared" si="177"/>
        <v>0</v>
      </c>
      <c r="BD255" s="350"/>
      <c r="BE255" s="351">
        <f t="shared" si="214"/>
        <v>0</v>
      </c>
      <c r="BF255" s="350"/>
      <c r="BG255" s="351">
        <f t="shared" si="178"/>
        <v>0</v>
      </c>
      <c r="BH255" s="350"/>
      <c r="BI255" s="351">
        <f t="shared" si="215"/>
        <v>0</v>
      </c>
      <c r="BJ255" s="246"/>
      <c r="BK255" s="246"/>
    </row>
    <row r="256" spans="1:63" ht="15.9" customHeight="1">
      <c r="A256" s="382"/>
      <c r="B256" s="383"/>
      <c r="C256" s="61"/>
      <c r="D256" s="350"/>
      <c r="E256" s="351"/>
      <c r="F256" s="350"/>
      <c r="G256" s="351"/>
      <c r="H256" s="350"/>
      <c r="I256" s="351">
        <f t="shared" si="194"/>
        <v>0</v>
      </c>
      <c r="J256" s="512"/>
      <c r="K256" s="511">
        <f t="shared" si="195"/>
        <v>0</v>
      </c>
      <c r="L256" s="247"/>
      <c r="M256" s="351">
        <f t="shared" si="196"/>
        <v>0</v>
      </c>
      <c r="N256" s="350"/>
      <c r="O256" s="351">
        <f t="shared" si="197"/>
        <v>0</v>
      </c>
      <c r="P256" s="350"/>
      <c r="Q256" s="351">
        <f t="shared" si="198"/>
        <v>0</v>
      </c>
      <c r="R256" s="350"/>
      <c r="S256" s="351">
        <f t="shared" si="199"/>
        <v>0</v>
      </c>
      <c r="T256" s="350"/>
      <c r="U256" s="351">
        <f t="shared" si="200"/>
        <v>0</v>
      </c>
      <c r="V256" s="247"/>
      <c r="W256" s="351">
        <f t="shared" si="201"/>
        <v>0</v>
      </c>
      <c r="X256" s="350"/>
      <c r="Y256" s="351">
        <f t="shared" si="202"/>
        <v>0</v>
      </c>
      <c r="Z256" s="247"/>
      <c r="AA256" s="351">
        <f t="shared" si="203"/>
        <v>0</v>
      </c>
      <c r="AB256" s="350"/>
      <c r="AC256" s="351">
        <f t="shared" si="204"/>
        <v>0</v>
      </c>
      <c r="AD256" s="350"/>
      <c r="AE256" s="351">
        <f t="shared" si="205"/>
        <v>0</v>
      </c>
      <c r="AF256" s="350"/>
      <c r="AG256" s="351">
        <f t="shared" si="206"/>
        <v>0</v>
      </c>
      <c r="AH256" s="350"/>
      <c r="AI256" s="351">
        <f t="shared" si="207"/>
        <v>0</v>
      </c>
      <c r="AJ256" s="350"/>
      <c r="AK256" s="351">
        <f t="shared" si="208"/>
        <v>0</v>
      </c>
      <c r="AL256" s="350"/>
      <c r="AM256" s="351">
        <f t="shared" si="210"/>
        <v>0</v>
      </c>
      <c r="AN256" s="350"/>
      <c r="AO256" s="351">
        <f t="shared" si="211"/>
        <v>0</v>
      </c>
      <c r="AP256" s="350"/>
      <c r="AQ256" s="351">
        <f t="shared" si="212"/>
        <v>0</v>
      </c>
      <c r="AR256" s="350"/>
      <c r="AS256" s="351">
        <f t="shared" si="173"/>
        <v>0</v>
      </c>
      <c r="AT256" s="350"/>
      <c r="AU256" s="351">
        <f t="shared" si="213"/>
        <v>0</v>
      </c>
      <c r="AV256" s="350"/>
      <c r="AW256" s="351">
        <f t="shared" si="174"/>
        <v>0</v>
      </c>
      <c r="AX256" s="350"/>
      <c r="AY256" s="351">
        <f t="shared" si="175"/>
        <v>0</v>
      </c>
      <c r="AZ256" s="350"/>
      <c r="BA256" s="351">
        <f t="shared" si="176"/>
        <v>0</v>
      </c>
      <c r="BB256" s="350"/>
      <c r="BC256" s="351">
        <f t="shared" si="177"/>
        <v>0</v>
      </c>
      <c r="BD256" s="350"/>
      <c r="BE256" s="351">
        <f t="shared" si="214"/>
        <v>0</v>
      </c>
      <c r="BF256" s="350"/>
      <c r="BG256" s="351">
        <f t="shared" si="178"/>
        <v>0</v>
      </c>
      <c r="BH256" s="350"/>
      <c r="BI256" s="351">
        <f t="shared" si="215"/>
        <v>0</v>
      </c>
    </row>
    <row r="257" spans="1:63" ht="15.75" customHeight="1">
      <c r="A257" s="322"/>
      <c r="B257" s="323"/>
      <c r="C257" s="61"/>
      <c r="D257" s="350"/>
      <c r="E257" s="351"/>
      <c r="F257" s="350"/>
      <c r="G257" s="351"/>
      <c r="H257" s="350"/>
      <c r="I257" s="351">
        <f t="shared" si="194"/>
        <v>0</v>
      </c>
      <c r="J257" s="512"/>
      <c r="K257" s="511">
        <f t="shared" si="195"/>
        <v>0</v>
      </c>
      <c r="L257" s="247"/>
      <c r="M257" s="351">
        <f t="shared" si="196"/>
        <v>0</v>
      </c>
      <c r="N257" s="350"/>
      <c r="O257" s="351">
        <f t="shared" si="197"/>
        <v>0</v>
      </c>
      <c r="P257" s="350"/>
      <c r="Q257" s="351">
        <f t="shared" si="198"/>
        <v>0</v>
      </c>
      <c r="R257" s="350"/>
      <c r="S257" s="351">
        <f t="shared" si="199"/>
        <v>0</v>
      </c>
      <c r="T257" s="350"/>
      <c r="U257" s="351">
        <f t="shared" si="200"/>
        <v>0</v>
      </c>
      <c r="V257" s="247"/>
      <c r="W257" s="351">
        <f t="shared" si="201"/>
        <v>0</v>
      </c>
      <c r="X257" s="350"/>
      <c r="Y257" s="351">
        <f t="shared" si="202"/>
        <v>0</v>
      </c>
      <c r="Z257" s="247"/>
      <c r="AA257" s="351">
        <f t="shared" si="203"/>
        <v>0</v>
      </c>
      <c r="AB257" s="350"/>
      <c r="AC257" s="351">
        <f t="shared" si="204"/>
        <v>0</v>
      </c>
      <c r="AD257" s="350"/>
      <c r="AE257" s="351">
        <f t="shared" si="205"/>
        <v>0</v>
      </c>
      <c r="AF257" s="350"/>
      <c r="AG257" s="351">
        <f t="shared" si="206"/>
        <v>0</v>
      </c>
      <c r="AH257" s="350"/>
      <c r="AI257" s="351">
        <f t="shared" si="207"/>
        <v>0</v>
      </c>
      <c r="AJ257" s="350"/>
      <c r="AK257" s="351">
        <f t="shared" si="208"/>
        <v>0</v>
      </c>
      <c r="AL257" s="350"/>
      <c r="AM257" s="351">
        <f t="shared" si="210"/>
        <v>0</v>
      </c>
      <c r="AN257" s="350"/>
      <c r="AO257" s="351">
        <f>E257*AN257</f>
        <v>0</v>
      </c>
      <c r="AP257" s="350"/>
      <c r="AQ257" s="351">
        <f t="shared" si="212"/>
        <v>0</v>
      </c>
      <c r="AR257" s="350"/>
      <c r="AS257" s="351">
        <f t="shared" si="173"/>
        <v>0</v>
      </c>
      <c r="AT257" s="350"/>
      <c r="AU257" s="351">
        <f t="shared" si="213"/>
        <v>0</v>
      </c>
      <c r="AV257" s="350"/>
      <c r="AW257" s="351">
        <f t="shared" si="174"/>
        <v>0</v>
      </c>
      <c r="AX257" s="350"/>
      <c r="AY257" s="351">
        <f t="shared" si="175"/>
        <v>0</v>
      </c>
      <c r="AZ257" s="350"/>
      <c r="BA257" s="351">
        <f t="shared" si="176"/>
        <v>0</v>
      </c>
      <c r="BB257" s="350"/>
      <c r="BC257" s="351">
        <f t="shared" si="177"/>
        <v>0</v>
      </c>
      <c r="BD257" s="350"/>
      <c r="BE257" s="351">
        <f t="shared" si="214"/>
        <v>0</v>
      </c>
      <c r="BF257" s="350"/>
      <c r="BG257" s="351">
        <f t="shared" si="178"/>
        <v>0</v>
      </c>
      <c r="BH257" s="350"/>
      <c r="BI257" s="351">
        <f t="shared" si="215"/>
        <v>0</v>
      </c>
    </row>
    <row r="258" spans="1:63" s="245" customFormat="1" ht="15.9" customHeight="1">
      <c r="A258" s="316"/>
      <c r="B258" s="313" t="s">
        <v>27</v>
      </c>
      <c r="C258" s="162">
        <f>SUM(C252:C256)</f>
        <v>269300</v>
      </c>
      <c r="D258" s="162">
        <f t="shared" ref="D258:BI258" si="216">SUM(D252:D256)</f>
        <v>0</v>
      </c>
      <c r="E258" s="162">
        <f t="shared" si="216"/>
        <v>0</v>
      </c>
      <c r="F258" s="162">
        <f t="shared" si="216"/>
        <v>0</v>
      </c>
      <c r="G258" s="162">
        <f t="shared" si="216"/>
        <v>0</v>
      </c>
      <c r="H258" s="162">
        <f t="shared" si="216"/>
        <v>0</v>
      </c>
      <c r="I258" s="162">
        <f t="shared" si="216"/>
        <v>0</v>
      </c>
      <c r="J258" s="513">
        <f t="shared" si="216"/>
        <v>0</v>
      </c>
      <c r="K258" s="513">
        <f t="shared" si="216"/>
        <v>0</v>
      </c>
      <c r="L258" s="162">
        <f t="shared" si="216"/>
        <v>0</v>
      </c>
      <c r="M258" s="162">
        <f t="shared" si="216"/>
        <v>0</v>
      </c>
      <c r="N258" s="162">
        <f t="shared" si="216"/>
        <v>0</v>
      </c>
      <c r="O258" s="162">
        <f t="shared" si="216"/>
        <v>0</v>
      </c>
      <c r="P258" s="162">
        <f t="shared" si="216"/>
        <v>0</v>
      </c>
      <c r="Q258" s="162">
        <f t="shared" si="216"/>
        <v>0</v>
      </c>
      <c r="R258" s="162">
        <f t="shared" si="216"/>
        <v>0</v>
      </c>
      <c r="S258" s="162">
        <f t="shared" si="216"/>
        <v>0</v>
      </c>
      <c r="T258" s="162">
        <f t="shared" si="216"/>
        <v>0</v>
      </c>
      <c r="U258" s="162">
        <f t="shared" si="216"/>
        <v>0</v>
      </c>
      <c r="V258" s="162">
        <f t="shared" si="216"/>
        <v>0</v>
      </c>
      <c r="W258" s="162">
        <f t="shared" si="216"/>
        <v>0</v>
      </c>
      <c r="X258" s="162">
        <f t="shared" si="216"/>
        <v>0</v>
      </c>
      <c r="Y258" s="162">
        <f t="shared" si="216"/>
        <v>0</v>
      </c>
      <c r="Z258" s="162">
        <f t="shared" si="216"/>
        <v>0</v>
      </c>
      <c r="AA258" s="162">
        <f t="shared" si="216"/>
        <v>0</v>
      </c>
      <c r="AB258" s="162">
        <f t="shared" si="216"/>
        <v>0</v>
      </c>
      <c r="AC258" s="162">
        <f t="shared" si="216"/>
        <v>0</v>
      </c>
      <c r="AD258" s="167">
        <f t="shared" si="216"/>
        <v>0</v>
      </c>
      <c r="AE258" s="162">
        <f t="shared" si="216"/>
        <v>0</v>
      </c>
      <c r="AF258" s="162">
        <f t="shared" si="216"/>
        <v>0</v>
      </c>
      <c r="AG258" s="162">
        <f t="shared" si="216"/>
        <v>0</v>
      </c>
      <c r="AH258" s="162">
        <f t="shared" si="216"/>
        <v>0</v>
      </c>
      <c r="AI258" s="162">
        <f t="shared" si="216"/>
        <v>0</v>
      </c>
      <c r="AJ258" s="162">
        <f t="shared" si="216"/>
        <v>0</v>
      </c>
      <c r="AK258" s="162">
        <f t="shared" si="216"/>
        <v>0</v>
      </c>
      <c r="AL258" s="162">
        <f t="shared" si="216"/>
        <v>0</v>
      </c>
      <c r="AM258" s="162">
        <f t="shared" si="216"/>
        <v>0</v>
      </c>
      <c r="AN258" s="162">
        <f t="shared" si="216"/>
        <v>0</v>
      </c>
      <c r="AO258" s="162">
        <f t="shared" si="216"/>
        <v>0</v>
      </c>
      <c r="AP258" s="162">
        <f t="shared" si="216"/>
        <v>0</v>
      </c>
      <c r="AQ258" s="162">
        <f t="shared" si="216"/>
        <v>0</v>
      </c>
      <c r="AR258" s="162">
        <f t="shared" si="216"/>
        <v>0</v>
      </c>
      <c r="AS258" s="162">
        <f t="shared" si="216"/>
        <v>0</v>
      </c>
      <c r="AT258" s="162">
        <f t="shared" si="216"/>
        <v>0</v>
      </c>
      <c r="AU258" s="162">
        <f t="shared" si="216"/>
        <v>0</v>
      </c>
      <c r="AV258" s="162">
        <f t="shared" si="216"/>
        <v>0</v>
      </c>
      <c r="AW258" s="162">
        <f t="shared" si="216"/>
        <v>0</v>
      </c>
      <c r="AX258" s="162">
        <f t="shared" si="216"/>
        <v>0</v>
      </c>
      <c r="AY258" s="162">
        <f t="shared" si="216"/>
        <v>0</v>
      </c>
      <c r="AZ258" s="162">
        <f t="shared" si="216"/>
        <v>0</v>
      </c>
      <c r="BA258" s="162">
        <f t="shared" si="216"/>
        <v>0</v>
      </c>
      <c r="BB258" s="162">
        <f t="shared" si="216"/>
        <v>0</v>
      </c>
      <c r="BC258" s="162">
        <f t="shared" si="216"/>
        <v>0</v>
      </c>
      <c r="BD258" s="162">
        <f t="shared" si="216"/>
        <v>0</v>
      </c>
      <c r="BE258" s="162">
        <f t="shared" si="216"/>
        <v>0</v>
      </c>
      <c r="BF258" s="162">
        <f t="shared" si="216"/>
        <v>0</v>
      </c>
      <c r="BG258" s="162">
        <f t="shared" si="216"/>
        <v>0</v>
      </c>
      <c r="BH258" s="162">
        <f t="shared" si="216"/>
        <v>0</v>
      </c>
      <c r="BI258" s="162">
        <f t="shared" si="216"/>
        <v>0</v>
      </c>
      <c r="BJ258" s="257">
        <f>+E258+G258+I258+K258+M258+O258+AM258+AK258+S258+U258+W258+Y258+AA258+AS258+AU258+AC258+AI258+AQ258+AE258+AG258+Q258+AO258+AW258+AY258+BA258+BC258+BE258+BG258+BI258</f>
        <v>0</v>
      </c>
    </row>
    <row r="259" spans="1:63" ht="15.9" customHeight="1">
      <c r="A259" s="426"/>
      <c r="B259" s="315" t="s">
        <v>616</v>
      </c>
      <c r="C259" s="62"/>
      <c r="D259" s="62"/>
      <c r="E259" s="62"/>
      <c r="F259" s="62"/>
      <c r="G259" s="62"/>
      <c r="H259" s="62"/>
      <c r="I259" s="62"/>
      <c r="J259" s="514"/>
      <c r="K259" s="514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</row>
    <row r="260" spans="1:63" ht="15.9" customHeight="1">
      <c r="A260" s="348" t="s">
        <v>617</v>
      </c>
      <c r="B260" s="349" t="s">
        <v>618</v>
      </c>
      <c r="C260" s="61">
        <v>67400</v>
      </c>
      <c r="D260" s="350"/>
      <c r="E260" s="351">
        <f t="shared" si="192"/>
        <v>0</v>
      </c>
      <c r="F260" s="350"/>
      <c r="G260" s="351">
        <f t="shared" si="193"/>
        <v>0</v>
      </c>
      <c r="H260" s="350"/>
      <c r="I260" s="351">
        <f t="shared" si="194"/>
        <v>0</v>
      </c>
      <c r="J260" s="512"/>
      <c r="K260" s="511">
        <f t="shared" si="195"/>
        <v>0</v>
      </c>
      <c r="L260" s="247"/>
      <c r="M260" s="351">
        <f t="shared" si="196"/>
        <v>0</v>
      </c>
      <c r="N260" s="350"/>
      <c r="O260" s="351">
        <f t="shared" si="197"/>
        <v>0</v>
      </c>
      <c r="P260" s="350"/>
      <c r="Q260" s="351">
        <f t="shared" si="198"/>
        <v>0</v>
      </c>
      <c r="R260" s="350"/>
      <c r="S260" s="351">
        <f t="shared" si="199"/>
        <v>0</v>
      </c>
      <c r="T260" s="350"/>
      <c r="U260" s="351">
        <f t="shared" si="200"/>
        <v>0</v>
      </c>
      <c r="V260" s="247"/>
      <c r="W260" s="351">
        <f t="shared" si="201"/>
        <v>0</v>
      </c>
      <c r="X260" s="350"/>
      <c r="Y260" s="351">
        <f t="shared" si="202"/>
        <v>0</v>
      </c>
      <c r="Z260" s="247"/>
      <c r="AA260" s="351">
        <f t="shared" si="203"/>
        <v>0</v>
      </c>
      <c r="AB260" s="350"/>
      <c r="AC260" s="351">
        <f t="shared" si="204"/>
        <v>0</v>
      </c>
      <c r="AD260" s="350"/>
      <c r="AE260" s="351">
        <f t="shared" si="205"/>
        <v>0</v>
      </c>
      <c r="AF260" s="350"/>
      <c r="AG260" s="351">
        <f t="shared" si="206"/>
        <v>0</v>
      </c>
      <c r="AH260" s="350"/>
      <c r="AI260" s="351">
        <f t="shared" si="207"/>
        <v>0</v>
      </c>
      <c r="AJ260" s="350"/>
      <c r="AK260" s="351">
        <f t="shared" si="208"/>
        <v>0</v>
      </c>
      <c r="AL260" s="350"/>
      <c r="AM260" s="351">
        <f>C260*AL260</f>
        <v>0</v>
      </c>
      <c r="AN260" s="350"/>
      <c r="AO260" s="351">
        <f t="shared" ref="AO260:AO264" si="217">C260*AN260</f>
        <v>0</v>
      </c>
      <c r="AP260" s="350"/>
      <c r="AQ260" s="351">
        <f>C260*AP260</f>
        <v>0</v>
      </c>
      <c r="AR260" s="350"/>
      <c r="AS260" s="351">
        <f t="shared" si="173"/>
        <v>0</v>
      </c>
      <c r="AT260" s="350"/>
      <c r="AU260" s="351">
        <f>C260*AT260</f>
        <v>0</v>
      </c>
      <c r="AV260" s="350"/>
      <c r="AW260" s="351">
        <f t="shared" si="174"/>
        <v>0</v>
      </c>
      <c r="AX260" s="350"/>
      <c r="AY260" s="351">
        <f t="shared" si="175"/>
        <v>0</v>
      </c>
      <c r="AZ260" s="350"/>
      <c r="BA260" s="351">
        <f t="shared" si="176"/>
        <v>0</v>
      </c>
      <c r="BB260" s="350"/>
      <c r="BC260" s="351">
        <f t="shared" si="177"/>
        <v>0</v>
      </c>
      <c r="BD260" s="350"/>
      <c r="BE260" s="351">
        <f>K260*BD260</f>
        <v>0</v>
      </c>
      <c r="BF260" s="350"/>
      <c r="BG260" s="351">
        <f t="shared" si="178"/>
        <v>0</v>
      </c>
      <c r="BH260" s="350"/>
      <c r="BI260" s="351">
        <f t="shared" ref="BI260:BI264" si="218">C260*BH260</f>
        <v>0</v>
      </c>
      <c r="BJ260" s="246"/>
      <c r="BK260" s="246"/>
    </row>
    <row r="261" spans="1:63" ht="15.9" customHeight="1">
      <c r="A261" s="348" t="s">
        <v>710</v>
      </c>
      <c r="B261" s="349" t="s">
        <v>711</v>
      </c>
      <c r="C261" s="61">
        <v>67400</v>
      </c>
      <c r="D261" s="350"/>
      <c r="E261" s="351">
        <f t="shared" si="192"/>
        <v>0</v>
      </c>
      <c r="F261" s="350"/>
      <c r="G261" s="351">
        <f t="shared" si="193"/>
        <v>0</v>
      </c>
      <c r="H261" s="350"/>
      <c r="I261" s="351">
        <f t="shared" si="194"/>
        <v>0</v>
      </c>
      <c r="J261" s="512"/>
      <c r="K261" s="511">
        <f t="shared" si="195"/>
        <v>0</v>
      </c>
      <c r="L261" s="247"/>
      <c r="M261" s="351">
        <f t="shared" si="196"/>
        <v>0</v>
      </c>
      <c r="N261" s="350"/>
      <c r="O261" s="351">
        <f t="shared" si="197"/>
        <v>0</v>
      </c>
      <c r="P261" s="350"/>
      <c r="Q261" s="351">
        <f t="shared" si="198"/>
        <v>0</v>
      </c>
      <c r="R261" s="350"/>
      <c r="S261" s="351">
        <f t="shared" si="199"/>
        <v>0</v>
      </c>
      <c r="T261" s="350"/>
      <c r="U261" s="351">
        <f t="shared" si="200"/>
        <v>0</v>
      </c>
      <c r="V261" s="247"/>
      <c r="W261" s="351">
        <f t="shared" si="201"/>
        <v>0</v>
      </c>
      <c r="X261" s="350"/>
      <c r="Y261" s="351">
        <f t="shared" si="202"/>
        <v>0</v>
      </c>
      <c r="Z261" s="247"/>
      <c r="AA261" s="351">
        <f t="shared" si="203"/>
        <v>0</v>
      </c>
      <c r="AB261" s="350"/>
      <c r="AC261" s="351">
        <f t="shared" si="204"/>
        <v>0</v>
      </c>
      <c r="AD261" s="350"/>
      <c r="AE261" s="351">
        <f t="shared" si="205"/>
        <v>0</v>
      </c>
      <c r="AF261" s="350"/>
      <c r="AG261" s="351">
        <f t="shared" si="206"/>
        <v>0</v>
      </c>
      <c r="AH261" s="350"/>
      <c r="AI261" s="351">
        <f t="shared" si="207"/>
        <v>0</v>
      </c>
      <c r="AJ261" s="350"/>
      <c r="AK261" s="351">
        <f t="shared" si="208"/>
        <v>0</v>
      </c>
      <c r="AL261" s="350"/>
      <c r="AM261" s="351">
        <f>C261*AL261</f>
        <v>0</v>
      </c>
      <c r="AN261" s="350"/>
      <c r="AO261" s="351">
        <f t="shared" si="217"/>
        <v>0</v>
      </c>
      <c r="AP261" s="350"/>
      <c r="AQ261" s="351">
        <f>C261*AP261</f>
        <v>0</v>
      </c>
      <c r="AR261" s="350"/>
      <c r="AS261" s="351">
        <f t="shared" si="173"/>
        <v>0</v>
      </c>
      <c r="AT261" s="350"/>
      <c r="AU261" s="351">
        <f>C261*AT261</f>
        <v>0</v>
      </c>
      <c r="AV261" s="350"/>
      <c r="AW261" s="351">
        <f t="shared" si="174"/>
        <v>0</v>
      </c>
      <c r="AX261" s="350"/>
      <c r="AY261" s="351">
        <f t="shared" si="175"/>
        <v>0</v>
      </c>
      <c r="AZ261" s="350"/>
      <c r="BA261" s="351">
        <f t="shared" si="176"/>
        <v>0</v>
      </c>
      <c r="BB261" s="350"/>
      <c r="BC261" s="351">
        <f t="shared" si="177"/>
        <v>0</v>
      </c>
      <c r="BD261" s="350"/>
      <c r="BE261" s="351">
        <f>K261*BD261</f>
        <v>0</v>
      </c>
      <c r="BF261" s="350"/>
      <c r="BG261" s="351">
        <f t="shared" si="178"/>
        <v>0</v>
      </c>
      <c r="BH261" s="350"/>
      <c r="BI261" s="351">
        <f t="shared" si="218"/>
        <v>0</v>
      </c>
      <c r="BJ261" s="246"/>
      <c r="BK261" s="246"/>
    </row>
    <row r="262" spans="1:63" ht="15.9" customHeight="1">
      <c r="A262" s="348" t="s">
        <v>443</v>
      </c>
      <c r="B262" s="349" t="s">
        <v>444</v>
      </c>
      <c r="C262" s="61">
        <v>67400</v>
      </c>
      <c r="D262" s="350"/>
      <c r="E262" s="351">
        <f t="shared" si="192"/>
        <v>0</v>
      </c>
      <c r="F262" s="350"/>
      <c r="G262" s="351">
        <f t="shared" si="193"/>
        <v>0</v>
      </c>
      <c r="H262" s="350"/>
      <c r="I262" s="351">
        <f t="shared" si="194"/>
        <v>0</v>
      </c>
      <c r="J262" s="512"/>
      <c r="K262" s="511">
        <f t="shared" si="195"/>
        <v>0</v>
      </c>
      <c r="L262" s="247"/>
      <c r="M262" s="351">
        <f t="shared" si="196"/>
        <v>0</v>
      </c>
      <c r="N262" s="350"/>
      <c r="O262" s="351">
        <f t="shared" si="197"/>
        <v>0</v>
      </c>
      <c r="P262" s="350"/>
      <c r="Q262" s="351">
        <f t="shared" si="198"/>
        <v>0</v>
      </c>
      <c r="R262" s="350"/>
      <c r="S262" s="351">
        <f t="shared" si="199"/>
        <v>0</v>
      </c>
      <c r="T262" s="350"/>
      <c r="U262" s="351">
        <f t="shared" si="200"/>
        <v>0</v>
      </c>
      <c r="V262" s="247"/>
      <c r="W262" s="351">
        <f t="shared" si="201"/>
        <v>0</v>
      </c>
      <c r="X262" s="350"/>
      <c r="Y262" s="351">
        <f t="shared" si="202"/>
        <v>0</v>
      </c>
      <c r="Z262" s="247"/>
      <c r="AA262" s="351">
        <f t="shared" si="203"/>
        <v>0</v>
      </c>
      <c r="AB262" s="350"/>
      <c r="AC262" s="351">
        <f t="shared" si="204"/>
        <v>0</v>
      </c>
      <c r="AD262" s="350"/>
      <c r="AE262" s="351">
        <f t="shared" si="205"/>
        <v>0</v>
      </c>
      <c r="AF262" s="350"/>
      <c r="AG262" s="351">
        <f t="shared" si="206"/>
        <v>0</v>
      </c>
      <c r="AH262" s="350"/>
      <c r="AI262" s="351">
        <f t="shared" si="207"/>
        <v>0</v>
      </c>
      <c r="AJ262" s="350"/>
      <c r="AK262" s="351">
        <f t="shared" si="208"/>
        <v>0</v>
      </c>
      <c r="AL262" s="350"/>
      <c r="AM262" s="351">
        <f>C262*AL262</f>
        <v>0</v>
      </c>
      <c r="AN262" s="350"/>
      <c r="AO262" s="351">
        <f t="shared" si="217"/>
        <v>0</v>
      </c>
      <c r="AP262" s="350"/>
      <c r="AQ262" s="351">
        <f>C262*AP262</f>
        <v>0</v>
      </c>
      <c r="AR262" s="350"/>
      <c r="AS262" s="351">
        <f t="shared" si="173"/>
        <v>0</v>
      </c>
      <c r="AT262" s="350"/>
      <c r="AU262" s="351">
        <f>C262*AT262</f>
        <v>0</v>
      </c>
      <c r="AV262" s="350"/>
      <c r="AW262" s="351">
        <f t="shared" si="174"/>
        <v>0</v>
      </c>
      <c r="AX262" s="350"/>
      <c r="AY262" s="351">
        <f t="shared" si="175"/>
        <v>0</v>
      </c>
      <c r="AZ262" s="350"/>
      <c r="BA262" s="351">
        <f t="shared" si="176"/>
        <v>0</v>
      </c>
      <c r="BB262" s="350"/>
      <c r="BC262" s="351">
        <f t="shared" si="177"/>
        <v>0</v>
      </c>
      <c r="BD262" s="350"/>
      <c r="BE262" s="351">
        <f>K262*BD262</f>
        <v>0</v>
      </c>
      <c r="BF262" s="350"/>
      <c r="BG262" s="351">
        <f t="shared" si="178"/>
        <v>0</v>
      </c>
      <c r="BH262" s="350"/>
      <c r="BI262" s="351">
        <f t="shared" si="218"/>
        <v>0</v>
      </c>
      <c r="BJ262" s="246"/>
      <c r="BK262" s="246"/>
    </row>
    <row r="263" spans="1:63" ht="15.75" customHeight="1">
      <c r="A263" s="348" t="s">
        <v>466</v>
      </c>
      <c r="B263" s="349" t="s">
        <v>467</v>
      </c>
      <c r="C263" s="61">
        <v>67400</v>
      </c>
      <c r="D263" s="350"/>
      <c r="E263" s="351">
        <f t="shared" si="192"/>
        <v>0</v>
      </c>
      <c r="F263" s="350"/>
      <c r="G263" s="351">
        <f t="shared" si="193"/>
        <v>0</v>
      </c>
      <c r="H263" s="350"/>
      <c r="I263" s="351">
        <f t="shared" si="194"/>
        <v>0</v>
      </c>
      <c r="J263" s="512"/>
      <c r="K263" s="511">
        <f t="shared" si="195"/>
        <v>0</v>
      </c>
      <c r="L263" s="247"/>
      <c r="M263" s="351">
        <f t="shared" si="196"/>
        <v>0</v>
      </c>
      <c r="N263" s="350"/>
      <c r="O263" s="351">
        <f t="shared" si="197"/>
        <v>0</v>
      </c>
      <c r="P263" s="350"/>
      <c r="Q263" s="351">
        <f t="shared" si="198"/>
        <v>0</v>
      </c>
      <c r="R263" s="350"/>
      <c r="S263" s="351">
        <f t="shared" si="199"/>
        <v>0</v>
      </c>
      <c r="T263" s="350"/>
      <c r="U263" s="351">
        <f t="shared" si="200"/>
        <v>0</v>
      </c>
      <c r="V263" s="247"/>
      <c r="W263" s="351">
        <f t="shared" si="201"/>
        <v>0</v>
      </c>
      <c r="X263" s="350"/>
      <c r="Y263" s="351">
        <f t="shared" si="202"/>
        <v>0</v>
      </c>
      <c r="Z263" s="247"/>
      <c r="AA263" s="351">
        <f t="shared" si="203"/>
        <v>0</v>
      </c>
      <c r="AB263" s="350"/>
      <c r="AC263" s="351">
        <f t="shared" si="204"/>
        <v>0</v>
      </c>
      <c r="AD263" s="350"/>
      <c r="AE263" s="351">
        <f t="shared" si="205"/>
        <v>0</v>
      </c>
      <c r="AF263" s="350"/>
      <c r="AG263" s="351">
        <f t="shared" si="206"/>
        <v>0</v>
      </c>
      <c r="AH263" s="350"/>
      <c r="AI263" s="351">
        <f t="shared" si="207"/>
        <v>0</v>
      </c>
      <c r="AJ263" s="350"/>
      <c r="AK263" s="351">
        <f t="shared" si="208"/>
        <v>0</v>
      </c>
      <c r="AL263" s="350"/>
      <c r="AM263" s="351">
        <f>C263*AL263</f>
        <v>0</v>
      </c>
      <c r="AN263" s="350"/>
      <c r="AO263" s="351">
        <f t="shared" si="217"/>
        <v>0</v>
      </c>
      <c r="AP263" s="350"/>
      <c r="AQ263" s="351">
        <f>C263*AP263</f>
        <v>0</v>
      </c>
      <c r="AR263" s="350"/>
      <c r="AS263" s="351">
        <f t="shared" si="173"/>
        <v>0</v>
      </c>
      <c r="AT263" s="350"/>
      <c r="AU263" s="351">
        <f>C263*AT263</f>
        <v>0</v>
      </c>
      <c r="AV263" s="350"/>
      <c r="AW263" s="351">
        <f t="shared" si="174"/>
        <v>0</v>
      </c>
      <c r="AX263" s="350"/>
      <c r="AY263" s="351">
        <f t="shared" si="175"/>
        <v>0</v>
      </c>
      <c r="AZ263" s="350"/>
      <c r="BA263" s="351">
        <f t="shared" si="176"/>
        <v>0</v>
      </c>
      <c r="BB263" s="350"/>
      <c r="BC263" s="351">
        <f t="shared" si="177"/>
        <v>0</v>
      </c>
      <c r="BD263" s="350"/>
      <c r="BE263" s="351">
        <f>K263*BD263</f>
        <v>0</v>
      </c>
      <c r="BF263" s="350"/>
      <c r="BG263" s="351">
        <f t="shared" si="178"/>
        <v>0</v>
      </c>
      <c r="BH263" s="350"/>
      <c r="BI263" s="351">
        <f t="shared" si="218"/>
        <v>0</v>
      </c>
      <c r="BJ263" s="246"/>
      <c r="BK263" s="246"/>
    </row>
    <row r="264" spans="1:63" ht="15.75" customHeight="1">
      <c r="A264" s="322"/>
      <c r="B264" s="323"/>
      <c r="C264" s="61"/>
      <c r="D264" s="350"/>
      <c r="E264" s="351"/>
      <c r="F264" s="350"/>
      <c r="G264" s="351"/>
      <c r="H264" s="350"/>
      <c r="I264" s="351">
        <f t="shared" si="194"/>
        <v>0</v>
      </c>
      <c r="J264" s="512"/>
      <c r="K264" s="511">
        <f t="shared" si="195"/>
        <v>0</v>
      </c>
      <c r="L264" s="247"/>
      <c r="M264" s="351">
        <f t="shared" si="196"/>
        <v>0</v>
      </c>
      <c r="N264" s="350"/>
      <c r="O264" s="351">
        <f t="shared" si="197"/>
        <v>0</v>
      </c>
      <c r="P264" s="350"/>
      <c r="Q264" s="351">
        <f t="shared" si="198"/>
        <v>0</v>
      </c>
      <c r="R264" s="350"/>
      <c r="S264" s="351">
        <f t="shared" si="199"/>
        <v>0</v>
      </c>
      <c r="T264" s="350"/>
      <c r="U264" s="351">
        <f t="shared" si="200"/>
        <v>0</v>
      </c>
      <c r="V264" s="247"/>
      <c r="W264" s="351">
        <f t="shared" si="201"/>
        <v>0</v>
      </c>
      <c r="X264" s="350"/>
      <c r="Y264" s="351">
        <f t="shared" si="202"/>
        <v>0</v>
      </c>
      <c r="Z264" s="247"/>
      <c r="AA264" s="351">
        <f t="shared" si="203"/>
        <v>0</v>
      </c>
      <c r="AB264" s="350"/>
      <c r="AC264" s="351">
        <f t="shared" si="204"/>
        <v>0</v>
      </c>
      <c r="AD264" s="350"/>
      <c r="AE264" s="351">
        <f t="shared" si="205"/>
        <v>0</v>
      </c>
      <c r="AF264" s="350"/>
      <c r="AG264" s="351">
        <f t="shared" si="206"/>
        <v>0</v>
      </c>
      <c r="AH264" s="350"/>
      <c r="AI264" s="351">
        <f t="shared" si="207"/>
        <v>0</v>
      </c>
      <c r="AJ264" s="350"/>
      <c r="AK264" s="351">
        <f t="shared" si="208"/>
        <v>0</v>
      </c>
      <c r="AL264" s="350"/>
      <c r="AM264" s="351">
        <f>C264*AL264</f>
        <v>0</v>
      </c>
      <c r="AN264" s="350"/>
      <c r="AO264" s="351">
        <f t="shared" si="217"/>
        <v>0</v>
      </c>
      <c r="AP264" s="350"/>
      <c r="AQ264" s="351">
        <f>C264*AP264</f>
        <v>0</v>
      </c>
      <c r="AR264" s="350"/>
      <c r="AS264" s="351">
        <f t="shared" si="173"/>
        <v>0</v>
      </c>
      <c r="AT264" s="350"/>
      <c r="AU264" s="351">
        <f>C264*AT264</f>
        <v>0</v>
      </c>
      <c r="AV264" s="350"/>
      <c r="AW264" s="351">
        <f t="shared" si="174"/>
        <v>0</v>
      </c>
      <c r="AX264" s="350"/>
      <c r="AY264" s="351">
        <f t="shared" si="175"/>
        <v>0</v>
      </c>
      <c r="AZ264" s="350"/>
      <c r="BA264" s="351">
        <f t="shared" si="176"/>
        <v>0</v>
      </c>
      <c r="BB264" s="350"/>
      <c r="BC264" s="351">
        <f t="shared" si="177"/>
        <v>0</v>
      </c>
      <c r="BD264" s="350"/>
      <c r="BE264" s="351">
        <f>K264*BD264</f>
        <v>0</v>
      </c>
      <c r="BF264" s="350"/>
      <c r="BG264" s="351">
        <f t="shared" si="178"/>
        <v>0</v>
      </c>
      <c r="BH264" s="350"/>
      <c r="BI264" s="351">
        <f t="shared" si="218"/>
        <v>0</v>
      </c>
    </row>
    <row r="265" spans="1:63" s="245" customFormat="1" ht="15.9" customHeight="1">
      <c r="A265" s="316"/>
      <c r="B265" s="313" t="s">
        <v>27</v>
      </c>
      <c r="C265" s="162">
        <f>SUM(C260:C263)</f>
        <v>269600</v>
      </c>
      <c r="D265" s="162">
        <f t="shared" ref="D265:BI265" si="219">SUM(D260:D263)</f>
        <v>0</v>
      </c>
      <c r="E265" s="162">
        <f t="shared" si="219"/>
        <v>0</v>
      </c>
      <c r="F265" s="162">
        <f t="shared" si="219"/>
        <v>0</v>
      </c>
      <c r="G265" s="162">
        <f t="shared" si="219"/>
        <v>0</v>
      </c>
      <c r="H265" s="162">
        <f t="shared" si="219"/>
        <v>0</v>
      </c>
      <c r="I265" s="162">
        <f t="shared" si="219"/>
        <v>0</v>
      </c>
      <c r="J265" s="513">
        <f t="shared" si="219"/>
        <v>0</v>
      </c>
      <c r="K265" s="513">
        <f t="shared" si="219"/>
        <v>0</v>
      </c>
      <c r="L265" s="162">
        <f t="shared" si="219"/>
        <v>0</v>
      </c>
      <c r="M265" s="162">
        <f t="shared" si="219"/>
        <v>0</v>
      </c>
      <c r="N265" s="162">
        <f t="shared" si="219"/>
        <v>0</v>
      </c>
      <c r="O265" s="162">
        <f t="shared" si="219"/>
        <v>0</v>
      </c>
      <c r="P265" s="162">
        <f t="shared" si="219"/>
        <v>0</v>
      </c>
      <c r="Q265" s="162">
        <f t="shared" si="219"/>
        <v>0</v>
      </c>
      <c r="R265" s="162">
        <f t="shared" si="219"/>
        <v>0</v>
      </c>
      <c r="S265" s="162">
        <f t="shared" si="219"/>
        <v>0</v>
      </c>
      <c r="T265" s="162">
        <f t="shared" si="219"/>
        <v>0</v>
      </c>
      <c r="U265" s="162">
        <f t="shared" si="219"/>
        <v>0</v>
      </c>
      <c r="V265" s="162">
        <f t="shared" si="219"/>
        <v>0</v>
      </c>
      <c r="W265" s="162">
        <f t="shared" si="219"/>
        <v>0</v>
      </c>
      <c r="X265" s="162">
        <f t="shared" si="219"/>
        <v>0</v>
      </c>
      <c r="Y265" s="162">
        <f t="shared" si="219"/>
        <v>0</v>
      </c>
      <c r="Z265" s="162">
        <f t="shared" si="219"/>
        <v>0</v>
      </c>
      <c r="AA265" s="162">
        <f t="shared" si="219"/>
        <v>0</v>
      </c>
      <c r="AB265" s="162">
        <f t="shared" si="219"/>
        <v>0</v>
      </c>
      <c r="AC265" s="162">
        <f t="shared" si="219"/>
        <v>0</v>
      </c>
      <c r="AD265" s="167">
        <f t="shared" si="219"/>
        <v>0</v>
      </c>
      <c r="AE265" s="162">
        <f t="shared" si="219"/>
        <v>0</v>
      </c>
      <c r="AF265" s="162">
        <f t="shared" si="219"/>
        <v>0</v>
      </c>
      <c r="AG265" s="162">
        <f t="shared" si="219"/>
        <v>0</v>
      </c>
      <c r="AH265" s="162">
        <f t="shared" si="219"/>
        <v>0</v>
      </c>
      <c r="AI265" s="162">
        <f t="shared" si="219"/>
        <v>0</v>
      </c>
      <c r="AJ265" s="162">
        <f t="shared" si="219"/>
        <v>0</v>
      </c>
      <c r="AK265" s="162">
        <f t="shared" si="219"/>
        <v>0</v>
      </c>
      <c r="AL265" s="162">
        <f t="shared" si="219"/>
        <v>0</v>
      </c>
      <c r="AM265" s="162">
        <f t="shared" si="219"/>
        <v>0</v>
      </c>
      <c r="AN265" s="162">
        <f t="shared" si="219"/>
        <v>0</v>
      </c>
      <c r="AO265" s="162">
        <f t="shared" si="219"/>
        <v>0</v>
      </c>
      <c r="AP265" s="162">
        <f t="shared" si="219"/>
        <v>0</v>
      </c>
      <c r="AQ265" s="162">
        <f t="shared" si="219"/>
        <v>0</v>
      </c>
      <c r="AR265" s="162">
        <f t="shared" si="219"/>
        <v>0</v>
      </c>
      <c r="AS265" s="162">
        <f t="shared" si="219"/>
        <v>0</v>
      </c>
      <c r="AT265" s="162">
        <f t="shared" si="219"/>
        <v>0</v>
      </c>
      <c r="AU265" s="162">
        <f t="shared" si="219"/>
        <v>0</v>
      </c>
      <c r="AV265" s="162">
        <f t="shared" si="219"/>
        <v>0</v>
      </c>
      <c r="AW265" s="162">
        <f t="shared" si="219"/>
        <v>0</v>
      </c>
      <c r="AX265" s="162">
        <f t="shared" si="219"/>
        <v>0</v>
      </c>
      <c r="AY265" s="162">
        <f t="shared" si="219"/>
        <v>0</v>
      </c>
      <c r="AZ265" s="162">
        <f t="shared" si="219"/>
        <v>0</v>
      </c>
      <c r="BA265" s="162">
        <f t="shared" si="219"/>
        <v>0</v>
      </c>
      <c r="BB265" s="162">
        <f t="shared" si="219"/>
        <v>0</v>
      </c>
      <c r="BC265" s="162">
        <f t="shared" si="219"/>
        <v>0</v>
      </c>
      <c r="BD265" s="162">
        <f t="shared" si="219"/>
        <v>0</v>
      </c>
      <c r="BE265" s="162">
        <f t="shared" si="219"/>
        <v>0</v>
      </c>
      <c r="BF265" s="162">
        <f t="shared" si="219"/>
        <v>0</v>
      </c>
      <c r="BG265" s="162">
        <f t="shared" si="219"/>
        <v>0</v>
      </c>
      <c r="BH265" s="162">
        <f t="shared" si="219"/>
        <v>0</v>
      </c>
      <c r="BI265" s="162">
        <f t="shared" si="219"/>
        <v>0</v>
      </c>
      <c r="BJ265" s="257">
        <f>+E265+G265+I265+K265+M265+O265+AM265+AK265+S265+U265+W265+Y265+AA265+AS265+AU265+AC265+AI265+AQ265+AE265+AG265+Q265+AO265+AW265+AY265+BA265+BC265+BE265+BG265+BI265</f>
        <v>0</v>
      </c>
    </row>
    <row r="266" spans="1:63" s="240" customFormat="1" ht="15.9" customHeight="1">
      <c r="A266" s="427"/>
      <c r="B266" s="428" t="s">
        <v>369</v>
      </c>
      <c r="C266" s="168"/>
      <c r="D266" s="168"/>
      <c r="E266" s="168"/>
      <c r="F266" s="168"/>
      <c r="G266" s="168"/>
      <c r="H266" s="168"/>
      <c r="I266" s="168"/>
      <c r="J266" s="517"/>
      <c r="K266" s="517"/>
      <c r="L266" s="168"/>
      <c r="M266" s="168"/>
      <c r="N266" s="168"/>
      <c r="O266" s="168"/>
      <c r="P266" s="168"/>
      <c r="Q266" s="168"/>
      <c r="R266" s="168"/>
      <c r="S266" s="168"/>
      <c r="T266" s="168"/>
      <c r="U266" s="168"/>
      <c r="V266" s="168"/>
      <c r="W266" s="168"/>
      <c r="X266" s="168"/>
      <c r="Y266" s="168"/>
      <c r="Z266" s="168"/>
      <c r="AA266" s="168"/>
      <c r="AB266" s="168"/>
      <c r="AC266" s="168"/>
      <c r="AD266" s="166"/>
      <c r="AE266" s="168"/>
      <c r="AF266" s="168"/>
      <c r="AG266" s="168"/>
      <c r="AH266" s="168"/>
      <c r="AI266" s="168"/>
      <c r="AJ266" s="168"/>
      <c r="AK266" s="168"/>
      <c r="AL266" s="168"/>
      <c r="AM266" s="168"/>
      <c r="AN266" s="168"/>
      <c r="AO266" s="168"/>
      <c r="AP266" s="168"/>
      <c r="AQ266" s="168"/>
      <c r="AR266" s="168"/>
      <c r="AS266" s="168"/>
      <c r="AT266" s="168"/>
      <c r="AU266" s="168"/>
      <c r="AV266" s="168"/>
      <c r="AW266" s="168"/>
      <c r="AX266" s="168"/>
      <c r="AY266" s="168"/>
      <c r="AZ266" s="168"/>
      <c r="BA266" s="168"/>
      <c r="BB266" s="168"/>
      <c r="BC266" s="168"/>
      <c r="BD266" s="168"/>
      <c r="BE266" s="168"/>
      <c r="BF266" s="168"/>
      <c r="BG266" s="168"/>
      <c r="BH266" s="168"/>
      <c r="BI266" s="168"/>
      <c r="BJ266" s="250"/>
      <c r="BK266" s="241"/>
    </row>
    <row r="267" spans="1:63" s="240" customFormat="1" ht="15.9" customHeight="1">
      <c r="A267" s="360" t="s">
        <v>441</v>
      </c>
      <c r="B267" s="349" t="s">
        <v>442</v>
      </c>
      <c r="C267" s="171">
        <v>67400</v>
      </c>
      <c r="D267" s="350"/>
      <c r="E267" s="351">
        <f t="shared" si="192"/>
        <v>0</v>
      </c>
      <c r="F267" s="350"/>
      <c r="G267" s="351">
        <f t="shared" si="193"/>
        <v>0</v>
      </c>
      <c r="H267" s="350"/>
      <c r="I267" s="351">
        <f t="shared" si="194"/>
        <v>0</v>
      </c>
      <c r="J267" s="512"/>
      <c r="K267" s="511">
        <f t="shared" si="195"/>
        <v>0</v>
      </c>
      <c r="L267" s="247"/>
      <c r="M267" s="351">
        <f t="shared" si="196"/>
        <v>0</v>
      </c>
      <c r="N267" s="350"/>
      <c r="O267" s="351">
        <f t="shared" si="197"/>
        <v>0</v>
      </c>
      <c r="P267" s="350"/>
      <c r="Q267" s="351">
        <f t="shared" si="198"/>
        <v>0</v>
      </c>
      <c r="R267" s="350"/>
      <c r="S267" s="351">
        <f t="shared" si="199"/>
        <v>0</v>
      </c>
      <c r="T267" s="350"/>
      <c r="U267" s="351">
        <f t="shared" si="200"/>
        <v>0</v>
      </c>
      <c r="V267" s="247"/>
      <c r="W267" s="351">
        <f t="shared" si="201"/>
        <v>0</v>
      </c>
      <c r="X267" s="350"/>
      <c r="Y267" s="351">
        <f t="shared" si="202"/>
        <v>0</v>
      </c>
      <c r="Z267" s="247"/>
      <c r="AA267" s="351">
        <f t="shared" si="203"/>
        <v>0</v>
      </c>
      <c r="AB267" s="350"/>
      <c r="AC267" s="351">
        <f t="shared" si="204"/>
        <v>0</v>
      </c>
      <c r="AD267" s="350"/>
      <c r="AE267" s="351">
        <f t="shared" si="205"/>
        <v>0</v>
      </c>
      <c r="AF267" s="350"/>
      <c r="AG267" s="351">
        <f t="shared" si="206"/>
        <v>0</v>
      </c>
      <c r="AH267" s="350"/>
      <c r="AI267" s="351">
        <f t="shared" si="207"/>
        <v>0</v>
      </c>
      <c r="AJ267" s="350"/>
      <c r="AK267" s="351">
        <f t="shared" si="208"/>
        <v>0</v>
      </c>
      <c r="AL267" s="350"/>
      <c r="AM267" s="351">
        <f>C267*AL267</f>
        <v>0</v>
      </c>
      <c r="AN267" s="350"/>
      <c r="AO267" s="351">
        <f t="shared" ref="AO267:AO269" si="220">C267*AN267</f>
        <v>0</v>
      </c>
      <c r="AP267" s="350"/>
      <c r="AQ267" s="351">
        <f>C267*AP267</f>
        <v>0</v>
      </c>
      <c r="AR267" s="350"/>
      <c r="AS267" s="351">
        <f t="shared" si="173"/>
        <v>0</v>
      </c>
      <c r="AT267" s="350"/>
      <c r="AU267" s="351">
        <f>C267*AT267</f>
        <v>0</v>
      </c>
      <c r="AV267" s="350"/>
      <c r="AW267" s="351">
        <f t="shared" si="174"/>
        <v>0</v>
      </c>
      <c r="AX267" s="350"/>
      <c r="AY267" s="351">
        <f t="shared" si="175"/>
        <v>0</v>
      </c>
      <c r="AZ267" s="350"/>
      <c r="BA267" s="351">
        <f t="shared" si="176"/>
        <v>0</v>
      </c>
      <c r="BB267" s="350"/>
      <c r="BC267" s="351">
        <f t="shared" si="177"/>
        <v>0</v>
      </c>
      <c r="BD267" s="350"/>
      <c r="BE267" s="351">
        <f>K267*BD267</f>
        <v>0</v>
      </c>
      <c r="BF267" s="350"/>
      <c r="BG267" s="351">
        <f t="shared" si="178"/>
        <v>0</v>
      </c>
      <c r="BH267" s="350"/>
      <c r="BI267" s="351">
        <f t="shared" ref="BI267:BI269" si="221">C267*BH267</f>
        <v>0</v>
      </c>
    </row>
    <row r="268" spans="1:63" s="240" customFormat="1" ht="15.9" customHeight="1">
      <c r="A268" s="360" t="s">
        <v>352</v>
      </c>
      <c r="B268" s="349" t="s">
        <v>353</v>
      </c>
      <c r="C268" s="171">
        <v>67400</v>
      </c>
      <c r="D268" s="350"/>
      <c r="E268" s="351">
        <f t="shared" si="192"/>
        <v>0</v>
      </c>
      <c r="F268" s="350"/>
      <c r="G268" s="351">
        <f t="shared" si="193"/>
        <v>0</v>
      </c>
      <c r="H268" s="350"/>
      <c r="I268" s="351">
        <f t="shared" si="194"/>
        <v>0</v>
      </c>
      <c r="J268" s="512"/>
      <c r="K268" s="511">
        <f t="shared" si="195"/>
        <v>0</v>
      </c>
      <c r="L268" s="247"/>
      <c r="M268" s="351">
        <f t="shared" si="196"/>
        <v>0</v>
      </c>
      <c r="N268" s="350"/>
      <c r="O268" s="351">
        <f t="shared" si="197"/>
        <v>0</v>
      </c>
      <c r="P268" s="350"/>
      <c r="Q268" s="351">
        <f t="shared" si="198"/>
        <v>0</v>
      </c>
      <c r="R268" s="350"/>
      <c r="S268" s="351">
        <f t="shared" si="199"/>
        <v>0</v>
      </c>
      <c r="T268" s="350"/>
      <c r="U268" s="351">
        <f t="shared" si="200"/>
        <v>0</v>
      </c>
      <c r="V268" s="247"/>
      <c r="W268" s="351">
        <f t="shared" si="201"/>
        <v>0</v>
      </c>
      <c r="X268" s="350"/>
      <c r="Y268" s="351">
        <f t="shared" si="202"/>
        <v>0</v>
      </c>
      <c r="Z268" s="247"/>
      <c r="AA268" s="351">
        <f t="shared" si="203"/>
        <v>0</v>
      </c>
      <c r="AB268" s="350"/>
      <c r="AC268" s="351">
        <f t="shared" si="204"/>
        <v>0</v>
      </c>
      <c r="AD268" s="350"/>
      <c r="AE268" s="351">
        <f t="shared" si="205"/>
        <v>0</v>
      </c>
      <c r="AF268" s="350"/>
      <c r="AG268" s="351">
        <f t="shared" si="206"/>
        <v>0</v>
      </c>
      <c r="AH268" s="350"/>
      <c r="AI268" s="351">
        <f t="shared" si="207"/>
        <v>0</v>
      </c>
      <c r="AJ268" s="350"/>
      <c r="AK268" s="351">
        <f t="shared" si="208"/>
        <v>0</v>
      </c>
      <c r="AL268" s="350"/>
      <c r="AM268" s="351">
        <f>C268*AL268</f>
        <v>0</v>
      </c>
      <c r="AN268" s="350"/>
      <c r="AO268" s="351">
        <f t="shared" si="220"/>
        <v>0</v>
      </c>
      <c r="AP268" s="350"/>
      <c r="AQ268" s="351">
        <f>C268*AP268</f>
        <v>0</v>
      </c>
      <c r="AR268" s="350"/>
      <c r="AS268" s="351">
        <f t="shared" si="173"/>
        <v>0</v>
      </c>
      <c r="AT268" s="350"/>
      <c r="AU268" s="351">
        <f>C268*AT268</f>
        <v>0</v>
      </c>
      <c r="AV268" s="350"/>
      <c r="AW268" s="351">
        <f t="shared" si="174"/>
        <v>0</v>
      </c>
      <c r="AX268" s="350"/>
      <c r="AY268" s="351">
        <f t="shared" si="175"/>
        <v>0</v>
      </c>
      <c r="AZ268" s="350"/>
      <c r="BA268" s="351">
        <f t="shared" si="176"/>
        <v>0</v>
      </c>
      <c r="BB268" s="350"/>
      <c r="BC268" s="351">
        <f t="shared" si="177"/>
        <v>0</v>
      </c>
      <c r="BD268" s="350"/>
      <c r="BE268" s="351">
        <f>K268*BD268</f>
        <v>0</v>
      </c>
      <c r="BF268" s="350"/>
      <c r="BG268" s="351">
        <f t="shared" si="178"/>
        <v>0</v>
      </c>
      <c r="BH268" s="350"/>
      <c r="BI268" s="351">
        <f t="shared" si="221"/>
        <v>0</v>
      </c>
    </row>
    <row r="269" spans="1:63" s="240" customFormat="1" ht="15.9" customHeight="1">
      <c r="A269" s="360" t="s">
        <v>712</v>
      </c>
      <c r="B269" s="349" t="s">
        <v>713</v>
      </c>
      <c r="C269" s="171">
        <v>67400</v>
      </c>
      <c r="D269" s="350"/>
      <c r="E269" s="351">
        <f t="shared" si="192"/>
        <v>0</v>
      </c>
      <c r="F269" s="350"/>
      <c r="G269" s="351">
        <f t="shared" si="193"/>
        <v>0</v>
      </c>
      <c r="H269" s="350"/>
      <c r="I269" s="351">
        <f t="shared" si="194"/>
        <v>0</v>
      </c>
      <c r="J269" s="512"/>
      <c r="K269" s="511">
        <f t="shared" si="195"/>
        <v>0</v>
      </c>
      <c r="L269" s="247"/>
      <c r="M269" s="351">
        <f t="shared" si="196"/>
        <v>0</v>
      </c>
      <c r="N269" s="350"/>
      <c r="O269" s="351">
        <f t="shared" si="197"/>
        <v>0</v>
      </c>
      <c r="P269" s="350"/>
      <c r="Q269" s="351">
        <f t="shared" si="198"/>
        <v>0</v>
      </c>
      <c r="R269" s="350"/>
      <c r="S269" s="351">
        <f t="shared" si="199"/>
        <v>0</v>
      </c>
      <c r="T269" s="350"/>
      <c r="U269" s="351">
        <f t="shared" si="200"/>
        <v>0</v>
      </c>
      <c r="V269" s="247"/>
      <c r="W269" s="351">
        <f t="shared" si="201"/>
        <v>0</v>
      </c>
      <c r="X269" s="350"/>
      <c r="Y269" s="351">
        <f t="shared" si="202"/>
        <v>0</v>
      </c>
      <c r="Z269" s="247"/>
      <c r="AA269" s="351">
        <f t="shared" si="203"/>
        <v>0</v>
      </c>
      <c r="AB269" s="350"/>
      <c r="AC269" s="351">
        <f t="shared" si="204"/>
        <v>0</v>
      </c>
      <c r="AD269" s="350"/>
      <c r="AE269" s="351">
        <f t="shared" si="205"/>
        <v>0</v>
      </c>
      <c r="AF269" s="350"/>
      <c r="AG269" s="351">
        <f t="shared" si="206"/>
        <v>0</v>
      </c>
      <c r="AH269" s="350"/>
      <c r="AI269" s="351">
        <f t="shared" si="207"/>
        <v>0</v>
      </c>
      <c r="AJ269" s="350"/>
      <c r="AK269" s="351">
        <f t="shared" si="208"/>
        <v>0</v>
      </c>
      <c r="AL269" s="350"/>
      <c r="AM269" s="351">
        <f>C269*AL269</f>
        <v>0</v>
      </c>
      <c r="AN269" s="350"/>
      <c r="AO269" s="351">
        <f t="shared" si="220"/>
        <v>0</v>
      </c>
      <c r="AP269" s="350"/>
      <c r="AQ269" s="351">
        <f>C269*AP269</f>
        <v>0</v>
      </c>
      <c r="AR269" s="350"/>
      <c r="AS269" s="351">
        <f t="shared" si="173"/>
        <v>0</v>
      </c>
      <c r="AT269" s="350"/>
      <c r="AU269" s="351">
        <f>C269*AT269</f>
        <v>0</v>
      </c>
      <c r="AV269" s="350"/>
      <c r="AW269" s="351">
        <f t="shared" si="174"/>
        <v>0</v>
      </c>
      <c r="AX269" s="350"/>
      <c r="AY269" s="351">
        <f t="shared" si="175"/>
        <v>0</v>
      </c>
      <c r="AZ269" s="350"/>
      <c r="BA269" s="351">
        <f t="shared" si="176"/>
        <v>0</v>
      </c>
      <c r="BB269" s="350"/>
      <c r="BC269" s="351">
        <f t="shared" si="177"/>
        <v>0</v>
      </c>
      <c r="BD269" s="350"/>
      <c r="BE269" s="351">
        <f>K269*BD269</f>
        <v>0</v>
      </c>
      <c r="BF269" s="350"/>
      <c r="BG269" s="351">
        <f t="shared" si="178"/>
        <v>0</v>
      </c>
      <c r="BH269" s="350"/>
      <c r="BI269" s="351">
        <f t="shared" si="221"/>
        <v>0</v>
      </c>
    </row>
    <row r="270" spans="1:63" s="245" customFormat="1" ht="15.9" customHeight="1">
      <c r="A270" s="316"/>
      <c r="B270" s="313" t="s">
        <v>27</v>
      </c>
      <c r="C270" s="162">
        <f>SUM(C267:C269)</f>
        <v>202200</v>
      </c>
      <c r="D270" s="162">
        <f t="shared" ref="D270:BI270" si="222">SUM(D267:D269)</f>
        <v>0</v>
      </c>
      <c r="E270" s="162">
        <f t="shared" si="222"/>
        <v>0</v>
      </c>
      <c r="F270" s="162">
        <f t="shared" si="222"/>
        <v>0</v>
      </c>
      <c r="G270" s="162">
        <f t="shared" si="222"/>
        <v>0</v>
      </c>
      <c r="H270" s="162">
        <f t="shared" si="222"/>
        <v>0</v>
      </c>
      <c r="I270" s="162">
        <f t="shared" si="222"/>
        <v>0</v>
      </c>
      <c r="J270" s="513">
        <f t="shared" si="222"/>
        <v>0</v>
      </c>
      <c r="K270" s="513">
        <f t="shared" si="222"/>
        <v>0</v>
      </c>
      <c r="L270" s="162">
        <f t="shared" si="222"/>
        <v>0</v>
      </c>
      <c r="M270" s="162">
        <f t="shared" si="222"/>
        <v>0</v>
      </c>
      <c r="N270" s="162">
        <f t="shared" si="222"/>
        <v>0</v>
      </c>
      <c r="O270" s="162">
        <f t="shared" si="222"/>
        <v>0</v>
      </c>
      <c r="P270" s="162">
        <f t="shared" si="222"/>
        <v>0</v>
      </c>
      <c r="Q270" s="162">
        <f t="shared" si="222"/>
        <v>0</v>
      </c>
      <c r="R270" s="162">
        <f t="shared" si="222"/>
        <v>0</v>
      </c>
      <c r="S270" s="162">
        <f t="shared" si="222"/>
        <v>0</v>
      </c>
      <c r="T270" s="162">
        <f t="shared" si="222"/>
        <v>0</v>
      </c>
      <c r="U270" s="162">
        <f t="shared" si="222"/>
        <v>0</v>
      </c>
      <c r="V270" s="162">
        <f t="shared" si="222"/>
        <v>0</v>
      </c>
      <c r="W270" s="162">
        <f t="shared" si="222"/>
        <v>0</v>
      </c>
      <c r="X270" s="162">
        <f t="shared" si="222"/>
        <v>0</v>
      </c>
      <c r="Y270" s="162">
        <f t="shared" si="222"/>
        <v>0</v>
      </c>
      <c r="Z270" s="162">
        <f t="shared" si="222"/>
        <v>0</v>
      </c>
      <c r="AA270" s="162">
        <f t="shared" si="222"/>
        <v>0</v>
      </c>
      <c r="AB270" s="162">
        <f t="shared" si="222"/>
        <v>0</v>
      </c>
      <c r="AC270" s="162">
        <f t="shared" si="222"/>
        <v>0</v>
      </c>
      <c r="AD270" s="167">
        <f t="shared" si="222"/>
        <v>0</v>
      </c>
      <c r="AE270" s="162">
        <f t="shared" si="222"/>
        <v>0</v>
      </c>
      <c r="AF270" s="162">
        <f t="shared" si="222"/>
        <v>0</v>
      </c>
      <c r="AG270" s="162">
        <f t="shared" si="222"/>
        <v>0</v>
      </c>
      <c r="AH270" s="162">
        <f t="shared" si="222"/>
        <v>0</v>
      </c>
      <c r="AI270" s="162">
        <f t="shared" si="222"/>
        <v>0</v>
      </c>
      <c r="AJ270" s="162">
        <f t="shared" si="222"/>
        <v>0</v>
      </c>
      <c r="AK270" s="162">
        <f t="shared" si="222"/>
        <v>0</v>
      </c>
      <c r="AL270" s="162">
        <f t="shared" si="222"/>
        <v>0</v>
      </c>
      <c r="AM270" s="162">
        <f t="shared" si="222"/>
        <v>0</v>
      </c>
      <c r="AN270" s="162">
        <f t="shared" si="222"/>
        <v>0</v>
      </c>
      <c r="AO270" s="162">
        <f t="shared" si="222"/>
        <v>0</v>
      </c>
      <c r="AP270" s="162">
        <f t="shared" si="222"/>
        <v>0</v>
      </c>
      <c r="AQ270" s="162">
        <f t="shared" si="222"/>
        <v>0</v>
      </c>
      <c r="AR270" s="162">
        <f t="shared" si="222"/>
        <v>0</v>
      </c>
      <c r="AS270" s="162">
        <f t="shared" si="222"/>
        <v>0</v>
      </c>
      <c r="AT270" s="162">
        <f t="shared" si="222"/>
        <v>0</v>
      </c>
      <c r="AU270" s="162">
        <f t="shared" si="222"/>
        <v>0</v>
      </c>
      <c r="AV270" s="162">
        <f t="shared" si="222"/>
        <v>0</v>
      </c>
      <c r="AW270" s="162">
        <f t="shared" si="222"/>
        <v>0</v>
      </c>
      <c r="AX270" s="162">
        <f t="shared" si="222"/>
        <v>0</v>
      </c>
      <c r="AY270" s="162">
        <f t="shared" si="222"/>
        <v>0</v>
      </c>
      <c r="AZ270" s="162">
        <f t="shared" si="222"/>
        <v>0</v>
      </c>
      <c r="BA270" s="162">
        <f t="shared" si="222"/>
        <v>0</v>
      </c>
      <c r="BB270" s="162">
        <f t="shared" si="222"/>
        <v>0</v>
      </c>
      <c r="BC270" s="162">
        <f t="shared" si="222"/>
        <v>0</v>
      </c>
      <c r="BD270" s="162">
        <f t="shared" si="222"/>
        <v>0</v>
      </c>
      <c r="BE270" s="162">
        <f t="shared" si="222"/>
        <v>0</v>
      </c>
      <c r="BF270" s="162">
        <f t="shared" si="222"/>
        <v>0</v>
      </c>
      <c r="BG270" s="162">
        <f t="shared" si="222"/>
        <v>0</v>
      </c>
      <c r="BH270" s="162">
        <f t="shared" si="222"/>
        <v>0</v>
      </c>
      <c r="BI270" s="162">
        <f t="shared" si="222"/>
        <v>0</v>
      </c>
      <c r="BJ270" s="257">
        <f>+E270+G270+I270+K270+M270+O270+AM270+AK270+S270+U270+W270+Y270+AA270+AS270+AU270+AC270+AI270+AQ270+AE270+AG270+Q270+AO270+AW270+AY270+BA270+BC270+BE270+BG270+BI270</f>
        <v>0</v>
      </c>
    </row>
    <row r="271" spans="1:63" ht="15.9" customHeight="1">
      <c r="A271" s="314"/>
      <c r="B271" s="324" t="s">
        <v>61</v>
      </c>
      <c r="C271" s="62"/>
      <c r="D271" s="62"/>
      <c r="E271" s="62"/>
      <c r="F271" s="62"/>
      <c r="G271" s="62"/>
      <c r="H271" s="62"/>
      <c r="I271" s="62"/>
      <c r="J271" s="514"/>
      <c r="K271" s="514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</row>
    <row r="272" spans="1:63" ht="15.9" customHeight="1">
      <c r="A272" s="348" t="s">
        <v>419</v>
      </c>
      <c r="B272" s="349" t="s">
        <v>714</v>
      </c>
      <c r="C272" s="61">
        <v>67400</v>
      </c>
      <c r="D272" s="350"/>
      <c r="E272" s="351">
        <f t="shared" si="192"/>
        <v>0</v>
      </c>
      <c r="F272" s="350"/>
      <c r="G272" s="351">
        <f t="shared" si="193"/>
        <v>0</v>
      </c>
      <c r="H272" s="350"/>
      <c r="I272" s="351">
        <f t="shared" si="194"/>
        <v>0</v>
      </c>
      <c r="J272" s="512"/>
      <c r="K272" s="511">
        <f t="shared" si="195"/>
        <v>0</v>
      </c>
      <c r="L272" s="247"/>
      <c r="M272" s="351">
        <f t="shared" si="196"/>
        <v>0</v>
      </c>
      <c r="N272" s="350"/>
      <c r="O272" s="351">
        <f t="shared" si="197"/>
        <v>0</v>
      </c>
      <c r="P272" s="350"/>
      <c r="Q272" s="351">
        <f t="shared" si="198"/>
        <v>0</v>
      </c>
      <c r="R272" s="350"/>
      <c r="S272" s="351">
        <f t="shared" si="199"/>
        <v>0</v>
      </c>
      <c r="T272" s="350"/>
      <c r="U272" s="351">
        <f t="shared" si="200"/>
        <v>0</v>
      </c>
      <c r="V272" s="247"/>
      <c r="W272" s="351">
        <f t="shared" si="201"/>
        <v>0</v>
      </c>
      <c r="X272" s="350"/>
      <c r="Y272" s="351">
        <f t="shared" si="202"/>
        <v>0</v>
      </c>
      <c r="Z272" s="247"/>
      <c r="AA272" s="351">
        <f t="shared" si="203"/>
        <v>0</v>
      </c>
      <c r="AB272" s="350"/>
      <c r="AC272" s="351">
        <f t="shared" si="204"/>
        <v>0</v>
      </c>
      <c r="AD272" s="350"/>
      <c r="AE272" s="351">
        <f t="shared" si="205"/>
        <v>0</v>
      </c>
      <c r="AF272" s="350"/>
      <c r="AG272" s="351">
        <f t="shared" si="206"/>
        <v>0</v>
      </c>
      <c r="AH272" s="350"/>
      <c r="AI272" s="351">
        <f t="shared" si="207"/>
        <v>0</v>
      </c>
      <c r="AJ272" s="350"/>
      <c r="AK272" s="351">
        <f t="shared" si="208"/>
        <v>0</v>
      </c>
      <c r="AL272" s="350"/>
      <c r="AM272" s="351">
        <f t="shared" ref="AM272:AM335" si="223">C272*AL272</f>
        <v>0</v>
      </c>
      <c r="AN272" s="350"/>
      <c r="AO272" s="351">
        <f t="shared" ref="AO272:AO335" si="224">C272*AN272</f>
        <v>0</v>
      </c>
      <c r="AP272" s="350"/>
      <c r="AQ272" s="351">
        <f t="shared" ref="AQ272:AQ335" si="225">C272*AP272</f>
        <v>0</v>
      </c>
      <c r="AR272" s="350"/>
      <c r="AS272" s="351">
        <f>C272*AR272</f>
        <v>0</v>
      </c>
      <c r="AT272" s="350"/>
      <c r="AU272" s="351">
        <f t="shared" ref="AU272:AU335" si="226">C272*AT272</f>
        <v>0</v>
      </c>
      <c r="AV272" s="350"/>
      <c r="AW272" s="351">
        <f t="shared" si="174"/>
        <v>0</v>
      </c>
      <c r="AX272" s="350"/>
      <c r="AY272" s="351">
        <f t="shared" si="175"/>
        <v>0</v>
      </c>
      <c r="AZ272" s="350"/>
      <c r="BA272" s="351">
        <f t="shared" si="176"/>
        <v>0</v>
      </c>
      <c r="BB272" s="350"/>
      <c r="BC272" s="351">
        <f>C272*BB272</f>
        <v>0</v>
      </c>
      <c r="BD272" s="350"/>
      <c r="BE272" s="351">
        <f>C272*BD272</f>
        <v>0</v>
      </c>
      <c r="BF272" s="350"/>
      <c r="BG272" s="351">
        <f t="shared" si="178"/>
        <v>0</v>
      </c>
      <c r="BH272" s="350"/>
      <c r="BI272" s="351">
        <f t="shared" ref="BI272:BI335" si="227">C272*BH272</f>
        <v>0</v>
      </c>
      <c r="BJ272" s="246"/>
      <c r="BK272" s="246"/>
    </row>
    <row r="273" spans="1:63" ht="15.9" customHeight="1">
      <c r="A273" s="348" t="s">
        <v>287</v>
      </c>
      <c r="B273" s="349" t="s">
        <v>715</v>
      </c>
      <c r="C273" s="61">
        <v>67400</v>
      </c>
      <c r="D273" s="350"/>
      <c r="E273" s="351">
        <f t="shared" si="192"/>
        <v>0</v>
      </c>
      <c r="F273" s="350"/>
      <c r="G273" s="351">
        <f t="shared" si="193"/>
        <v>0</v>
      </c>
      <c r="H273" s="350"/>
      <c r="I273" s="351">
        <f t="shared" si="194"/>
        <v>0</v>
      </c>
      <c r="J273" s="512"/>
      <c r="K273" s="511">
        <f t="shared" si="195"/>
        <v>0</v>
      </c>
      <c r="L273" s="247"/>
      <c r="M273" s="351">
        <f t="shared" si="196"/>
        <v>0</v>
      </c>
      <c r="N273" s="350"/>
      <c r="O273" s="351">
        <f t="shared" si="197"/>
        <v>0</v>
      </c>
      <c r="P273" s="350"/>
      <c r="Q273" s="351">
        <f t="shared" si="198"/>
        <v>0</v>
      </c>
      <c r="R273" s="350"/>
      <c r="S273" s="351">
        <f t="shared" si="199"/>
        <v>0</v>
      </c>
      <c r="T273" s="350"/>
      <c r="U273" s="351">
        <f t="shared" si="200"/>
        <v>0</v>
      </c>
      <c r="V273" s="247"/>
      <c r="W273" s="351">
        <f t="shared" si="201"/>
        <v>0</v>
      </c>
      <c r="X273" s="350"/>
      <c r="Y273" s="351">
        <f t="shared" si="202"/>
        <v>0</v>
      </c>
      <c r="Z273" s="247"/>
      <c r="AA273" s="351">
        <f t="shared" si="203"/>
        <v>0</v>
      </c>
      <c r="AB273" s="350"/>
      <c r="AC273" s="351">
        <f t="shared" si="204"/>
        <v>0</v>
      </c>
      <c r="AD273" s="350"/>
      <c r="AE273" s="351">
        <f t="shared" si="205"/>
        <v>0</v>
      </c>
      <c r="AF273" s="350"/>
      <c r="AG273" s="351">
        <f t="shared" si="206"/>
        <v>0</v>
      </c>
      <c r="AH273" s="350"/>
      <c r="AI273" s="351">
        <f t="shared" si="207"/>
        <v>0</v>
      </c>
      <c r="AJ273" s="350"/>
      <c r="AK273" s="351">
        <f t="shared" si="208"/>
        <v>0</v>
      </c>
      <c r="AL273" s="350"/>
      <c r="AM273" s="351">
        <f t="shared" si="223"/>
        <v>0</v>
      </c>
      <c r="AN273" s="350"/>
      <c r="AO273" s="351">
        <f t="shared" si="224"/>
        <v>0</v>
      </c>
      <c r="AP273" s="350"/>
      <c r="AQ273" s="351">
        <f t="shared" si="225"/>
        <v>0</v>
      </c>
      <c r="AR273" s="350"/>
      <c r="AS273" s="351">
        <f t="shared" si="173"/>
        <v>0</v>
      </c>
      <c r="AT273" s="350"/>
      <c r="AU273" s="351">
        <f t="shared" si="226"/>
        <v>0</v>
      </c>
      <c r="AV273" s="350"/>
      <c r="AW273" s="351">
        <f t="shared" si="174"/>
        <v>0</v>
      </c>
      <c r="AX273" s="350"/>
      <c r="AY273" s="351">
        <f t="shared" si="175"/>
        <v>0</v>
      </c>
      <c r="AZ273" s="350"/>
      <c r="BA273" s="351">
        <f t="shared" si="176"/>
        <v>0</v>
      </c>
      <c r="BB273" s="350"/>
      <c r="BC273" s="351">
        <f t="shared" si="177"/>
        <v>0</v>
      </c>
      <c r="BD273" s="350"/>
      <c r="BE273" s="351">
        <f t="shared" ref="BE273:BE336" si="228">C273*BD273</f>
        <v>0</v>
      </c>
      <c r="BF273" s="350"/>
      <c r="BG273" s="351">
        <f t="shared" si="178"/>
        <v>0</v>
      </c>
      <c r="BH273" s="350"/>
      <c r="BI273" s="351">
        <f t="shared" si="227"/>
        <v>0</v>
      </c>
      <c r="BJ273" s="246"/>
      <c r="BK273" s="246"/>
    </row>
    <row r="274" spans="1:63" ht="15.9" customHeight="1">
      <c r="A274" s="348" t="s">
        <v>426</v>
      </c>
      <c r="B274" s="349" t="s">
        <v>716</v>
      </c>
      <c r="C274" s="61">
        <v>79900</v>
      </c>
      <c r="D274" s="350"/>
      <c r="E274" s="351">
        <f t="shared" si="192"/>
        <v>0</v>
      </c>
      <c r="F274" s="350"/>
      <c r="G274" s="351">
        <f t="shared" si="193"/>
        <v>0</v>
      </c>
      <c r="H274" s="350"/>
      <c r="I274" s="351">
        <f t="shared" si="194"/>
        <v>0</v>
      </c>
      <c r="J274" s="512"/>
      <c r="K274" s="511">
        <f t="shared" si="195"/>
        <v>0</v>
      </c>
      <c r="L274" s="247"/>
      <c r="M274" s="351">
        <f t="shared" si="196"/>
        <v>0</v>
      </c>
      <c r="N274" s="350"/>
      <c r="O274" s="351">
        <f t="shared" si="197"/>
        <v>0</v>
      </c>
      <c r="P274" s="350"/>
      <c r="Q274" s="351">
        <f t="shared" si="198"/>
        <v>0</v>
      </c>
      <c r="R274" s="350"/>
      <c r="S274" s="351">
        <f t="shared" si="199"/>
        <v>0</v>
      </c>
      <c r="T274" s="350"/>
      <c r="U274" s="351">
        <f t="shared" si="200"/>
        <v>0</v>
      </c>
      <c r="V274" s="247"/>
      <c r="W274" s="351">
        <f t="shared" si="201"/>
        <v>0</v>
      </c>
      <c r="X274" s="350"/>
      <c r="Y274" s="351">
        <f t="shared" si="202"/>
        <v>0</v>
      </c>
      <c r="Z274" s="247"/>
      <c r="AA274" s="351">
        <f t="shared" si="203"/>
        <v>0</v>
      </c>
      <c r="AB274" s="350"/>
      <c r="AC274" s="351">
        <f t="shared" si="204"/>
        <v>0</v>
      </c>
      <c r="AD274" s="350"/>
      <c r="AE274" s="351">
        <f t="shared" si="205"/>
        <v>0</v>
      </c>
      <c r="AF274" s="350"/>
      <c r="AG274" s="351">
        <f t="shared" si="206"/>
        <v>0</v>
      </c>
      <c r="AH274" s="350"/>
      <c r="AI274" s="351">
        <f t="shared" si="207"/>
        <v>0</v>
      </c>
      <c r="AJ274" s="350"/>
      <c r="AK274" s="351">
        <f t="shared" si="208"/>
        <v>0</v>
      </c>
      <c r="AL274" s="350"/>
      <c r="AM274" s="351">
        <f t="shared" si="223"/>
        <v>0</v>
      </c>
      <c r="AN274" s="350"/>
      <c r="AO274" s="351">
        <f t="shared" si="224"/>
        <v>0</v>
      </c>
      <c r="AP274" s="350"/>
      <c r="AQ274" s="351">
        <f t="shared" si="225"/>
        <v>0</v>
      </c>
      <c r="AR274" s="350"/>
      <c r="AS274" s="351">
        <f t="shared" si="173"/>
        <v>0</v>
      </c>
      <c r="AT274" s="350"/>
      <c r="AU274" s="351">
        <f t="shared" si="226"/>
        <v>0</v>
      </c>
      <c r="AV274" s="350"/>
      <c r="AW274" s="351">
        <f t="shared" si="174"/>
        <v>0</v>
      </c>
      <c r="AX274" s="350"/>
      <c r="AY274" s="351">
        <f t="shared" si="175"/>
        <v>0</v>
      </c>
      <c r="AZ274" s="350"/>
      <c r="BA274" s="351">
        <f t="shared" si="176"/>
        <v>0</v>
      </c>
      <c r="BB274" s="350"/>
      <c r="BC274" s="351">
        <f t="shared" si="177"/>
        <v>0</v>
      </c>
      <c r="BD274" s="350"/>
      <c r="BE274" s="351">
        <f t="shared" si="228"/>
        <v>0</v>
      </c>
      <c r="BF274" s="350"/>
      <c r="BG274" s="351">
        <f t="shared" si="178"/>
        <v>0</v>
      </c>
      <c r="BH274" s="350"/>
      <c r="BI274" s="351">
        <f t="shared" si="227"/>
        <v>0</v>
      </c>
      <c r="BJ274" s="246"/>
      <c r="BK274" s="246"/>
    </row>
    <row r="275" spans="1:63" ht="15.9" customHeight="1">
      <c r="A275" s="348" t="s">
        <v>427</v>
      </c>
      <c r="B275" s="349" t="s">
        <v>717</v>
      </c>
      <c r="C275" s="61">
        <v>79900</v>
      </c>
      <c r="D275" s="350"/>
      <c r="E275" s="351">
        <f t="shared" si="192"/>
        <v>0</v>
      </c>
      <c r="F275" s="350"/>
      <c r="G275" s="351">
        <f t="shared" si="193"/>
        <v>0</v>
      </c>
      <c r="H275" s="350"/>
      <c r="I275" s="351">
        <f t="shared" si="194"/>
        <v>0</v>
      </c>
      <c r="J275" s="512"/>
      <c r="K275" s="511">
        <f t="shared" si="195"/>
        <v>0</v>
      </c>
      <c r="L275" s="247"/>
      <c r="M275" s="351">
        <f t="shared" si="196"/>
        <v>0</v>
      </c>
      <c r="N275" s="350"/>
      <c r="O275" s="351">
        <f t="shared" si="197"/>
        <v>0</v>
      </c>
      <c r="P275" s="350"/>
      <c r="Q275" s="351">
        <f t="shared" si="198"/>
        <v>0</v>
      </c>
      <c r="R275" s="350"/>
      <c r="S275" s="351">
        <f t="shared" si="199"/>
        <v>0</v>
      </c>
      <c r="T275" s="350"/>
      <c r="U275" s="351">
        <f t="shared" si="200"/>
        <v>0</v>
      </c>
      <c r="V275" s="247"/>
      <c r="W275" s="351">
        <f t="shared" si="201"/>
        <v>0</v>
      </c>
      <c r="X275" s="350"/>
      <c r="Y275" s="351">
        <f t="shared" si="202"/>
        <v>0</v>
      </c>
      <c r="Z275" s="247"/>
      <c r="AA275" s="351">
        <f t="shared" si="203"/>
        <v>0</v>
      </c>
      <c r="AB275" s="350"/>
      <c r="AC275" s="351">
        <f t="shared" si="204"/>
        <v>0</v>
      </c>
      <c r="AD275" s="350"/>
      <c r="AE275" s="351">
        <f t="shared" si="205"/>
        <v>0</v>
      </c>
      <c r="AF275" s="350"/>
      <c r="AG275" s="351">
        <f t="shared" si="206"/>
        <v>0</v>
      </c>
      <c r="AH275" s="350"/>
      <c r="AI275" s="351">
        <f t="shared" si="207"/>
        <v>0</v>
      </c>
      <c r="AJ275" s="350"/>
      <c r="AK275" s="351">
        <f t="shared" si="208"/>
        <v>0</v>
      </c>
      <c r="AL275" s="350"/>
      <c r="AM275" s="351">
        <f t="shared" si="223"/>
        <v>0</v>
      </c>
      <c r="AN275" s="350"/>
      <c r="AO275" s="351">
        <f t="shared" si="224"/>
        <v>0</v>
      </c>
      <c r="AP275" s="350"/>
      <c r="AQ275" s="351">
        <f t="shared" si="225"/>
        <v>0</v>
      </c>
      <c r="AR275" s="350"/>
      <c r="AS275" s="351">
        <f t="shared" si="173"/>
        <v>0</v>
      </c>
      <c r="AT275" s="350"/>
      <c r="AU275" s="351">
        <f t="shared" si="226"/>
        <v>0</v>
      </c>
      <c r="AV275" s="350"/>
      <c r="AW275" s="351">
        <f t="shared" si="174"/>
        <v>0</v>
      </c>
      <c r="AX275" s="350"/>
      <c r="AY275" s="351">
        <f t="shared" si="175"/>
        <v>0</v>
      </c>
      <c r="AZ275" s="350"/>
      <c r="BA275" s="351">
        <f t="shared" si="176"/>
        <v>0</v>
      </c>
      <c r="BB275" s="350"/>
      <c r="BC275" s="351">
        <f t="shared" si="177"/>
        <v>0</v>
      </c>
      <c r="BD275" s="350"/>
      <c r="BE275" s="351">
        <f t="shared" si="228"/>
        <v>0</v>
      </c>
      <c r="BF275" s="350"/>
      <c r="BG275" s="351">
        <f t="shared" si="178"/>
        <v>0</v>
      </c>
      <c r="BH275" s="350"/>
      <c r="BI275" s="351">
        <f t="shared" si="227"/>
        <v>0</v>
      </c>
      <c r="BJ275" s="246"/>
      <c r="BK275" s="246"/>
    </row>
    <row r="276" spans="1:63" ht="15.9" customHeight="1">
      <c r="A276" s="348" t="s">
        <v>428</v>
      </c>
      <c r="B276" s="349" t="s">
        <v>718</v>
      </c>
      <c r="C276" s="61">
        <v>67400</v>
      </c>
      <c r="D276" s="350"/>
      <c r="E276" s="351">
        <f t="shared" si="192"/>
        <v>0</v>
      </c>
      <c r="F276" s="350"/>
      <c r="G276" s="351">
        <f t="shared" si="193"/>
        <v>0</v>
      </c>
      <c r="H276" s="350"/>
      <c r="I276" s="351">
        <f t="shared" si="194"/>
        <v>0</v>
      </c>
      <c r="J276" s="512"/>
      <c r="K276" s="511">
        <f t="shared" si="195"/>
        <v>0</v>
      </c>
      <c r="L276" s="247"/>
      <c r="M276" s="351">
        <f t="shared" si="196"/>
        <v>0</v>
      </c>
      <c r="N276" s="350"/>
      <c r="O276" s="351">
        <f t="shared" si="197"/>
        <v>0</v>
      </c>
      <c r="P276" s="350"/>
      <c r="Q276" s="351">
        <f t="shared" si="198"/>
        <v>0</v>
      </c>
      <c r="R276" s="350"/>
      <c r="S276" s="351">
        <f t="shared" si="199"/>
        <v>0</v>
      </c>
      <c r="T276" s="350"/>
      <c r="U276" s="351">
        <f t="shared" si="200"/>
        <v>0</v>
      </c>
      <c r="V276" s="247"/>
      <c r="W276" s="351">
        <f t="shared" si="201"/>
        <v>0</v>
      </c>
      <c r="X276" s="350"/>
      <c r="Y276" s="351">
        <f t="shared" si="202"/>
        <v>0</v>
      </c>
      <c r="Z276" s="247"/>
      <c r="AA276" s="351">
        <f t="shared" si="203"/>
        <v>0</v>
      </c>
      <c r="AB276" s="350"/>
      <c r="AC276" s="351">
        <f t="shared" si="204"/>
        <v>0</v>
      </c>
      <c r="AD276" s="350"/>
      <c r="AE276" s="351">
        <f t="shared" si="205"/>
        <v>0</v>
      </c>
      <c r="AF276" s="350"/>
      <c r="AG276" s="351">
        <f t="shared" si="206"/>
        <v>0</v>
      </c>
      <c r="AH276" s="350"/>
      <c r="AI276" s="351">
        <f t="shared" si="207"/>
        <v>0</v>
      </c>
      <c r="AJ276" s="350"/>
      <c r="AK276" s="351">
        <f t="shared" si="208"/>
        <v>0</v>
      </c>
      <c r="AL276" s="350"/>
      <c r="AM276" s="351">
        <f t="shared" si="223"/>
        <v>0</v>
      </c>
      <c r="AN276" s="350"/>
      <c r="AO276" s="351">
        <f t="shared" si="224"/>
        <v>0</v>
      </c>
      <c r="AP276" s="350"/>
      <c r="AQ276" s="351">
        <f t="shared" si="225"/>
        <v>0</v>
      </c>
      <c r="AR276" s="350"/>
      <c r="AS276" s="351">
        <f t="shared" si="173"/>
        <v>0</v>
      </c>
      <c r="AT276" s="350"/>
      <c r="AU276" s="351">
        <f t="shared" si="226"/>
        <v>0</v>
      </c>
      <c r="AV276" s="350"/>
      <c r="AW276" s="351">
        <f t="shared" si="174"/>
        <v>0</v>
      </c>
      <c r="AX276" s="350"/>
      <c r="AY276" s="351">
        <f t="shared" si="175"/>
        <v>0</v>
      </c>
      <c r="AZ276" s="350"/>
      <c r="BA276" s="351">
        <f t="shared" si="176"/>
        <v>0</v>
      </c>
      <c r="BB276" s="350"/>
      <c r="BC276" s="351">
        <f t="shared" si="177"/>
        <v>0</v>
      </c>
      <c r="BD276" s="350"/>
      <c r="BE276" s="351">
        <f t="shared" si="228"/>
        <v>0</v>
      </c>
      <c r="BF276" s="350"/>
      <c r="BG276" s="351">
        <f t="shared" si="178"/>
        <v>0</v>
      </c>
      <c r="BH276" s="350"/>
      <c r="BI276" s="351">
        <f t="shared" si="227"/>
        <v>0</v>
      </c>
      <c r="BJ276" s="246"/>
      <c r="BK276" s="246"/>
    </row>
    <row r="277" spans="1:63" ht="15.9" customHeight="1">
      <c r="A277" s="429" t="s">
        <v>675</v>
      </c>
      <c r="B277" s="430" t="s">
        <v>676</v>
      </c>
      <c r="C277" s="61">
        <v>67400</v>
      </c>
      <c r="D277" s="350"/>
      <c r="E277" s="351">
        <f t="shared" si="192"/>
        <v>0</v>
      </c>
      <c r="F277" s="350"/>
      <c r="G277" s="351">
        <f t="shared" si="193"/>
        <v>0</v>
      </c>
      <c r="H277" s="350"/>
      <c r="I277" s="351">
        <f t="shared" si="194"/>
        <v>0</v>
      </c>
      <c r="J277" s="512"/>
      <c r="K277" s="511">
        <f t="shared" si="195"/>
        <v>0</v>
      </c>
      <c r="L277" s="247"/>
      <c r="M277" s="351">
        <f t="shared" si="196"/>
        <v>0</v>
      </c>
      <c r="N277" s="350"/>
      <c r="O277" s="351">
        <f t="shared" si="197"/>
        <v>0</v>
      </c>
      <c r="P277" s="350"/>
      <c r="Q277" s="351">
        <f t="shared" si="198"/>
        <v>0</v>
      </c>
      <c r="R277" s="350"/>
      <c r="S277" s="351">
        <f t="shared" si="199"/>
        <v>0</v>
      </c>
      <c r="T277" s="350"/>
      <c r="U277" s="351">
        <f t="shared" si="200"/>
        <v>0</v>
      </c>
      <c r="V277" s="247"/>
      <c r="W277" s="351">
        <f t="shared" si="201"/>
        <v>0</v>
      </c>
      <c r="X277" s="350"/>
      <c r="Y277" s="351">
        <f t="shared" si="202"/>
        <v>0</v>
      </c>
      <c r="Z277" s="247"/>
      <c r="AA277" s="351">
        <f t="shared" si="203"/>
        <v>0</v>
      </c>
      <c r="AB277" s="350"/>
      <c r="AC277" s="351">
        <f t="shared" si="204"/>
        <v>0</v>
      </c>
      <c r="AD277" s="350"/>
      <c r="AE277" s="351">
        <f t="shared" si="205"/>
        <v>0</v>
      </c>
      <c r="AF277" s="350"/>
      <c r="AG277" s="351">
        <f t="shared" si="206"/>
        <v>0</v>
      </c>
      <c r="AH277" s="350"/>
      <c r="AI277" s="351">
        <f t="shared" si="207"/>
        <v>0</v>
      </c>
      <c r="AJ277" s="350"/>
      <c r="AK277" s="351">
        <f t="shared" si="208"/>
        <v>0</v>
      </c>
      <c r="AL277" s="350"/>
      <c r="AM277" s="351">
        <f t="shared" si="223"/>
        <v>0</v>
      </c>
      <c r="AN277" s="350"/>
      <c r="AO277" s="351">
        <f t="shared" si="224"/>
        <v>0</v>
      </c>
      <c r="AP277" s="350"/>
      <c r="AQ277" s="351">
        <f t="shared" si="225"/>
        <v>0</v>
      </c>
      <c r="AR277" s="350"/>
      <c r="AS277" s="351">
        <f t="shared" si="173"/>
        <v>0</v>
      </c>
      <c r="AT277" s="350"/>
      <c r="AU277" s="351">
        <f t="shared" si="226"/>
        <v>0</v>
      </c>
      <c r="AV277" s="350"/>
      <c r="AW277" s="351">
        <f t="shared" si="174"/>
        <v>0</v>
      </c>
      <c r="AX277" s="350"/>
      <c r="AY277" s="351">
        <f t="shared" si="175"/>
        <v>0</v>
      </c>
      <c r="AZ277" s="350"/>
      <c r="BA277" s="351">
        <f t="shared" si="176"/>
        <v>0</v>
      </c>
      <c r="BB277" s="350"/>
      <c r="BC277" s="351">
        <f t="shared" si="177"/>
        <v>0</v>
      </c>
      <c r="BD277" s="350"/>
      <c r="BE277" s="351">
        <f t="shared" si="228"/>
        <v>0</v>
      </c>
      <c r="BF277" s="350"/>
      <c r="BG277" s="351">
        <f t="shared" si="178"/>
        <v>0</v>
      </c>
      <c r="BH277" s="350"/>
      <c r="BI277" s="351">
        <f t="shared" si="227"/>
        <v>0</v>
      </c>
      <c r="BJ277" s="246"/>
      <c r="BK277" s="246"/>
    </row>
    <row r="278" spans="1:63" ht="15.9" customHeight="1">
      <c r="A278" s="429" t="s">
        <v>290</v>
      </c>
      <c r="B278" s="430" t="s">
        <v>334</v>
      </c>
      <c r="C278" s="61">
        <v>67400</v>
      </c>
      <c r="D278" s="350"/>
      <c r="E278" s="351">
        <f t="shared" si="192"/>
        <v>0</v>
      </c>
      <c r="F278" s="350"/>
      <c r="G278" s="351">
        <f t="shared" si="193"/>
        <v>0</v>
      </c>
      <c r="H278" s="350"/>
      <c r="I278" s="351">
        <f t="shared" si="194"/>
        <v>0</v>
      </c>
      <c r="J278" s="512"/>
      <c r="K278" s="511">
        <f t="shared" si="195"/>
        <v>0</v>
      </c>
      <c r="L278" s="247"/>
      <c r="M278" s="351">
        <f t="shared" si="196"/>
        <v>0</v>
      </c>
      <c r="N278" s="350"/>
      <c r="O278" s="351">
        <f t="shared" si="197"/>
        <v>0</v>
      </c>
      <c r="P278" s="350"/>
      <c r="Q278" s="351">
        <f t="shared" si="198"/>
        <v>0</v>
      </c>
      <c r="R278" s="350"/>
      <c r="S278" s="351">
        <f t="shared" si="199"/>
        <v>0</v>
      </c>
      <c r="T278" s="350"/>
      <c r="U278" s="351">
        <f t="shared" si="200"/>
        <v>0</v>
      </c>
      <c r="V278" s="247"/>
      <c r="W278" s="351">
        <f t="shared" si="201"/>
        <v>0</v>
      </c>
      <c r="X278" s="350"/>
      <c r="Y278" s="351">
        <f t="shared" si="202"/>
        <v>0</v>
      </c>
      <c r="Z278" s="247"/>
      <c r="AA278" s="351">
        <f t="shared" si="203"/>
        <v>0</v>
      </c>
      <c r="AB278" s="350"/>
      <c r="AC278" s="351">
        <f t="shared" si="204"/>
        <v>0</v>
      </c>
      <c r="AD278" s="401"/>
      <c r="AE278" s="351">
        <f t="shared" si="205"/>
        <v>0</v>
      </c>
      <c r="AF278" s="350"/>
      <c r="AG278" s="351">
        <f t="shared" si="206"/>
        <v>0</v>
      </c>
      <c r="AH278" s="350"/>
      <c r="AI278" s="351">
        <f t="shared" si="207"/>
        <v>0</v>
      </c>
      <c r="AJ278" s="350"/>
      <c r="AK278" s="351">
        <f t="shared" si="208"/>
        <v>0</v>
      </c>
      <c r="AL278" s="350"/>
      <c r="AM278" s="351">
        <f t="shared" si="223"/>
        <v>0</v>
      </c>
      <c r="AN278" s="350"/>
      <c r="AO278" s="351">
        <f t="shared" si="224"/>
        <v>0</v>
      </c>
      <c r="AP278" s="350"/>
      <c r="AQ278" s="351">
        <f t="shared" si="225"/>
        <v>0</v>
      </c>
      <c r="AR278" s="350"/>
      <c r="AS278" s="351">
        <f t="shared" si="173"/>
        <v>0</v>
      </c>
      <c r="AT278" s="350"/>
      <c r="AU278" s="351">
        <f t="shared" si="226"/>
        <v>0</v>
      </c>
      <c r="AV278" s="350"/>
      <c r="AW278" s="351">
        <f t="shared" si="174"/>
        <v>0</v>
      </c>
      <c r="AX278" s="350"/>
      <c r="AY278" s="351">
        <f t="shared" si="175"/>
        <v>0</v>
      </c>
      <c r="AZ278" s="350"/>
      <c r="BA278" s="351">
        <f t="shared" si="176"/>
        <v>0</v>
      </c>
      <c r="BB278" s="350"/>
      <c r="BC278" s="351">
        <f t="shared" si="177"/>
        <v>0</v>
      </c>
      <c r="BD278" s="350"/>
      <c r="BE278" s="351">
        <f t="shared" si="228"/>
        <v>0</v>
      </c>
      <c r="BF278" s="350"/>
      <c r="BG278" s="351">
        <f t="shared" si="178"/>
        <v>0</v>
      </c>
      <c r="BH278" s="350"/>
      <c r="BI278" s="351">
        <f t="shared" si="227"/>
        <v>0</v>
      </c>
      <c r="BJ278" s="246"/>
      <c r="BK278" s="246"/>
    </row>
    <row r="279" spans="1:63" ht="15.9" customHeight="1">
      <c r="A279" s="429" t="s">
        <v>471</v>
      </c>
      <c r="B279" s="362" t="s">
        <v>472</v>
      </c>
      <c r="C279" s="61">
        <v>67400</v>
      </c>
      <c r="D279" s="350"/>
      <c r="E279" s="351">
        <f t="shared" si="192"/>
        <v>0</v>
      </c>
      <c r="F279" s="350"/>
      <c r="G279" s="351">
        <f t="shared" si="193"/>
        <v>0</v>
      </c>
      <c r="H279" s="350"/>
      <c r="I279" s="351">
        <f t="shared" si="194"/>
        <v>0</v>
      </c>
      <c r="J279" s="512"/>
      <c r="K279" s="511">
        <f t="shared" si="195"/>
        <v>0</v>
      </c>
      <c r="L279" s="247"/>
      <c r="M279" s="351">
        <f t="shared" si="196"/>
        <v>0</v>
      </c>
      <c r="N279" s="350"/>
      <c r="O279" s="351">
        <f t="shared" si="197"/>
        <v>0</v>
      </c>
      <c r="P279" s="350"/>
      <c r="Q279" s="351">
        <f t="shared" si="198"/>
        <v>0</v>
      </c>
      <c r="R279" s="350"/>
      <c r="S279" s="351">
        <f t="shared" si="199"/>
        <v>0</v>
      </c>
      <c r="T279" s="350"/>
      <c r="U279" s="351">
        <f t="shared" si="200"/>
        <v>0</v>
      </c>
      <c r="V279" s="247"/>
      <c r="W279" s="351">
        <f t="shared" si="201"/>
        <v>0</v>
      </c>
      <c r="X279" s="350"/>
      <c r="Y279" s="351">
        <f t="shared" si="202"/>
        <v>0</v>
      </c>
      <c r="Z279" s="247"/>
      <c r="AA279" s="351">
        <f t="shared" si="203"/>
        <v>0</v>
      </c>
      <c r="AB279" s="350"/>
      <c r="AC279" s="351">
        <f t="shared" si="204"/>
        <v>0</v>
      </c>
      <c r="AD279" s="350"/>
      <c r="AE279" s="351">
        <f t="shared" si="205"/>
        <v>0</v>
      </c>
      <c r="AF279" s="350"/>
      <c r="AG279" s="351">
        <f t="shared" si="206"/>
        <v>0</v>
      </c>
      <c r="AH279" s="350"/>
      <c r="AI279" s="351">
        <f t="shared" si="207"/>
        <v>0</v>
      </c>
      <c r="AJ279" s="350"/>
      <c r="AK279" s="351">
        <f t="shared" si="208"/>
        <v>0</v>
      </c>
      <c r="AL279" s="350"/>
      <c r="AM279" s="351">
        <f t="shared" si="223"/>
        <v>0</v>
      </c>
      <c r="AN279" s="350"/>
      <c r="AO279" s="351">
        <f t="shared" si="224"/>
        <v>0</v>
      </c>
      <c r="AP279" s="350"/>
      <c r="AQ279" s="351">
        <f t="shared" si="225"/>
        <v>0</v>
      </c>
      <c r="AR279" s="350"/>
      <c r="AS279" s="351">
        <f t="shared" si="173"/>
        <v>0</v>
      </c>
      <c r="AT279" s="350"/>
      <c r="AU279" s="351">
        <f t="shared" si="226"/>
        <v>0</v>
      </c>
      <c r="AV279" s="350"/>
      <c r="AW279" s="351">
        <f t="shared" si="174"/>
        <v>0</v>
      </c>
      <c r="AX279" s="350"/>
      <c r="AY279" s="351">
        <f t="shared" si="175"/>
        <v>0</v>
      </c>
      <c r="AZ279" s="350"/>
      <c r="BA279" s="351">
        <f t="shared" si="176"/>
        <v>0</v>
      </c>
      <c r="BB279" s="350"/>
      <c r="BC279" s="351">
        <f t="shared" si="177"/>
        <v>0</v>
      </c>
      <c r="BD279" s="350"/>
      <c r="BE279" s="351">
        <f t="shared" si="228"/>
        <v>0</v>
      </c>
      <c r="BF279" s="350"/>
      <c r="BG279" s="351">
        <f t="shared" si="178"/>
        <v>0</v>
      </c>
      <c r="BH279" s="350"/>
      <c r="BI279" s="351">
        <f t="shared" si="227"/>
        <v>0</v>
      </c>
      <c r="BJ279" s="246"/>
      <c r="BK279" s="246"/>
    </row>
    <row r="280" spans="1:63" ht="15.9" customHeight="1">
      <c r="A280" s="348" t="s">
        <v>742</v>
      </c>
      <c r="B280" s="349" t="s">
        <v>743</v>
      </c>
      <c r="C280" s="61">
        <v>67400</v>
      </c>
      <c r="D280" s="350"/>
      <c r="E280" s="351">
        <f t="shared" si="192"/>
        <v>0</v>
      </c>
      <c r="F280" s="350"/>
      <c r="G280" s="351">
        <f t="shared" si="193"/>
        <v>0</v>
      </c>
      <c r="H280" s="350"/>
      <c r="I280" s="351">
        <f t="shared" si="194"/>
        <v>0</v>
      </c>
      <c r="J280" s="512"/>
      <c r="K280" s="511">
        <f t="shared" si="195"/>
        <v>0</v>
      </c>
      <c r="L280" s="247"/>
      <c r="M280" s="351">
        <f t="shared" si="196"/>
        <v>0</v>
      </c>
      <c r="N280" s="350"/>
      <c r="O280" s="351">
        <f t="shared" si="197"/>
        <v>0</v>
      </c>
      <c r="P280" s="350"/>
      <c r="Q280" s="351">
        <f t="shared" si="198"/>
        <v>0</v>
      </c>
      <c r="R280" s="350"/>
      <c r="S280" s="351">
        <f t="shared" si="199"/>
        <v>0</v>
      </c>
      <c r="T280" s="350"/>
      <c r="U280" s="351">
        <f t="shared" si="200"/>
        <v>0</v>
      </c>
      <c r="V280" s="247"/>
      <c r="W280" s="351">
        <f t="shared" si="201"/>
        <v>0</v>
      </c>
      <c r="X280" s="350"/>
      <c r="Y280" s="351">
        <f t="shared" si="202"/>
        <v>0</v>
      </c>
      <c r="Z280" s="247"/>
      <c r="AA280" s="351">
        <f t="shared" si="203"/>
        <v>0</v>
      </c>
      <c r="AB280" s="350"/>
      <c r="AC280" s="351">
        <f t="shared" si="204"/>
        <v>0</v>
      </c>
      <c r="AD280" s="350"/>
      <c r="AE280" s="351">
        <f t="shared" si="205"/>
        <v>0</v>
      </c>
      <c r="AF280" s="350"/>
      <c r="AG280" s="351">
        <f t="shared" si="206"/>
        <v>0</v>
      </c>
      <c r="AH280" s="350"/>
      <c r="AI280" s="351">
        <f t="shared" si="207"/>
        <v>0</v>
      </c>
      <c r="AJ280" s="350"/>
      <c r="AK280" s="351">
        <f t="shared" si="208"/>
        <v>0</v>
      </c>
      <c r="AL280" s="350"/>
      <c r="AM280" s="351">
        <f t="shared" si="223"/>
        <v>0</v>
      </c>
      <c r="AN280" s="350"/>
      <c r="AO280" s="351">
        <f t="shared" si="224"/>
        <v>0</v>
      </c>
      <c r="AP280" s="350"/>
      <c r="AQ280" s="351">
        <f t="shared" si="225"/>
        <v>0</v>
      </c>
      <c r="AR280" s="350"/>
      <c r="AS280" s="351">
        <f t="shared" si="173"/>
        <v>0</v>
      </c>
      <c r="AT280" s="350"/>
      <c r="AU280" s="351">
        <f t="shared" si="226"/>
        <v>0</v>
      </c>
      <c r="AV280" s="350"/>
      <c r="AW280" s="351">
        <f t="shared" si="174"/>
        <v>0</v>
      </c>
      <c r="AX280" s="350"/>
      <c r="AY280" s="351">
        <f t="shared" si="175"/>
        <v>0</v>
      </c>
      <c r="AZ280" s="350"/>
      <c r="BA280" s="351">
        <f t="shared" si="176"/>
        <v>0</v>
      </c>
      <c r="BB280" s="350"/>
      <c r="BC280" s="351">
        <f t="shared" si="177"/>
        <v>0</v>
      </c>
      <c r="BD280" s="350"/>
      <c r="BE280" s="351">
        <f t="shared" si="228"/>
        <v>0</v>
      </c>
      <c r="BF280" s="350"/>
      <c r="BG280" s="351">
        <f t="shared" si="178"/>
        <v>0</v>
      </c>
      <c r="BH280" s="350"/>
      <c r="BI280" s="351">
        <f t="shared" si="227"/>
        <v>0</v>
      </c>
      <c r="BJ280" s="246"/>
      <c r="BK280" s="246"/>
    </row>
    <row r="281" spans="1:63" ht="15.9" customHeight="1">
      <c r="A281" s="348" t="s">
        <v>288</v>
      </c>
      <c r="B281" s="349" t="s">
        <v>586</v>
      </c>
      <c r="C281" s="61">
        <v>67400</v>
      </c>
      <c r="D281" s="350"/>
      <c r="E281" s="351">
        <f t="shared" si="192"/>
        <v>0</v>
      </c>
      <c r="F281" s="350"/>
      <c r="G281" s="351">
        <f t="shared" si="193"/>
        <v>0</v>
      </c>
      <c r="H281" s="350"/>
      <c r="I281" s="351">
        <f t="shared" si="194"/>
        <v>0</v>
      </c>
      <c r="J281" s="512"/>
      <c r="K281" s="511">
        <f t="shared" si="195"/>
        <v>0</v>
      </c>
      <c r="L281" s="247"/>
      <c r="M281" s="351">
        <f t="shared" si="196"/>
        <v>0</v>
      </c>
      <c r="N281" s="350"/>
      <c r="O281" s="351">
        <f t="shared" si="197"/>
        <v>0</v>
      </c>
      <c r="P281" s="350"/>
      <c r="Q281" s="351">
        <f t="shared" si="198"/>
        <v>0</v>
      </c>
      <c r="R281" s="350"/>
      <c r="S281" s="351">
        <f t="shared" si="199"/>
        <v>0</v>
      </c>
      <c r="T281" s="350"/>
      <c r="U281" s="351">
        <f t="shared" si="200"/>
        <v>0</v>
      </c>
      <c r="V281" s="247"/>
      <c r="W281" s="351">
        <f t="shared" si="201"/>
        <v>0</v>
      </c>
      <c r="X281" s="350"/>
      <c r="Y281" s="351">
        <f t="shared" si="202"/>
        <v>0</v>
      </c>
      <c r="Z281" s="247"/>
      <c r="AA281" s="351">
        <f t="shared" si="203"/>
        <v>0</v>
      </c>
      <c r="AB281" s="350"/>
      <c r="AC281" s="351">
        <f t="shared" si="204"/>
        <v>0</v>
      </c>
      <c r="AD281" s="401"/>
      <c r="AE281" s="351">
        <f t="shared" si="205"/>
        <v>0</v>
      </c>
      <c r="AF281" s="350"/>
      <c r="AG281" s="351">
        <f t="shared" si="206"/>
        <v>0</v>
      </c>
      <c r="AH281" s="350"/>
      <c r="AI281" s="351">
        <f t="shared" si="207"/>
        <v>0</v>
      </c>
      <c r="AJ281" s="350"/>
      <c r="AK281" s="351">
        <f t="shared" si="208"/>
        <v>0</v>
      </c>
      <c r="AL281" s="350"/>
      <c r="AM281" s="351">
        <f t="shared" si="223"/>
        <v>0</v>
      </c>
      <c r="AN281" s="350"/>
      <c r="AO281" s="351">
        <f t="shared" si="224"/>
        <v>0</v>
      </c>
      <c r="AP281" s="350"/>
      <c r="AQ281" s="351">
        <f t="shared" si="225"/>
        <v>0</v>
      </c>
      <c r="AR281" s="350"/>
      <c r="AS281" s="351">
        <f t="shared" si="173"/>
        <v>0</v>
      </c>
      <c r="AT281" s="431"/>
      <c r="AU281" s="351">
        <f t="shared" si="226"/>
        <v>0</v>
      </c>
      <c r="AV281" s="431"/>
      <c r="AW281" s="351">
        <f t="shared" si="174"/>
        <v>0</v>
      </c>
      <c r="AX281" s="431"/>
      <c r="AY281" s="351">
        <f t="shared" si="175"/>
        <v>0</v>
      </c>
      <c r="AZ281" s="431"/>
      <c r="BA281" s="351">
        <f t="shared" si="176"/>
        <v>0</v>
      </c>
      <c r="BB281" s="431"/>
      <c r="BC281" s="351">
        <f t="shared" si="177"/>
        <v>0</v>
      </c>
      <c r="BD281" s="431"/>
      <c r="BE281" s="351">
        <f t="shared" si="228"/>
        <v>0</v>
      </c>
      <c r="BF281" s="431"/>
      <c r="BG281" s="351">
        <f t="shared" si="178"/>
        <v>0</v>
      </c>
      <c r="BH281" s="431"/>
      <c r="BI281" s="351">
        <f t="shared" si="227"/>
        <v>0</v>
      </c>
      <c r="BJ281" s="246"/>
      <c r="BK281" s="246"/>
    </row>
    <row r="282" spans="1:63" ht="15.9" customHeight="1">
      <c r="A282" s="348" t="s">
        <v>719</v>
      </c>
      <c r="B282" s="349" t="s">
        <v>720</v>
      </c>
      <c r="C282" s="61">
        <v>67400</v>
      </c>
      <c r="D282" s="350"/>
      <c r="E282" s="351">
        <f t="shared" si="192"/>
        <v>0</v>
      </c>
      <c r="F282" s="350"/>
      <c r="G282" s="351">
        <f t="shared" si="193"/>
        <v>0</v>
      </c>
      <c r="H282" s="350"/>
      <c r="I282" s="351">
        <f t="shared" si="194"/>
        <v>0</v>
      </c>
      <c r="J282" s="512"/>
      <c r="K282" s="511">
        <f t="shared" si="195"/>
        <v>0</v>
      </c>
      <c r="L282" s="247"/>
      <c r="M282" s="351">
        <f t="shared" si="196"/>
        <v>0</v>
      </c>
      <c r="N282" s="350"/>
      <c r="O282" s="351">
        <f t="shared" si="197"/>
        <v>0</v>
      </c>
      <c r="P282" s="350"/>
      <c r="Q282" s="351">
        <f t="shared" si="198"/>
        <v>0</v>
      </c>
      <c r="R282" s="350"/>
      <c r="S282" s="351">
        <f t="shared" si="199"/>
        <v>0</v>
      </c>
      <c r="T282" s="350"/>
      <c r="U282" s="351">
        <f t="shared" si="200"/>
        <v>0</v>
      </c>
      <c r="V282" s="247"/>
      <c r="W282" s="351">
        <f t="shared" si="201"/>
        <v>0</v>
      </c>
      <c r="X282" s="350"/>
      <c r="Y282" s="351">
        <f t="shared" si="202"/>
        <v>0</v>
      </c>
      <c r="Z282" s="247"/>
      <c r="AA282" s="351">
        <f t="shared" si="203"/>
        <v>0</v>
      </c>
      <c r="AB282" s="350"/>
      <c r="AC282" s="351">
        <f t="shared" si="204"/>
        <v>0</v>
      </c>
      <c r="AD282" s="350"/>
      <c r="AE282" s="351">
        <f t="shared" si="205"/>
        <v>0</v>
      </c>
      <c r="AF282" s="350"/>
      <c r="AG282" s="351">
        <f t="shared" si="206"/>
        <v>0</v>
      </c>
      <c r="AH282" s="350"/>
      <c r="AI282" s="351">
        <f t="shared" si="207"/>
        <v>0</v>
      </c>
      <c r="AJ282" s="350"/>
      <c r="AK282" s="351">
        <f t="shared" si="208"/>
        <v>0</v>
      </c>
      <c r="AL282" s="350"/>
      <c r="AM282" s="351">
        <f t="shared" si="223"/>
        <v>0</v>
      </c>
      <c r="AN282" s="350"/>
      <c r="AO282" s="351">
        <f t="shared" si="224"/>
        <v>0</v>
      </c>
      <c r="AP282" s="350"/>
      <c r="AQ282" s="351">
        <f t="shared" si="225"/>
        <v>0</v>
      </c>
      <c r="AR282" s="350"/>
      <c r="AS282" s="351">
        <f t="shared" si="173"/>
        <v>0</v>
      </c>
      <c r="AT282" s="350"/>
      <c r="AU282" s="351">
        <f t="shared" si="226"/>
        <v>0</v>
      </c>
      <c r="AV282" s="350"/>
      <c r="AW282" s="351">
        <f t="shared" si="174"/>
        <v>0</v>
      </c>
      <c r="AX282" s="350"/>
      <c r="AY282" s="351">
        <f t="shared" si="175"/>
        <v>0</v>
      </c>
      <c r="AZ282" s="350"/>
      <c r="BA282" s="351">
        <f t="shared" si="176"/>
        <v>0</v>
      </c>
      <c r="BB282" s="350"/>
      <c r="BC282" s="351">
        <f t="shared" si="177"/>
        <v>0</v>
      </c>
      <c r="BD282" s="350"/>
      <c r="BE282" s="351">
        <f t="shared" si="228"/>
        <v>0</v>
      </c>
      <c r="BF282" s="350"/>
      <c r="BG282" s="351">
        <f t="shared" si="178"/>
        <v>0</v>
      </c>
      <c r="BH282" s="350"/>
      <c r="BI282" s="351">
        <f t="shared" si="227"/>
        <v>0</v>
      </c>
      <c r="BJ282" s="246"/>
      <c r="BK282" s="246"/>
    </row>
    <row r="283" spans="1:63" ht="15.9" customHeight="1">
      <c r="A283" s="432" t="s">
        <v>920</v>
      </c>
      <c r="B283" s="433" t="s">
        <v>921</v>
      </c>
      <c r="C283" s="61">
        <v>32600</v>
      </c>
      <c r="D283" s="350"/>
      <c r="E283" s="351"/>
      <c r="F283" s="350"/>
      <c r="G283" s="351"/>
      <c r="H283" s="350"/>
      <c r="I283" s="351"/>
      <c r="J283" s="512"/>
      <c r="K283" s="511"/>
      <c r="L283" s="247"/>
      <c r="M283" s="351"/>
      <c r="N283" s="350"/>
      <c r="O283" s="351"/>
      <c r="P283" s="350"/>
      <c r="Q283" s="351"/>
      <c r="R283" s="350"/>
      <c r="S283" s="351">
        <f t="shared" si="199"/>
        <v>0</v>
      </c>
      <c r="T283" s="350"/>
      <c r="U283" s="351">
        <f t="shared" si="200"/>
        <v>0</v>
      </c>
      <c r="V283" s="247"/>
      <c r="W283" s="351">
        <f t="shared" si="201"/>
        <v>0</v>
      </c>
      <c r="X283" s="350"/>
      <c r="Y283" s="351">
        <f t="shared" si="202"/>
        <v>0</v>
      </c>
      <c r="Z283" s="247"/>
      <c r="AA283" s="351">
        <f t="shared" si="203"/>
        <v>0</v>
      </c>
      <c r="AB283" s="350"/>
      <c r="AC283" s="351">
        <f t="shared" si="204"/>
        <v>0</v>
      </c>
      <c r="AD283" s="350"/>
      <c r="AE283" s="351">
        <f t="shared" si="205"/>
        <v>0</v>
      </c>
      <c r="AF283" s="350"/>
      <c r="AG283" s="351">
        <f t="shared" si="206"/>
        <v>0</v>
      </c>
      <c r="AH283" s="350"/>
      <c r="AI283" s="351">
        <f t="shared" si="207"/>
        <v>0</v>
      </c>
      <c r="AJ283" s="350"/>
      <c r="AK283" s="351">
        <f t="shared" si="208"/>
        <v>0</v>
      </c>
      <c r="AL283" s="350"/>
      <c r="AM283" s="351">
        <f t="shared" si="223"/>
        <v>0</v>
      </c>
      <c r="AN283" s="350"/>
      <c r="AO283" s="351">
        <f t="shared" si="224"/>
        <v>0</v>
      </c>
      <c r="AP283" s="350"/>
      <c r="AQ283" s="351">
        <f t="shared" si="225"/>
        <v>0</v>
      </c>
      <c r="AR283" s="350"/>
      <c r="AS283" s="351">
        <f t="shared" ref="AS283:AS346" si="229">C283*AR283</f>
        <v>0</v>
      </c>
      <c r="AT283" s="431"/>
      <c r="AU283" s="351">
        <f t="shared" si="226"/>
        <v>0</v>
      </c>
      <c r="AV283" s="431"/>
      <c r="AW283" s="351">
        <f t="shared" ref="AW283:AW346" si="230">C283*AV283</f>
        <v>0</v>
      </c>
      <c r="AX283" s="431"/>
      <c r="AY283" s="351">
        <f t="shared" ref="AY283:AY346" si="231">C283*AX283</f>
        <v>0</v>
      </c>
      <c r="AZ283" s="431"/>
      <c r="BA283" s="351">
        <f t="shared" ref="BA283:BA346" si="232">C283*AZ283</f>
        <v>0</v>
      </c>
      <c r="BB283" s="431"/>
      <c r="BC283" s="351">
        <f t="shared" ref="BC283:BC346" si="233">C283*BB283</f>
        <v>0</v>
      </c>
      <c r="BD283" s="431"/>
      <c r="BE283" s="351">
        <f t="shared" si="228"/>
        <v>0</v>
      </c>
      <c r="BF283" s="431"/>
      <c r="BG283" s="351">
        <f t="shared" ref="BG283:BG346" si="234">C283*BF283</f>
        <v>0</v>
      </c>
      <c r="BH283" s="431"/>
      <c r="BI283" s="351">
        <f t="shared" si="227"/>
        <v>0</v>
      </c>
      <c r="BJ283" s="246"/>
      <c r="BK283" s="246"/>
    </row>
    <row r="284" spans="1:63" ht="15.9" customHeight="1">
      <c r="A284" s="348" t="s">
        <v>589</v>
      </c>
      <c r="B284" s="349" t="s">
        <v>729</v>
      </c>
      <c r="C284" s="61">
        <v>32600</v>
      </c>
      <c r="D284" s="350"/>
      <c r="E284" s="351">
        <f t="shared" si="192"/>
        <v>0</v>
      </c>
      <c r="F284" s="350"/>
      <c r="G284" s="351">
        <f t="shared" si="193"/>
        <v>0</v>
      </c>
      <c r="H284" s="350"/>
      <c r="I284" s="351">
        <f t="shared" si="194"/>
        <v>0</v>
      </c>
      <c r="J284" s="512"/>
      <c r="K284" s="511">
        <f t="shared" si="195"/>
        <v>0</v>
      </c>
      <c r="L284" s="247"/>
      <c r="M284" s="351">
        <f t="shared" si="196"/>
        <v>0</v>
      </c>
      <c r="N284" s="350"/>
      <c r="O284" s="351">
        <f t="shared" si="197"/>
        <v>0</v>
      </c>
      <c r="P284" s="350"/>
      <c r="Q284" s="351">
        <f t="shared" si="198"/>
        <v>0</v>
      </c>
      <c r="R284" s="350"/>
      <c r="S284" s="351">
        <f t="shared" si="199"/>
        <v>0</v>
      </c>
      <c r="T284" s="350"/>
      <c r="U284" s="351">
        <f t="shared" si="200"/>
        <v>0</v>
      </c>
      <c r="V284" s="247"/>
      <c r="W284" s="351">
        <f t="shared" si="201"/>
        <v>0</v>
      </c>
      <c r="X284" s="350"/>
      <c r="Y284" s="351">
        <f t="shared" si="202"/>
        <v>0</v>
      </c>
      <c r="Z284" s="247"/>
      <c r="AA284" s="351">
        <f t="shared" si="203"/>
        <v>0</v>
      </c>
      <c r="AB284" s="350"/>
      <c r="AC284" s="351">
        <f t="shared" si="204"/>
        <v>0</v>
      </c>
      <c r="AD284" s="401"/>
      <c r="AE284" s="351">
        <f t="shared" si="205"/>
        <v>0</v>
      </c>
      <c r="AF284" s="350"/>
      <c r="AG284" s="351">
        <f t="shared" si="206"/>
        <v>0</v>
      </c>
      <c r="AH284" s="350"/>
      <c r="AI284" s="351">
        <f t="shared" si="207"/>
        <v>0</v>
      </c>
      <c r="AJ284" s="350"/>
      <c r="AK284" s="351">
        <f t="shared" si="208"/>
        <v>0</v>
      </c>
      <c r="AL284" s="350"/>
      <c r="AM284" s="351">
        <f t="shared" si="223"/>
        <v>0</v>
      </c>
      <c r="AN284" s="350"/>
      <c r="AO284" s="351">
        <f t="shared" si="224"/>
        <v>0</v>
      </c>
      <c r="AP284" s="350"/>
      <c r="AQ284" s="351">
        <f t="shared" si="225"/>
        <v>0</v>
      </c>
      <c r="AR284" s="350"/>
      <c r="AS284" s="351">
        <f t="shared" si="229"/>
        <v>0</v>
      </c>
      <c r="AT284" s="350"/>
      <c r="AU284" s="351">
        <f t="shared" si="226"/>
        <v>0</v>
      </c>
      <c r="AV284" s="350"/>
      <c r="AW284" s="351">
        <f t="shared" si="230"/>
        <v>0</v>
      </c>
      <c r="AX284" s="350"/>
      <c r="AY284" s="351">
        <f t="shared" si="231"/>
        <v>0</v>
      </c>
      <c r="AZ284" s="350"/>
      <c r="BA284" s="351">
        <f t="shared" si="232"/>
        <v>0</v>
      </c>
      <c r="BB284" s="350"/>
      <c r="BC284" s="351">
        <f t="shared" si="233"/>
        <v>0</v>
      </c>
      <c r="BD284" s="350"/>
      <c r="BE284" s="351">
        <f t="shared" si="228"/>
        <v>0</v>
      </c>
      <c r="BF284" s="350"/>
      <c r="BG284" s="351">
        <f t="shared" si="234"/>
        <v>0</v>
      </c>
      <c r="BH284" s="350"/>
      <c r="BI284" s="351">
        <f t="shared" si="227"/>
        <v>0</v>
      </c>
      <c r="BJ284" s="246"/>
      <c r="BK284" s="246"/>
    </row>
    <row r="285" spans="1:63" ht="15.9" customHeight="1">
      <c r="A285" s="348" t="s">
        <v>295</v>
      </c>
      <c r="B285" s="349" t="s">
        <v>731</v>
      </c>
      <c r="C285" s="61">
        <v>32600</v>
      </c>
      <c r="D285" s="350"/>
      <c r="E285" s="351">
        <f t="shared" si="192"/>
        <v>0</v>
      </c>
      <c r="F285" s="350"/>
      <c r="G285" s="351">
        <f t="shared" si="193"/>
        <v>0</v>
      </c>
      <c r="H285" s="350"/>
      <c r="I285" s="351">
        <f t="shared" si="194"/>
        <v>0</v>
      </c>
      <c r="J285" s="512"/>
      <c r="K285" s="511">
        <f t="shared" si="195"/>
        <v>0</v>
      </c>
      <c r="L285" s="247"/>
      <c r="M285" s="351">
        <f t="shared" si="196"/>
        <v>0</v>
      </c>
      <c r="N285" s="350"/>
      <c r="O285" s="351">
        <f t="shared" si="197"/>
        <v>0</v>
      </c>
      <c r="P285" s="350"/>
      <c r="Q285" s="351">
        <f t="shared" si="198"/>
        <v>0</v>
      </c>
      <c r="R285" s="350"/>
      <c r="S285" s="351">
        <f t="shared" si="199"/>
        <v>0</v>
      </c>
      <c r="T285" s="350"/>
      <c r="U285" s="351">
        <f t="shared" si="200"/>
        <v>0</v>
      </c>
      <c r="V285" s="247"/>
      <c r="W285" s="351">
        <f t="shared" si="201"/>
        <v>0</v>
      </c>
      <c r="X285" s="350"/>
      <c r="Y285" s="351">
        <f t="shared" si="202"/>
        <v>0</v>
      </c>
      <c r="Z285" s="247"/>
      <c r="AA285" s="351">
        <f t="shared" si="203"/>
        <v>0</v>
      </c>
      <c r="AB285" s="350"/>
      <c r="AC285" s="351">
        <f t="shared" si="204"/>
        <v>0</v>
      </c>
      <c r="AD285" s="350"/>
      <c r="AE285" s="351">
        <f t="shared" si="205"/>
        <v>0</v>
      </c>
      <c r="AF285" s="350"/>
      <c r="AG285" s="351">
        <f t="shared" si="206"/>
        <v>0</v>
      </c>
      <c r="AH285" s="350"/>
      <c r="AI285" s="351">
        <f t="shared" si="207"/>
        <v>0</v>
      </c>
      <c r="AJ285" s="350"/>
      <c r="AK285" s="351">
        <f t="shared" si="208"/>
        <v>0</v>
      </c>
      <c r="AL285" s="350"/>
      <c r="AM285" s="351">
        <f t="shared" si="223"/>
        <v>0</v>
      </c>
      <c r="AN285" s="350"/>
      <c r="AO285" s="351">
        <f t="shared" si="224"/>
        <v>0</v>
      </c>
      <c r="AP285" s="350"/>
      <c r="AQ285" s="351">
        <f t="shared" si="225"/>
        <v>0</v>
      </c>
      <c r="AR285" s="350"/>
      <c r="AS285" s="351">
        <f t="shared" si="229"/>
        <v>0</v>
      </c>
      <c r="AT285" s="431"/>
      <c r="AU285" s="351">
        <f t="shared" si="226"/>
        <v>0</v>
      </c>
      <c r="AV285" s="431"/>
      <c r="AW285" s="351">
        <f t="shared" si="230"/>
        <v>0</v>
      </c>
      <c r="AX285" s="431"/>
      <c r="AY285" s="351">
        <f t="shared" si="231"/>
        <v>0</v>
      </c>
      <c r="AZ285" s="431"/>
      <c r="BA285" s="351">
        <f t="shared" si="232"/>
        <v>0</v>
      </c>
      <c r="BB285" s="431"/>
      <c r="BC285" s="351">
        <f t="shared" si="233"/>
        <v>0</v>
      </c>
      <c r="BD285" s="431"/>
      <c r="BE285" s="351">
        <f t="shared" si="228"/>
        <v>0</v>
      </c>
      <c r="BF285" s="431"/>
      <c r="BG285" s="351">
        <f t="shared" si="234"/>
        <v>0</v>
      </c>
      <c r="BH285" s="431"/>
      <c r="BI285" s="351">
        <f t="shared" si="227"/>
        <v>0</v>
      </c>
      <c r="BJ285" s="246"/>
      <c r="BK285" s="246"/>
    </row>
    <row r="286" spans="1:63" ht="15.9" customHeight="1">
      <c r="A286" s="348" t="s">
        <v>296</v>
      </c>
      <c r="B286" s="349" t="s">
        <v>732</v>
      </c>
      <c r="C286" s="61">
        <v>32600</v>
      </c>
      <c r="D286" s="350"/>
      <c r="E286" s="351">
        <f t="shared" si="192"/>
        <v>0</v>
      </c>
      <c r="F286" s="350"/>
      <c r="G286" s="351">
        <f t="shared" si="193"/>
        <v>0</v>
      </c>
      <c r="H286" s="350"/>
      <c r="I286" s="351">
        <f t="shared" si="194"/>
        <v>0</v>
      </c>
      <c r="J286" s="512"/>
      <c r="K286" s="511">
        <f t="shared" si="195"/>
        <v>0</v>
      </c>
      <c r="L286" s="247"/>
      <c r="M286" s="351">
        <f t="shared" si="196"/>
        <v>0</v>
      </c>
      <c r="N286" s="350"/>
      <c r="O286" s="351">
        <f t="shared" si="197"/>
        <v>0</v>
      </c>
      <c r="P286" s="350"/>
      <c r="Q286" s="351">
        <f t="shared" si="198"/>
        <v>0</v>
      </c>
      <c r="R286" s="350"/>
      <c r="S286" s="351">
        <f t="shared" si="199"/>
        <v>0</v>
      </c>
      <c r="T286" s="350"/>
      <c r="U286" s="351">
        <f t="shared" si="200"/>
        <v>0</v>
      </c>
      <c r="V286" s="247"/>
      <c r="W286" s="351">
        <f t="shared" si="201"/>
        <v>0</v>
      </c>
      <c r="X286" s="350"/>
      <c r="Y286" s="351">
        <f t="shared" si="202"/>
        <v>0</v>
      </c>
      <c r="Z286" s="247"/>
      <c r="AA286" s="351">
        <f t="shared" si="203"/>
        <v>0</v>
      </c>
      <c r="AB286" s="350"/>
      <c r="AC286" s="351">
        <f t="shared" si="204"/>
        <v>0</v>
      </c>
      <c r="AD286" s="350"/>
      <c r="AE286" s="351">
        <f t="shared" si="205"/>
        <v>0</v>
      </c>
      <c r="AF286" s="350"/>
      <c r="AG286" s="351">
        <f t="shared" si="206"/>
        <v>0</v>
      </c>
      <c r="AH286" s="350"/>
      <c r="AI286" s="351">
        <f t="shared" si="207"/>
        <v>0</v>
      </c>
      <c r="AJ286" s="350"/>
      <c r="AK286" s="351">
        <f t="shared" si="208"/>
        <v>0</v>
      </c>
      <c r="AL286" s="350"/>
      <c r="AM286" s="351">
        <f t="shared" si="223"/>
        <v>0</v>
      </c>
      <c r="AN286" s="350"/>
      <c r="AO286" s="351">
        <f t="shared" si="224"/>
        <v>0</v>
      </c>
      <c r="AP286" s="350"/>
      <c r="AQ286" s="351">
        <f t="shared" si="225"/>
        <v>0</v>
      </c>
      <c r="AR286" s="350"/>
      <c r="AS286" s="351">
        <f t="shared" si="229"/>
        <v>0</v>
      </c>
      <c r="AT286" s="350"/>
      <c r="AU286" s="351">
        <f t="shared" si="226"/>
        <v>0</v>
      </c>
      <c r="AV286" s="350"/>
      <c r="AW286" s="351">
        <f t="shared" si="230"/>
        <v>0</v>
      </c>
      <c r="AX286" s="350"/>
      <c r="AY286" s="351">
        <f t="shared" si="231"/>
        <v>0</v>
      </c>
      <c r="AZ286" s="350"/>
      <c r="BA286" s="351">
        <f t="shared" si="232"/>
        <v>0</v>
      </c>
      <c r="BB286" s="350"/>
      <c r="BC286" s="351">
        <f t="shared" si="233"/>
        <v>0</v>
      </c>
      <c r="BD286" s="350"/>
      <c r="BE286" s="351">
        <f t="shared" si="228"/>
        <v>0</v>
      </c>
      <c r="BF286" s="350"/>
      <c r="BG286" s="351">
        <f t="shared" si="234"/>
        <v>0</v>
      </c>
      <c r="BH286" s="350"/>
      <c r="BI286" s="351">
        <f t="shared" si="227"/>
        <v>0</v>
      </c>
      <c r="BJ286" s="246"/>
      <c r="BK286" s="246"/>
    </row>
    <row r="287" spans="1:63" ht="15.9" customHeight="1">
      <c r="A287" s="348" t="s">
        <v>297</v>
      </c>
      <c r="B287" s="349" t="s">
        <v>590</v>
      </c>
      <c r="C287" s="61">
        <v>32600</v>
      </c>
      <c r="D287" s="350"/>
      <c r="E287" s="351">
        <f t="shared" si="192"/>
        <v>0</v>
      </c>
      <c r="F287" s="61"/>
      <c r="G287" s="351">
        <f t="shared" si="193"/>
        <v>0</v>
      </c>
      <c r="H287" s="350"/>
      <c r="I287" s="351">
        <f t="shared" si="194"/>
        <v>0</v>
      </c>
      <c r="J287" s="512"/>
      <c r="K287" s="511">
        <f t="shared" si="195"/>
        <v>0</v>
      </c>
      <c r="L287" s="247"/>
      <c r="M287" s="351">
        <f t="shared" si="196"/>
        <v>0</v>
      </c>
      <c r="N287" s="350"/>
      <c r="O287" s="351">
        <f t="shared" si="197"/>
        <v>0</v>
      </c>
      <c r="P287" s="350"/>
      <c r="Q287" s="351">
        <f t="shared" si="198"/>
        <v>0</v>
      </c>
      <c r="R287" s="350"/>
      <c r="S287" s="351">
        <f t="shared" si="199"/>
        <v>0</v>
      </c>
      <c r="T287" s="350"/>
      <c r="U287" s="351">
        <f t="shared" si="200"/>
        <v>0</v>
      </c>
      <c r="V287" s="247"/>
      <c r="W287" s="351">
        <f t="shared" si="201"/>
        <v>0</v>
      </c>
      <c r="X287" s="350"/>
      <c r="Y287" s="351">
        <f t="shared" si="202"/>
        <v>0</v>
      </c>
      <c r="Z287" s="247"/>
      <c r="AA287" s="351">
        <f t="shared" si="203"/>
        <v>0</v>
      </c>
      <c r="AB287" s="350"/>
      <c r="AC287" s="351">
        <f t="shared" si="204"/>
        <v>0</v>
      </c>
      <c r="AD287" s="350"/>
      <c r="AE287" s="351">
        <f t="shared" si="205"/>
        <v>0</v>
      </c>
      <c r="AF287" s="350"/>
      <c r="AG287" s="351">
        <f t="shared" si="206"/>
        <v>0</v>
      </c>
      <c r="AH287" s="350"/>
      <c r="AI287" s="351">
        <f t="shared" si="207"/>
        <v>0</v>
      </c>
      <c r="AJ287" s="350"/>
      <c r="AK287" s="351">
        <f t="shared" si="208"/>
        <v>0</v>
      </c>
      <c r="AL287" s="350"/>
      <c r="AM287" s="351">
        <f t="shared" si="223"/>
        <v>0</v>
      </c>
      <c r="AN287" s="350"/>
      <c r="AO287" s="351">
        <f t="shared" si="224"/>
        <v>0</v>
      </c>
      <c r="AP287" s="350"/>
      <c r="AQ287" s="351">
        <f t="shared" si="225"/>
        <v>0</v>
      </c>
      <c r="AR287" s="350"/>
      <c r="AS287" s="351">
        <f t="shared" si="229"/>
        <v>0</v>
      </c>
      <c r="AT287" s="350"/>
      <c r="AU287" s="351">
        <f t="shared" si="226"/>
        <v>0</v>
      </c>
      <c r="AV287" s="350"/>
      <c r="AW287" s="351">
        <f t="shared" si="230"/>
        <v>0</v>
      </c>
      <c r="AX287" s="350"/>
      <c r="AY287" s="351">
        <f t="shared" si="231"/>
        <v>0</v>
      </c>
      <c r="AZ287" s="350"/>
      <c r="BA287" s="351">
        <f t="shared" si="232"/>
        <v>0</v>
      </c>
      <c r="BB287" s="350"/>
      <c r="BC287" s="351">
        <f t="shared" si="233"/>
        <v>0</v>
      </c>
      <c r="BD287" s="350"/>
      <c r="BE287" s="351">
        <f t="shared" si="228"/>
        <v>0</v>
      </c>
      <c r="BF287" s="350"/>
      <c r="BG287" s="351">
        <f t="shared" si="234"/>
        <v>0</v>
      </c>
      <c r="BH287" s="350"/>
      <c r="BI287" s="351">
        <f t="shared" si="227"/>
        <v>0</v>
      </c>
      <c r="BJ287" s="246"/>
      <c r="BK287" s="246"/>
    </row>
    <row r="288" spans="1:63" ht="15.9" customHeight="1">
      <c r="A288" s="429" t="s">
        <v>920</v>
      </c>
      <c r="B288" s="430" t="s">
        <v>921</v>
      </c>
      <c r="C288" s="61">
        <v>32600</v>
      </c>
      <c r="D288" s="350"/>
      <c r="E288" s="351">
        <f t="shared" si="192"/>
        <v>0</v>
      </c>
      <c r="F288" s="350"/>
      <c r="G288" s="351">
        <f t="shared" si="193"/>
        <v>0</v>
      </c>
      <c r="H288" s="350"/>
      <c r="I288" s="351">
        <f t="shared" si="194"/>
        <v>0</v>
      </c>
      <c r="J288" s="512"/>
      <c r="K288" s="511">
        <f t="shared" si="195"/>
        <v>0</v>
      </c>
      <c r="L288" s="247"/>
      <c r="M288" s="351">
        <f t="shared" si="196"/>
        <v>0</v>
      </c>
      <c r="N288" s="350"/>
      <c r="O288" s="351">
        <f t="shared" si="197"/>
        <v>0</v>
      </c>
      <c r="P288" s="350"/>
      <c r="Q288" s="351">
        <f t="shared" si="198"/>
        <v>0</v>
      </c>
      <c r="R288" s="350"/>
      <c r="S288" s="351">
        <f t="shared" si="199"/>
        <v>0</v>
      </c>
      <c r="T288" s="350"/>
      <c r="U288" s="351">
        <f t="shared" si="200"/>
        <v>0</v>
      </c>
      <c r="V288" s="247"/>
      <c r="W288" s="351">
        <f t="shared" si="201"/>
        <v>0</v>
      </c>
      <c r="X288" s="350"/>
      <c r="Y288" s="351">
        <f t="shared" si="202"/>
        <v>0</v>
      </c>
      <c r="Z288" s="247"/>
      <c r="AA288" s="351">
        <f t="shared" si="203"/>
        <v>0</v>
      </c>
      <c r="AB288" s="350"/>
      <c r="AC288" s="351">
        <f t="shared" si="204"/>
        <v>0</v>
      </c>
      <c r="AD288" s="350"/>
      <c r="AE288" s="351">
        <f t="shared" si="205"/>
        <v>0</v>
      </c>
      <c r="AF288" s="350"/>
      <c r="AG288" s="351">
        <f t="shared" si="206"/>
        <v>0</v>
      </c>
      <c r="AH288" s="350"/>
      <c r="AI288" s="351">
        <f t="shared" si="207"/>
        <v>0</v>
      </c>
      <c r="AJ288" s="350"/>
      <c r="AK288" s="351">
        <f t="shared" si="208"/>
        <v>0</v>
      </c>
      <c r="AL288" s="350"/>
      <c r="AM288" s="351">
        <f t="shared" si="223"/>
        <v>0</v>
      </c>
      <c r="AN288" s="350"/>
      <c r="AO288" s="351">
        <f t="shared" si="224"/>
        <v>0</v>
      </c>
      <c r="AP288" s="350"/>
      <c r="AQ288" s="351">
        <f t="shared" si="225"/>
        <v>0</v>
      </c>
      <c r="AR288" s="350"/>
      <c r="AS288" s="351">
        <f t="shared" si="229"/>
        <v>0</v>
      </c>
      <c r="AT288" s="350"/>
      <c r="AU288" s="351">
        <f t="shared" si="226"/>
        <v>0</v>
      </c>
      <c r="AV288" s="350"/>
      <c r="AW288" s="351">
        <f t="shared" si="230"/>
        <v>0</v>
      </c>
      <c r="AX288" s="350"/>
      <c r="AY288" s="351">
        <f t="shared" si="231"/>
        <v>0</v>
      </c>
      <c r="AZ288" s="350"/>
      <c r="BA288" s="351">
        <f t="shared" si="232"/>
        <v>0</v>
      </c>
      <c r="BB288" s="350"/>
      <c r="BC288" s="351">
        <f t="shared" si="233"/>
        <v>0</v>
      </c>
      <c r="BD288" s="350"/>
      <c r="BE288" s="351">
        <f t="shared" si="228"/>
        <v>0</v>
      </c>
      <c r="BF288" s="350"/>
      <c r="BG288" s="351">
        <f t="shared" si="234"/>
        <v>0</v>
      </c>
      <c r="BH288" s="350"/>
      <c r="BI288" s="351">
        <f t="shared" si="227"/>
        <v>0</v>
      </c>
      <c r="BJ288" s="246"/>
      <c r="BK288" s="246"/>
    </row>
    <row r="289" spans="1:63" ht="15.9" customHeight="1">
      <c r="A289" s="348" t="s">
        <v>505</v>
      </c>
      <c r="B289" s="349" t="s">
        <v>736</v>
      </c>
      <c r="C289" s="61">
        <v>32600</v>
      </c>
      <c r="D289" s="350"/>
      <c r="E289" s="351">
        <f t="shared" si="192"/>
        <v>0</v>
      </c>
      <c r="F289" s="350"/>
      <c r="G289" s="351">
        <f t="shared" si="193"/>
        <v>0</v>
      </c>
      <c r="H289" s="350"/>
      <c r="I289" s="351">
        <f t="shared" si="194"/>
        <v>0</v>
      </c>
      <c r="J289" s="512"/>
      <c r="K289" s="511">
        <f t="shared" si="195"/>
        <v>0</v>
      </c>
      <c r="L289" s="247"/>
      <c r="M289" s="351">
        <f t="shared" si="196"/>
        <v>0</v>
      </c>
      <c r="N289" s="350"/>
      <c r="O289" s="351">
        <f t="shared" si="197"/>
        <v>0</v>
      </c>
      <c r="P289" s="350"/>
      <c r="Q289" s="351">
        <f t="shared" si="198"/>
        <v>0</v>
      </c>
      <c r="R289" s="350"/>
      <c r="S289" s="351">
        <f t="shared" si="199"/>
        <v>0</v>
      </c>
      <c r="T289" s="350"/>
      <c r="U289" s="351">
        <f t="shared" si="200"/>
        <v>0</v>
      </c>
      <c r="V289" s="247"/>
      <c r="W289" s="351">
        <f t="shared" si="201"/>
        <v>0</v>
      </c>
      <c r="X289" s="350"/>
      <c r="Y289" s="351">
        <f t="shared" si="202"/>
        <v>0</v>
      </c>
      <c r="Z289" s="247"/>
      <c r="AA289" s="351">
        <f t="shared" si="203"/>
        <v>0</v>
      </c>
      <c r="AB289" s="350"/>
      <c r="AC289" s="351">
        <f t="shared" si="204"/>
        <v>0</v>
      </c>
      <c r="AD289" s="350"/>
      <c r="AE289" s="351">
        <f t="shared" si="205"/>
        <v>0</v>
      </c>
      <c r="AF289" s="350"/>
      <c r="AG289" s="351">
        <f t="shared" si="206"/>
        <v>0</v>
      </c>
      <c r="AH289" s="350"/>
      <c r="AI289" s="351">
        <f t="shared" si="207"/>
        <v>0</v>
      </c>
      <c r="AJ289" s="350"/>
      <c r="AK289" s="351">
        <f t="shared" si="208"/>
        <v>0</v>
      </c>
      <c r="AL289" s="350"/>
      <c r="AM289" s="351">
        <f t="shared" si="223"/>
        <v>0</v>
      </c>
      <c r="AN289" s="350"/>
      <c r="AO289" s="351">
        <f t="shared" si="224"/>
        <v>0</v>
      </c>
      <c r="AP289" s="350"/>
      <c r="AQ289" s="351">
        <f t="shared" si="225"/>
        <v>0</v>
      </c>
      <c r="AR289" s="350"/>
      <c r="AS289" s="351">
        <f t="shared" si="229"/>
        <v>0</v>
      </c>
      <c r="AT289" s="431">
        <v>0</v>
      </c>
      <c r="AU289" s="351">
        <f t="shared" si="226"/>
        <v>0</v>
      </c>
      <c r="AV289" s="431">
        <v>0</v>
      </c>
      <c r="AW289" s="351">
        <f t="shared" si="230"/>
        <v>0</v>
      </c>
      <c r="AX289" s="431">
        <v>0</v>
      </c>
      <c r="AY289" s="351">
        <f t="shared" si="231"/>
        <v>0</v>
      </c>
      <c r="AZ289" s="431">
        <v>0</v>
      </c>
      <c r="BA289" s="351">
        <f t="shared" si="232"/>
        <v>0</v>
      </c>
      <c r="BB289" s="431">
        <v>0</v>
      </c>
      <c r="BC289" s="351">
        <f t="shared" si="233"/>
        <v>0</v>
      </c>
      <c r="BD289" s="431">
        <v>0</v>
      </c>
      <c r="BE289" s="351">
        <f t="shared" si="228"/>
        <v>0</v>
      </c>
      <c r="BF289" s="431">
        <v>0</v>
      </c>
      <c r="BG289" s="351">
        <f t="shared" si="234"/>
        <v>0</v>
      </c>
      <c r="BH289" s="431">
        <v>0</v>
      </c>
      <c r="BI289" s="351">
        <f t="shared" si="227"/>
        <v>0</v>
      </c>
      <c r="BJ289" s="246"/>
      <c r="BK289" s="246"/>
    </row>
    <row r="290" spans="1:63" ht="15.9" customHeight="1">
      <c r="A290" s="348" t="s">
        <v>739</v>
      </c>
      <c r="B290" s="349" t="s">
        <v>871</v>
      </c>
      <c r="C290" s="61">
        <v>32600</v>
      </c>
      <c r="D290" s="350"/>
      <c r="E290" s="351">
        <f t="shared" si="192"/>
        <v>0</v>
      </c>
      <c r="F290" s="350"/>
      <c r="G290" s="351">
        <f t="shared" si="193"/>
        <v>0</v>
      </c>
      <c r="H290" s="350"/>
      <c r="I290" s="351">
        <f t="shared" si="194"/>
        <v>0</v>
      </c>
      <c r="J290" s="512"/>
      <c r="K290" s="511">
        <f t="shared" si="195"/>
        <v>0</v>
      </c>
      <c r="L290" s="247"/>
      <c r="M290" s="351">
        <f t="shared" si="196"/>
        <v>0</v>
      </c>
      <c r="N290" s="350"/>
      <c r="O290" s="351">
        <f t="shared" si="197"/>
        <v>0</v>
      </c>
      <c r="P290" s="350"/>
      <c r="Q290" s="351">
        <f t="shared" si="198"/>
        <v>0</v>
      </c>
      <c r="R290" s="350"/>
      <c r="S290" s="351">
        <f t="shared" si="199"/>
        <v>0</v>
      </c>
      <c r="T290" s="350"/>
      <c r="U290" s="351">
        <f t="shared" si="200"/>
        <v>0</v>
      </c>
      <c r="V290" s="247"/>
      <c r="W290" s="351">
        <f t="shared" si="201"/>
        <v>0</v>
      </c>
      <c r="X290" s="350"/>
      <c r="Y290" s="351">
        <f t="shared" si="202"/>
        <v>0</v>
      </c>
      <c r="Z290" s="247"/>
      <c r="AA290" s="351">
        <f t="shared" si="203"/>
        <v>0</v>
      </c>
      <c r="AB290" s="350"/>
      <c r="AC290" s="351">
        <f t="shared" si="204"/>
        <v>0</v>
      </c>
      <c r="AD290" s="350"/>
      <c r="AE290" s="351">
        <f t="shared" si="205"/>
        <v>0</v>
      </c>
      <c r="AF290" s="350"/>
      <c r="AG290" s="351">
        <f t="shared" si="206"/>
        <v>0</v>
      </c>
      <c r="AH290" s="350"/>
      <c r="AI290" s="351">
        <f t="shared" si="207"/>
        <v>0</v>
      </c>
      <c r="AJ290" s="350"/>
      <c r="AK290" s="351">
        <f t="shared" si="208"/>
        <v>0</v>
      </c>
      <c r="AL290" s="350"/>
      <c r="AM290" s="351">
        <f t="shared" si="223"/>
        <v>0</v>
      </c>
      <c r="AN290" s="350"/>
      <c r="AO290" s="351">
        <f t="shared" si="224"/>
        <v>0</v>
      </c>
      <c r="AP290" s="350"/>
      <c r="AQ290" s="351">
        <f t="shared" si="225"/>
        <v>0</v>
      </c>
      <c r="AR290" s="350"/>
      <c r="AS290" s="351">
        <f t="shared" si="229"/>
        <v>0</v>
      </c>
      <c r="AT290" s="350"/>
      <c r="AU290" s="351">
        <f t="shared" si="226"/>
        <v>0</v>
      </c>
      <c r="AV290" s="350"/>
      <c r="AW290" s="351">
        <f t="shared" si="230"/>
        <v>0</v>
      </c>
      <c r="AX290" s="350"/>
      <c r="AY290" s="351">
        <f t="shared" si="231"/>
        <v>0</v>
      </c>
      <c r="AZ290" s="350"/>
      <c r="BA290" s="351">
        <f t="shared" si="232"/>
        <v>0</v>
      </c>
      <c r="BB290" s="350"/>
      <c r="BC290" s="351">
        <f t="shared" si="233"/>
        <v>0</v>
      </c>
      <c r="BD290" s="350"/>
      <c r="BE290" s="351">
        <f t="shared" si="228"/>
        <v>0</v>
      </c>
      <c r="BF290" s="350"/>
      <c r="BG290" s="351">
        <f t="shared" si="234"/>
        <v>0</v>
      </c>
      <c r="BH290" s="350"/>
      <c r="BI290" s="351">
        <f t="shared" si="227"/>
        <v>0</v>
      </c>
      <c r="BJ290" s="246"/>
      <c r="BK290" s="246"/>
    </row>
    <row r="291" spans="1:63" ht="15.9" customHeight="1">
      <c r="A291" s="429" t="s">
        <v>886</v>
      </c>
      <c r="B291" s="430" t="s">
        <v>887</v>
      </c>
      <c r="C291" s="61">
        <v>32600</v>
      </c>
      <c r="D291" s="350"/>
      <c r="E291" s="351">
        <f t="shared" si="192"/>
        <v>0</v>
      </c>
      <c r="F291" s="350"/>
      <c r="G291" s="351">
        <f t="shared" si="193"/>
        <v>0</v>
      </c>
      <c r="H291" s="350"/>
      <c r="I291" s="351">
        <f t="shared" si="194"/>
        <v>0</v>
      </c>
      <c r="J291" s="512"/>
      <c r="K291" s="511">
        <f t="shared" si="195"/>
        <v>0</v>
      </c>
      <c r="L291" s="247"/>
      <c r="M291" s="351">
        <f t="shared" si="196"/>
        <v>0</v>
      </c>
      <c r="N291" s="350"/>
      <c r="O291" s="351">
        <f t="shared" si="197"/>
        <v>0</v>
      </c>
      <c r="P291" s="350"/>
      <c r="Q291" s="351">
        <f t="shared" si="198"/>
        <v>0</v>
      </c>
      <c r="R291" s="350"/>
      <c r="S291" s="351">
        <f t="shared" si="199"/>
        <v>0</v>
      </c>
      <c r="T291" s="350"/>
      <c r="U291" s="351">
        <f t="shared" si="200"/>
        <v>0</v>
      </c>
      <c r="V291" s="247"/>
      <c r="W291" s="351">
        <f t="shared" si="201"/>
        <v>0</v>
      </c>
      <c r="X291" s="350"/>
      <c r="Y291" s="351">
        <f t="shared" si="202"/>
        <v>0</v>
      </c>
      <c r="Z291" s="247"/>
      <c r="AA291" s="351">
        <f t="shared" si="203"/>
        <v>0</v>
      </c>
      <c r="AB291" s="350"/>
      <c r="AC291" s="351">
        <f t="shared" si="204"/>
        <v>0</v>
      </c>
      <c r="AD291" s="401">
        <v>20</v>
      </c>
      <c r="AE291" s="351">
        <f t="shared" si="205"/>
        <v>652000</v>
      </c>
      <c r="AF291" s="350"/>
      <c r="AG291" s="351">
        <f t="shared" si="206"/>
        <v>0</v>
      </c>
      <c r="AH291" s="350"/>
      <c r="AI291" s="351">
        <f t="shared" si="207"/>
        <v>0</v>
      </c>
      <c r="AJ291" s="350"/>
      <c r="AK291" s="351">
        <f t="shared" si="208"/>
        <v>0</v>
      </c>
      <c r="AL291" s="350"/>
      <c r="AM291" s="351">
        <f t="shared" si="223"/>
        <v>0</v>
      </c>
      <c r="AN291" s="350"/>
      <c r="AO291" s="351">
        <f t="shared" si="224"/>
        <v>0</v>
      </c>
      <c r="AP291" s="401"/>
      <c r="AQ291" s="351">
        <f t="shared" si="225"/>
        <v>0</v>
      </c>
      <c r="AR291" s="434"/>
      <c r="AS291" s="351">
        <f t="shared" si="229"/>
        <v>0</v>
      </c>
      <c r="AT291" s="431"/>
      <c r="AU291" s="351">
        <f t="shared" si="226"/>
        <v>0</v>
      </c>
      <c r="AV291" s="431"/>
      <c r="AW291" s="351">
        <f t="shared" si="230"/>
        <v>0</v>
      </c>
      <c r="AX291" s="431"/>
      <c r="AY291" s="351">
        <f t="shared" si="231"/>
        <v>0</v>
      </c>
      <c r="AZ291" s="431"/>
      <c r="BA291" s="351">
        <f t="shared" si="232"/>
        <v>0</v>
      </c>
      <c r="BB291" s="431"/>
      <c r="BC291" s="351">
        <f t="shared" si="233"/>
        <v>0</v>
      </c>
      <c r="BD291" s="431"/>
      <c r="BE291" s="351">
        <f t="shared" si="228"/>
        <v>0</v>
      </c>
      <c r="BF291" s="431"/>
      <c r="BG291" s="351">
        <f t="shared" si="234"/>
        <v>0</v>
      </c>
      <c r="BH291" s="431"/>
      <c r="BI291" s="351">
        <f t="shared" si="227"/>
        <v>0</v>
      </c>
      <c r="BJ291" s="246"/>
      <c r="BK291" s="246"/>
    </row>
    <row r="292" spans="1:63" ht="15.9" customHeight="1">
      <c r="A292" s="348" t="s">
        <v>831</v>
      </c>
      <c r="B292" s="349" t="s">
        <v>832</v>
      </c>
      <c r="C292" s="61">
        <v>32600</v>
      </c>
      <c r="D292" s="350"/>
      <c r="E292" s="351">
        <f t="shared" si="192"/>
        <v>0</v>
      </c>
      <c r="F292" s="350"/>
      <c r="G292" s="351">
        <f t="shared" si="193"/>
        <v>0</v>
      </c>
      <c r="H292" s="350"/>
      <c r="I292" s="351">
        <f t="shared" si="194"/>
        <v>0</v>
      </c>
      <c r="J292" s="512"/>
      <c r="K292" s="511">
        <f t="shared" si="195"/>
        <v>0</v>
      </c>
      <c r="L292" s="247"/>
      <c r="M292" s="351">
        <f t="shared" si="196"/>
        <v>0</v>
      </c>
      <c r="N292" s="350"/>
      <c r="O292" s="351">
        <f t="shared" si="197"/>
        <v>0</v>
      </c>
      <c r="P292" s="350"/>
      <c r="Q292" s="351">
        <f t="shared" si="198"/>
        <v>0</v>
      </c>
      <c r="R292" s="350"/>
      <c r="S292" s="351">
        <f t="shared" si="199"/>
        <v>0</v>
      </c>
      <c r="T292" s="350"/>
      <c r="U292" s="351">
        <f t="shared" si="200"/>
        <v>0</v>
      </c>
      <c r="V292" s="247"/>
      <c r="W292" s="351">
        <f t="shared" si="201"/>
        <v>0</v>
      </c>
      <c r="X292" s="350"/>
      <c r="Y292" s="351">
        <f t="shared" si="202"/>
        <v>0</v>
      </c>
      <c r="Z292" s="247"/>
      <c r="AA292" s="351">
        <f t="shared" si="203"/>
        <v>0</v>
      </c>
      <c r="AB292" s="350"/>
      <c r="AC292" s="351">
        <f t="shared" si="204"/>
        <v>0</v>
      </c>
      <c r="AD292" s="401">
        <v>3.5</v>
      </c>
      <c r="AE292" s="351">
        <f t="shared" si="205"/>
        <v>114100</v>
      </c>
      <c r="AF292" s="350"/>
      <c r="AG292" s="351">
        <f t="shared" si="206"/>
        <v>0</v>
      </c>
      <c r="AH292" s="350"/>
      <c r="AI292" s="351">
        <f t="shared" si="207"/>
        <v>0</v>
      </c>
      <c r="AJ292" s="350"/>
      <c r="AK292" s="351">
        <f t="shared" si="208"/>
        <v>0</v>
      </c>
      <c r="AL292" s="350"/>
      <c r="AM292" s="351">
        <f t="shared" si="223"/>
        <v>0</v>
      </c>
      <c r="AN292" s="350"/>
      <c r="AO292" s="351">
        <f t="shared" si="224"/>
        <v>0</v>
      </c>
      <c r="AP292" s="350"/>
      <c r="AQ292" s="351">
        <f t="shared" si="225"/>
        <v>0</v>
      </c>
      <c r="AR292" s="350"/>
      <c r="AS292" s="351">
        <f t="shared" si="229"/>
        <v>0</v>
      </c>
      <c r="AT292" s="350"/>
      <c r="AU292" s="351">
        <f t="shared" si="226"/>
        <v>0</v>
      </c>
      <c r="AV292" s="350"/>
      <c r="AW292" s="351">
        <f t="shared" si="230"/>
        <v>0</v>
      </c>
      <c r="AX292" s="350"/>
      <c r="AY292" s="351">
        <f t="shared" si="231"/>
        <v>0</v>
      </c>
      <c r="AZ292" s="350"/>
      <c r="BA292" s="351">
        <f t="shared" si="232"/>
        <v>0</v>
      </c>
      <c r="BB292" s="350"/>
      <c r="BC292" s="351">
        <f t="shared" si="233"/>
        <v>0</v>
      </c>
      <c r="BD292" s="350"/>
      <c r="BE292" s="351">
        <f t="shared" si="228"/>
        <v>0</v>
      </c>
      <c r="BF292" s="350"/>
      <c r="BG292" s="351">
        <f t="shared" si="234"/>
        <v>0</v>
      </c>
      <c r="BH292" s="350"/>
      <c r="BI292" s="351">
        <f t="shared" si="227"/>
        <v>0</v>
      </c>
      <c r="BJ292" s="246"/>
      <c r="BK292" s="246"/>
    </row>
    <row r="293" spans="1:63" ht="15.9" customHeight="1">
      <c r="A293" s="348" t="s">
        <v>839</v>
      </c>
      <c r="B293" s="349" t="s">
        <v>840</v>
      </c>
      <c r="C293" s="61">
        <v>32600</v>
      </c>
      <c r="D293" s="350"/>
      <c r="E293" s="351">
        <f t="shared" si="192"/>
        <v>0</v>
      </c>
      <c r="F293" s="350"/>
      <c r="G293" s="351">
        <f t="shared" si="193"/>
        <v>0</v>
      </c>
      <c r="H293" s="350"/>
      <c r="I293" s="351">
        <f t="shared" si="194"/>
        <v>0</v>
      </c>
      <c r="J293" s="512"/>
      <c r="K293" s="511">
        <f t="shared" si="195"/>
        <v>0</v>
      </c>
      <c r="L293" s="247"/>
      <c r="M293" s="351">
        <f t="shared" si="196"/>
        <v>0</v>
      </c>
      <c r="N293" s="350"/>
      <c r="O293" s="351">
        <f t="shared" si="197"/>
        <v>0</v>
      </c>
      <c r="P293" s="350"/>
      <c r="Q293" s="351">
        <f t="shared" si="198"/>
        <v>0</v>
      </c>
      <c r="R293" s="350"/>
      <c r="S293" s="351">
        <f t="shared" si="199"/>
        <v>0</v>
      </c>
      <c r="T293" s="350">
        <v>7.5</v>
      </c>
      <c r="U293" s="351">
        <f t="shared" si="200"/>
        <v>244500</v>
      </c>
      <c r="V293" s="247"/>
      <c r="W293" s="351">
        <f t="shared" si="201"/>
        <v>0</v>
      </c>
      <c r="X293" s="350"/>
      <c r="Y293" s="351">
        <f t="shared" si="202"/>
        <v>0</v>
      </c>
      <c r="Z293" s="247"/>
      <c r="AA293" s="351">
        <f t="shared" si="203"/>
        <v>0</v>
      </c>
      <c r="AB293" s="350"/>
      <c r="AC293" s="351">
        <f t="shared" si="204"/>
        <v>0</v>
      </c>
      <c r="AD293" s="350"/>
      <c r="AE293" s="351">
        <f t="shared" si="205"/>
        <v>0</v>
      </c>
      <c r="AF293" s="350"/>
      <c r="AG293" s="351">
        <f t="shared" si="206"/>
        <v>0</v>
      </c>
      <c r="AH293" s="350"/>
      <c r="AI293" s="351">
        <f t="shared" si="207"/>
        <v>0</v>
      </c>
      <c r="AJ293" s="350"/>
      <c r="AK293" s="351">
        <f t="shared" si="208"/>
        <v>0</v>
      </c>
      <c r="AL293" s="350"/>
      <c r="AM293" s="351">
        <f t="shared" si="223"/>
        <v>0</v>
      </c>
      <c r="AN293" s="350"/>
      <c r="AO293" s="351">
        <f t="shared" si="224"/>
        <v>0</v>
      </c>
      <c r="AP293" s="350"/>
      <c r="AQ293" s="351">
        <f t="shared" si="225"/>
        <v>0</v>
      </c>
      <c r="AR293" s="350"/>
      <c r="AS293" s="351">
        <f t="shared" si="229"/>
        <v>0</v>
      </c>
      <c r="AT293" s="350"/>
      <c r="AU293" s="351">
        <f t="shared" si="226"/>
        <v>0</v>
      </c>
      <c r="AV293" s="350"/>
      <c r="AW293" s="351">
        <f t="shared" si="230"/>
        <v>0</v>
      </c>
      <c r="AX293" s="350"/>
      <c r="AY293" s="351">
        <f t="shared" si="231"/>
        <v>0</v>
      </c>
      <c r="AZ293" s="350"/>
      <c r="BA293" s="351">
        <f t="shared" si="232"/>
        <v>0</v>
      </c>
      <c r="BB293" s="350"/>
      <c r="BC293" s="351">
        <f t="shared" si="233"/>
        <v>0</v>
      </c>
      <c r="BD293" s="350"/>
      <c r="BE293" s="351">
        <f t="shared" si="228"/>
        <v>0</v>
      </c>
      <c r="BF293" s="350"/>
      <c r="BG293" s="351">
        <f t="shared" si="234"/>
        <v>0</v>
      </c>
      <c r="BH293" s="350"/>
      <c r="BI293" s="351">
        <f t="shared" si="227"/>
        <v>0</v>
      </c>
      <c r="BJ293" s="246"/>
      <c r="BK293" s="246"/>
    </row>
    <row r="294" spans="1:63" ht="15.9" customHeight="1">
      <c r="A294" s="348" t="s">
        <v>817</v>
      </c>
      <c r="B294" s="349" t="s">
        <v>721</v>
      </c>
      <c r="C294" s="61">
        <v>32600</v>
      </c>
      <c r="D294" s="350"/>
      <c r="E294" s="351">
        <f t="shared" si="192"/>
        <v>0</v>
      </c>
      <c r="F294" s="350"/>
      <c r="G294" s="351">
        <f t="shared" si="193"/>
        <v>0</v>
      </c>
      <c r="H294" s="350"/>
      <c r="I294" s="351">
        <f t="shared" si="194"/>
        <v>0</v>
      </c>
      <c r="J294" s="512"/>
      <c r="K294" s="511">
        <f t="shared" si="195"/>
        <v>0</v>
      </c>
      <c r="L294" s="247"/>
      <c r="M294" s="351">
        <f t="shared" si="196"/>
        <v>0</v>
      </c>
      <c r="N294" s="350"/>
      <c r="O294" s="351">
        <f t="shared" si="197"/>
        <v>0</v>
      </c>
      <c r="P294" s="350"/>
      <c r="Q294" s="351">
        <f t="shared" si="198"/>
        <v>0</v>
      </c>
      <c r="R294" s="350"/>
      <c r="S294" s="351">
        <f t="shared" si="199"/>
        <v>0</v>
      </c>
      <c r="T294" s="350"/>
      <c r="U294" s="351">
        <f t="shared" si="200"/>
        <v>0</v>
      </c>
      <c r="V294" s="247"/>
      <c r="W294" s="351">
        <f t="shared" si="201"/>
        <v>0</v>
      </c>
      <c r="X294" s="350"/>
      <c r="Y294" s="351">
        <f t="shared" si="202"/>
        <v>0</v>
      </c>
      <c r="Z294" s="247"/>
      <c r="AA294" s="351">
        <f t="shared" si="203"/>
        <v>0</v>
      </c>
      <c r="AB294" s="350"/>
      <c r="AC294" s="351">
        <f t="shared" si="204"/>
        <v>0</v>
      </c>
      <c r="AD294" s="350"/>
      <c r="AE294" s="351">
        <f t="shared" si="205"/>
        <v>0</v>
      </c>
      <c r="AF294" s="350"/>
      <c r="AG294" s="351">
        <f t="shared" si="206"/>
        <v>0</v>
      </c>
      <c r="AH294" s="350"/>
      <c r="AI294" s="351">
        <f t="shared" si="207"/>
        <v>0</v>
      </c>
      <c r="AJ294" s="350"/>
      <c r="AK294" s="351">
        <f t="shared" si="208"/>
        <v>0</v>
      </c>
      <c r="AL294" s="350"/>
      <c r="AM294" s="351">
        <f t="shared" si="223"/>
        <v>0</v>
      </c>
      <c r="AN294" s="350"/>
      <c r="AO294" s="351">
        <f t="shared" si="224"/>
        <v>0</v>
      </c>
      <c r="AP294" s="350"/>
      <c r="AQ294" s="351">
        <f t="shared" si="225"/>
        <v>0</v>
      </c>
      <c r="AR294" s="350"/>
      <c r="AS294" s="351">
        <f t="shared" si="229"/>
        <v>0</v>
      </c>
      <c r="AT294" s="350"/>
      <c r="AU294" s="351">
        <f t="shared" si="226"/>
        <v>0</v>
      </c>
      <c r="AV294" s="350"/>
      <c r="AW294" s="351">
        <f t="shared" si="230"/>
        <v>0</v>
      </c>
      <c r="AX294" s="350"/>
      <c r="AY294" s="351">
        <f t="shared" si="231"/>
        <v>0</v>
      </c>
      <c r="AZ294" s="350"/>
      <c r="BA294" s="351">
        <f t="shared" si="232"/>
        <v>0</v>
      </c>
      <c r="BB294" s="350"/>
      <c r="BC294" s="351">
        <f t="shared" si="233"/>
        <v>0</v>
      </c>
      <c r="BD294" s="350"/>
      <c r="BE294" s="351">
        <f t="shared" si="228"/>
        <v>0</v>
      </c>
      <c r="BF294" s="350"/>
      <c r="BG294" s="351">
        <f t="shared" si="234"/>
        <v>0</v>
      </c>
      <c r="BH294" s="350"/>
      <c r="BI294" s="351">
        <f t="shared" si="227"/>
        <v>0</v>
      </c>
      <c r="BJ294" s="246"/>
      <c r="BK294" s="246"/>
    </row>
    <row r="295" spans="1:63" ht="15.9" customHeight="1">
      <c r="A295" s="348" t="s">
        <v>121</v>
      </c>
      <c r="B295" s="349" t="s">
        <v>723</v>
      </c>
      <c r="C295" s="61">
        <v>32600</v>
      </c>
      <c r="D295" s="350"/>
      <c r="E295" s="351">
        <f t="shared" si="192"/>
        <v>0</v>
      </c>
      <c r="F295" s="350"/>
      <c r="G295" s="351">
        <f t="shared" si="193"/>
        <v>0</v>
      </c>
      <c r="H295" s="350"/>
      <c r="I295" s="351">
        <f t="shared" si="194"/>
        <v>0</v>
      </c>
      <c r="J295" s="512"/>
      <c r="K295" s="511">
        <f t="shared" si="195"/>
        <v>0</v>
      </c>
      <c r="L295" s="247"/>
      <c r="M295" s="351">
        <f t="shared" si="196"/>
        <v>0</v>
      </c>
      <c r="N295" s="350"/>
      <c r="O295" s="351">
        <f t="shared" si="197"/>
        <v>0</v>
      </c>
      <c r="P295" s="350"/>
      <c r="Q295" s="351">
        <f t="shared" si="198"/>
        <v>0</v>
      </c>
      <c r="R295" s="350"/>
      <c r="S295" s="351">
        <f t="shared" si="199"/>
        <v>0</v>
      </c>
      <c r="T295" s="350"/>
      <c r="U295" s="351">
        <f t="shared" si="200"/>
        <v>0</v>
      </c>
      <c r="V295" s="247"/>
      <c r="W295" s="351">
        <f t="shared" si="201"/>
        <v>0</v>
      </c>
      <c r="X295" s="350"/>
      <c r="Y295" s="351">
        <f t="shared" si="202"/>
        <v>0</v>
      </c>
      <c r="Z295" s="247"/>
      <c r="AA295" s="351">
        <f t="shared" si="203"/>
        <v>0</v>
      </c>
      <c r="AB295" s="350"/>
      <c r="AC295" s="351">
        <f t="shared" si="204"/>
        <v>0</v>
      </c>
      <c r="AD295" s="350"/>
      <c r="AE295" s="351">
        <f t="shared" si="205"/>
        <v>0</v>
      </c>
      <c r="AF295" s="350"/>
      <c r="AG295" s="351">
        <f t="shared" si="206"/>
        <v>0</v>
      </c>
      <c r="AH295" s="350"/>
      <c r="AI295" s="351">
        <f t="shared" si="207"/>
        <v>0</v>
      </c>
      <c r="AJ295" s="350"/>
      <c r="AK295" s="351">
        <f t="shared" si="208"/>
        <v>0</v>
      </c>
      <c r="AL295" s="350"/>
      <c r="AM295" s="351">
        <f t="shared" si="223"/>
        <v>0</v>
      </c>
      <c r="AN295" s="350"/>
      <c r="AO295" s="351">
        <f t="shared" si="224"/>
        <v>0</v>
      </c>
      <c r="AP295" s="350"/>
      <c r="AQ295" s="351">
        <f t="shared" si="225"/>
        <v>0</v>
      </c>
      <c r="AR295" s="350"/>
      <c r="AS295" s="351">
        <f t="shared" si="229"/>
        <v>0</v>
      </c>
      <c r="AT295" s="350"/>
      <c r="AU295" s="351">
        <f t="shared" si="226"/>
        <v>0</v>
      </c>
      <c r="AV295" s="350"/>
      <c r="AW295" s="351">
        <f t="shared" si="230"/>
        <v>0</v>
      </c>
      <c r="AX295" s="350"/>
      <c r="AY295" s="351">
        <f t="shared" si="231"/>
        <v>0</v>
      </c>
      <c r="AZ295" s="350"/>
      <c r="BA295" s="351">
        <f t="shared" si="232"/>
        <v>0</v>
      </c>
      <c r="BB295" s="350"/>
      <c r="BC295" s="351">
        <f t="shared" si="233"/>
        <v>0</v>
      </c>
      <c r="BD295" s="350"/>
      <c r="BE295" s="351">
        <f t="shared" si="228"/>
        <v>0</v>
      </c>
      <c r="BF295" s="350"/>
      <c r="BG295" s="351">
        <f t="shared" si="234"/>
        <v>0</v>
      </c>
      <c r="BH295" s="350"/>
      <c r="BI295" s="351">
        <f t="shared" si="227"/>
        <v>0</v>
      </c>
      <c r="BJ295" s="246"/>
      <c r="BK295" s="246"/>
    </row>
    <row r="296" spans="1:63" ht="15.9" customHeight="1">
      <c r="A296" s="348" t="s">
        <v>217</v>
      </c>
      <c r="B296" s="349" t="s">
        <v>728</v>
      </c>
      <c r="C296" s="61">
        <v>32600</v>
      </c>
      <c r="D296" s="350"/>
      <c r="E296" s="351">
        <f t="shared" si="192"/>
        <v>0</v>
      </c>
      <c r="F296" s="350"/>
      <c r="G296" s="351">
        <f t="shared" si="193"/>
        <v>0</v>
      </c>
      <c r="H296" s="350"/>
      <c r="I296" s="351">
        <f t="shared" si="194"/>
        <v>0</v>
      </c>
      <c r="J296" s="512"/>
      <c r="K296" s="511">
        <f t="shared" si="195"/>
        <v>0</v>
      </c>
      <c r="L296" s="247"/>
      <c r="M296" s="351">
        <f t="shared" si="196"/>
        <v>0</v>
      </c>
      <c r="N296" s="350"/>
      <c r="O296" s="351">
        <f t="shared" si="197"/>
        <v>0</v>
      </c>
      <c r="P296" s="350"/>
      <c r="Q296" s="351">
        <f t="shared" si="198"/>
        <v>0</v>
      </c>
      <c r="R296" s="350"/>
      <c r="S296" s="351">
        <f t="shared" si="199"/>
        <v>0</v>
      </c>
      <c r="T296" s="350"/>
      <c r="U296" s="351">
        <f t="shared" si="200"/>
        <v>0</v>
      </c>
      <c r="V296" s="247"/>
      <c r="W296" s="351">
        <f t="shared" si="201"/>
        <v>0</v>
      </c>
      <c r="X296" s="350"/>
      <c r="Y296" s="351">
        <f t="shared" si="202"/>
        <v>0</v>
      </c>
      <c r="Z296" s="247"/>
      <c r="AA296" s="351">
        <f t="shared" si="203"/>
        <v>0</v>
      </c>
      <c r="AB296" s="350"/>
      <c r="AC296" s="351">
        <f t="shared" si="204"/>
        <v>0</v>
      </c>
      <c r="AD296" s="350"/>
      <c r="AE296" s="351">
        <f t="shared" si="205"/>
        <v>0</v>
      </c>
      <c r="AF296" s="350"/>
      <c r="AG296" s="351">
        <f t="shared" si="206"/>
        <v>0</v>
      </c>
      <c r="AH296" s="350"/>
      <c r="AI296" s="351">
        <f t="shared" si="207"/>
        <v>0</v>
      </c>
      <c r="AJ296" s="350"/>
      <c r="AK296" s="351">
        <f t="shared" si="208"/>
        <v>0</v>
      </c>
      <c r="AL296" s="350"/>
      <c r="AM296" s="351">
        <f t="shared" si="223"/>
        <v>0</v>
      </c>
      <c r="AN296" s="350"/>
      <c r="AO296" s="351">
        <f t="shared" si="224"/>
        <v>0</v>
      </c>
      <c r="AP296" s="350"/>
      <c r="AQ296" s="351">
        <f t="shared" si="225"/>
        <v>0</v>
      </c>
      <c r="AR296" s="350"/>
      <c r="AS296" s="351">
        <f t="shared" si="229"/>
        <v>0</v>
      </c>
      <c r="AT296" s="350"/>
      <c r="AU296" s="351">
        <f t="shared" si="226"/>
        <v>0</v>
      </c>
      <c r="AV296" s="350"/>
      <c r="AW296" s="351">
        <f t="shared" si="230"/>
        <v>0</v>
      </c>
      <c r="AX296" s="350"/>
      <c r="AY296" s="351">
        <f t="shared" si="231"/>
        <v>0</v>
      </c>
      <c r="AZ296" s="350"/>
      <c r="BA296" s="351">
        <f t="shared" si="232"/>
        <v>0</v>
      </c>
      <c r="BB296" s="350"/>
      <c r="BC296" s="351">
        <f t="shared" si="233"/>
        <v>0</v>
      </c>
      <c r="BD296" s="350"/>
      <c r="BE296" s="351">
        <f t="shared" si="228"/>
        <v>0</v>
      </c>
      <c r="BF296" s="350"/>
      <c r="BG296" s="351">
        <f t="shared" si="234"/>
        <v>0</v>
      </c>
      <c r="BH296" s="350"/>
      <c r="BI296" s="351">
        <f t="shared" si="227"/>
        <v>0</v>
      </c>
      <c r="BJ296" s="246"/>
      <c r="BK296" s="246"/>
    </row>
    <row r="297" spans="1:63" ht="15.9" customHeight="1">
      <c r="A297" s="429" t="s">
        <v>888</v>
      </c>
      <c r="B297" s="430" t="s">
        <v>889</v>
      </c>
      <c r="C297" s="61">
        <v>32600</v>
      </c>
      <c r="D297" s="350"/>
      <c r="E297" s="351">
        <f t="shared" si="192"/>
        <v>0</v>
      </c>
      <c r="F297" s="350"/>
      <c r="G297" s="351">
        <f t="shared" si="193"/>
        <v>0</v>
      </c>
      <c r="H297" s="350"/>
      <c r="I297" s="351">
        <f t="shared" si="194"/>
        <v>0</v>
      </c>
      <c r="J297" s="512"/>
      <c r="K297" s="511">
        <f t="shared" si="195"/>
        <v>0</v>
      </c>
      <c r="L297" s="247"/>
      <c r="M297" s="351">
        <f t="shared" si="196"/>
        <v>0</v>
      </c>
      <c r="N297" s="350"/>
      <c r="O297" s="351">
        <f t="shared" si="197"/>
        <v>0</v>
      </c>
      <c r="P297" s="350"/>
      <c r="Q297" s="351">
        <f t="shared" si="198"/>
        <v>0</v>
      </c>
      <c r="R297" s="350"/>
      <c r="S297" s="351">
        <f t="shared" si="199"/>
        <v>0</v>
      </c>
      <c r="T297" s="350"/>
      <c r="U297" s="351">
        <f t="shared" si="200"/>
        <v>0</v>
      </c>
      <c r="V297" s="247"/>
      <c r="W297" s="351">
        <f t="shared" si="201"/>
        <v>0</v>
      </c>
      <c r="X297" s="350"/>
      <c r="Y297" s="351">
        <f t="shared" si="202"/>
        <v>0</v>
      </c>
      <c r="Z297" s="247"/>
      <c r="AA297" s="351">
        <f t="shared" si="203"/>
        <v>0</v>
      </c>
      <c r="AB297" s="350"/>
      <c r="AC297" s="351">
        <f t="shared" si="204"/>
        <v>0</v>
      </c>
      <c r="AD297" s="401"/>
      <c r="AE297" s="351">
        <f t="shared" si="205"/>
        <v>0</v>
      </c>
      <c r="AF297" s="350"/>
      <c r="AG297" s="351">
        <f t="shared" si="206"/>
        <v>0</v>
      </c>
      <c r="AH297" s="350"/>
      <c r="AI297" s="351">
        <f t="shared" si="207"/>
        <v>0</v>
      </c>
      <c r="AJ297" s="350"/>
      <c r="AK297" s="351">
        <f t="shared" si="208"/>
        <v>0</v>
      </c>
      <c r="AL297" s="350"/>
      <c r="AM297" s="351">
        <f t="shared" si="223"/>
        <v>0</v>
      </c>
      <c r="AN297" s="350"/>
      <c r="AO297" s="351">
        <f t="shared" si="224"/>
        <v>0</v>
      </c>
      <c r="AP297" s="350"/>
      <c r="AQ297" s="351">
        <f t="shared" si="225"/>
        <v>0</v>
      </c>
      <c r="AR297" s="350"/>
      <c r="AS297" s="351">
        <f t="shared" si="229"/>
        <v>0</v>
      </c>
      <c r="AT297" s="350"/>
      <c r="AU297" s="351">
        <f t="shared" si="226"/>
        <v>0</v>
      </c>
      <c r="AV297" s="350"/>
      <c r="AW297" s="351">
        <f t="shared" si="230"/>
        <v>0</v>
      </c>
      <c r="AX297" s="350"/>
      <c r="AY297" s="351">
        <f t="shared" si="231"/>
        <v>0</v>
      </c>
      <c r="AZ297" s="350"/>
      <c r="BA297" s="351">
        <f t="shared" si="232"/>
        <v>0</v>
      </c>
      <c r="BB297" s="350"/>
      <c r="BC297" s="351">
        <f t="shared" si="233"/>
        <v>0</v>
      </c>
      <c r="BD297" s="350"/>
      <c r="BE297" s="351">
        <f t="shared" si="228"/>
        <v>0</v>
      </c>
      <c r="BF297" s="350"/>
      <c r="BG297" s="351">
        <f t="shared" si="234"/>
        <v>0</v>
      </c>
      <c r="BH297" s="350"/>
      <c r="BI297" s="351">
        <f t="shared" si="227"/>
        <v>0</v>
      </c>
      <c r="BJ297" s="246"/>
      <c r="BK297" s="246"/>
    </row>
    <row r="298" spans="1:63" ht="15.9" customHeight="1">
      <c r="A298" s="429" t="s">
        <v>922</v>
      </c>
      <c r="B298" s="430" t="s">
        <v>923</v>
      </c>
      <c r="C298" s="61">
        <v>32600</v>
      </c>
      <c r="D298" s="350"/>
      <c r="E298" s="351">
        <f t="shared" si="192"/>
        <v>0</v>
      </c>
      <c r="F298" s="350"/>
      <c r="G298" s="351">
        <f t="shared" si="193"/>
        <v>0</v>
      </c>
      <c r="H298" s="350"/>
      <c r="I298" s="351">
        <f t="shared" si="194"/>
        <v>0</v>
      </c>
      <c r="J298" s="512"/>
      <c r="K298" s="511">
        <f t="shared" si="195"/>
        <v>0</v>
      </c>
      <c r="L298" s="247"/>
      <c r="M298" s="351">
        <f t="shared" si="196"/>
        <v>0</v>
      </c>
      <c r="N298" s="350"/>
      <c r="O298" s="351">
        <f t="shared" si="197"/>
        <v>0</v>
      </c>
      <c r="P298" s="350"/>
      <c r="Q298" s="351">
        <f t="shared" si="198"/>
        <v>0</v>
      </c>
      <c r="R298" s="350"/>
      <c r="S298" s="351">
        <f t="shared" si="199"/>
        <v>0</v>
      </c>
      <c r="T298" s="350"/>
      <c r="U298" s="351">
        <f t="shared" si="200"/>
        <v>0</v>
      </c>
      <c r="V298" s="247"/>
      <c r="W298" s="351">
        <f t="shared" si="201"/>
        <v>0</v>
      </c>
      <c r="X298" s="350"/>
      <c r="Y298" s="351">
        <f t="shared" si="202"/>
        <v>0</v>
      </c>
      <c r="Z298" s="247"/>
      <c r="AA298" s="351">
        <f t="shared" si="203"/>
        <v>0</v>
      </c>
      <c r="AB298" s="350"/>
      <c r="AC298" s="351">
        <f t="shared" si="204"/>
        <v>0</v>
      </c>
      <c r="AD298" s="350"/>
      <c r="AE298" s="351">
        <f t="shared" si="205"/>
        <v>0</v>
      </c>
      <c r="AF298" s="350"/>
      <c r="AG298" s="351">
        <f t="shared" si="206"/>
        <v>0</v>
      </c>
      <c r="AH298" s="350"/>
      <c r="AI298" s="351">
        <f t="shared" si="207"/>
        <v>0</v>
      </c>
      <c r="AJ298" s="350"/>
      <c r="AK298" s="351">
        <f t="shared" si="208"/>
        <v>0</v>
      </c>
      <c r="AL298" s="350"/>
      <c r="AM298" s="351">
        <f t="shared" si="223"/>
        <v>0</v>
      </c>
      <c r="AN298" s="350"/>
      <c r="AO298" s="351">
        <f t="shared" si="224"/>
        <v>0</v>
      </c>
      <c r="AP298" s="401"/>
      <c r="AQ298" s="351">
        <f t="shared" si="225"/>
        <v>0</v>
      </c>
      <c r="AR298" s="401"/>
      <c r="AS298" s="351">
        <f t="shared" si="229"/>
        <v>0</v>
      </c>
      <c r="AT298" s="350"/>
      <c r="AU298" s="351">
        <f t="shared" si="226"/>
        <v>0</v>
      </c>
      <c r="AV298" s="350"/>
      <c r="AW298" s="351">
        <f t="shared" si="230"/>
        <v>0</v>
      </c>
      <c r="AX298" s="350"/>
      <c r="AY298" s="351">
        <f t="shared" si="231"/>
        <v>0</v>
      </c>
      <c r="AZ298" s="350"/>
      <c r="BA298" s="351">
        <f t="shared" si="232"/>
        <v>0</v>
      </c>
      <c r="BB298" s="350"/>
      <c r="BC298" s="351">
        <f t="shared" si="233"/>
        <v>0</v>
      </c>
      <c r="BD298" s="350"/>
      <c r="BE298" s="351">
        <f t="shared" si="228"/>
        <v>0</v>
      </c>
      <c r="BF298" s="350"/>
      <c r="BG298" s="351">
        <f t="shared" si="234"/>
        <v>0</v>
      </c>
      <c r="BH298" s="350"/>
      <c r="BI298" s="351">
        <f t="shared" si="227"/>
        <v>0</v>
      </c>
      <c r="BJ298" s="246"/>
      <c r="BK298" s="246"/>
    </row>
    <row r="299" spans="1:63" ht="15.9" customHeight="1">
      <c r="A299" s="348" t="s">
        <v>256</v>
      </c>
      <c r="B299" s="349" t="s">
        <v>730</v>
      </c>
      <c r="C299" s="61">
        <v>32600</v>
      </c>
      <c r="D299" s="350"/>
      <c r="E299" s="351">
        <f t="shared" si="192"/>
        <v>0</v>
      </c>
      <c r="F299" s="350"/>
      <c r="G299" s="351">
        <f t="shared" si="193"/>
        <v>0</v>
      </c>
      <c r="H299" s="350"/>
      <c r="I299" s="351">
        <f t="shared" si="194"/>
        <v>0</v>
      </c>
      <c r="J299" s="512"/>
      <c r="K299" s="511">
        <f t="shared" si="195"/>
        <v>0</v>
      </c>
      <c r="L299" s="247"/>
      <c r="M299" s="351">
        <f t="shared" si="196"/>
        <v>0</v>
      </c>
      <c r="N299" s="350"/>
      <c r="O299" s="351">
        <f t="shared" si="197"/>
        <v>0</v>
      </c>
      <c r="P299" s="350"/>
      <c r="Q299" s="351">
        <f t="shared" si="198"/>
        <v>0</v>
      </c>
      <c r="R299" s="350"/>
      <c r="S299" s="351">
        <f t="shared" si="199"/>
        <v>0</v>
      </c>
      <c r="T299" s="350"/>
      <c r="U299" s="351">
        <f t="shared" si="200"/>
        <v>0</v>
      </c>
      <c r="V299" s="247"/>
      <c r="W299" s="351">
        <f t="shared" si="201"/>
        <v>0</v>
      </c>
      <c r="X299" s="350"/>
      <c r="Y299" s="351">
        <f t="shared" si="202"/>
        <v>0</v>
      </c>
      <c r="Z299" s="247"/>
      <c r="AA299" s="351">
        <f t="shared" si="203"/>
        <v>0</v>
      </c>
      <c r="AB299" s="350"/>
      <c r="AC299" s="351">
        <f t="shared" si="204"/>
        <v>0</v>
      </c>
      <c r="AD299" s="350"/>
      <c r="AE299" s="351">
        <f t="shared" si="205"/>
        <v>0</v>
      </c>
      <c r="AF299" s="350"/>
      <c r="AG299" s="351">
        <f t="shared" si="206"/>
        <v>0</v>
      </c>
      <c r="AH299" s="350"/>
      <c r="AI299" s="351">
        <f t="shared" si="207"/>
        <v>0</v>
      </c>
      <c r="AJ299" s="350"/>
      <c r="AK299" s="351">
        <f t="shared" si="208"/>
        <v>0</v>
      </c>
      <c r="AL299" s="350"/>
      <c r="AM299" s="351">
        <f t="shared" si="223"/>
        <v>0</v>
      </c>
      <c r="AN299" s="350"/>
      <c r="AO299" s="351">
        <f t="shared" si="224"/>
        <v>0</v>
      </c>
      <c r="AP299" s="350"/>
      <c r="AQ299" s="351">
        <f t="shared" si="225"/>
        <v>0</v>
      </c>
      <c r="AR299" s="350"/>
      <c r="AS299" s="351">
        <f t="shared" si="229"/>
        <v>0</v>
      </c>
      <c r="AT299" s="350"/>
      <c r="AU299" s="351">
        <f t="shared" si="226"/>
        <v>0</v>
      </c>
      <c r="AV299" s="350"/>
      <c r="AW299" s="351">
        <f t="shared" si="230"/>
        <v>0</v>
      </c>
      <c r="AX299" s="350"/>
      <c r="AY299" s="351">
        <f t="shared" si="231"/>
        <v>0</v>
      </c>
      <c r="AZ299" s="350"/>
      <c r="BA299" s="351">
        <f t="shared" si="232"/>
        <v>0</v>
      </c>
      <c r="BB299" s="350"/>
      <c r="BC299" s="351">
        <f t="shared" si="233"/>
        <v>0</v>
      </c>
      <c r="BD299" s="350"/>
      <c r="BE299" s="351">
        <f t="shared" si="228"/>
        <v>0</v>
      </c>
      <c r="BF299" s="350"/>
      <c r="BG299" s="351">
        <f t="shared" si="234"/>
        <v>0</v>
      </c>
      <c r="BH299" s="350"/>
      <c r="BI299" s="351">
        <f t="shared" si="227"/>
        <v>0</v>
      </c>
      <c r="BJ299" s="246"/>
      <c r="BK299" s="246"/>
    </row>
    <row r="300" spans="1:63" ht="15.9" customHeight="1">
      <c r="A300" s="348" t="s">
        <v>431</v>
      </c>
      <c r="B300" s="349" t="s">
        <v>703</v>
      </c>
      <c r="C300" s="61">
        <v>32600</v>
      </c>
      <c r="D300" s="350"/>
      <c r="E300" s="351">
        <f t="shared" si="192"/>
        <v>0</v>
      </c>
      <c r="F300" s="350"/>
      <c r="G300" s="351">
        <f t="shared" si="193"/>
        <v>0</v>
      </c>
      <c r="H300" s="350"/>
      <c r="I300" s="351">
        <f t="shared" si="194"/>
        <v>0</v>
      </c>
      <c r="J300" s="512"/>
      <c r="K300" s="511">
        <f t="shared" si="195"/>
        <v>0</v>
      </c>
      <c r="L300" s="247"/>
      <c r="M300" s="351">
        <f t="shared" si="196"/>
        <v>0</v>
      </c>
      <c r="N300" s="350"/>
      <c r="O300" s="351">
        <f t="shared" si="197"/>
        <v>0</v>
      </c>
      <c r="P300" s="350"/>
      <c r="Q300" s="351">
        <f t="shared" si="198"/>
        <v>0</v>
      </c>
      <c r="R300" s="350"/>
      <c r="S300" s="351">
        <f t="shared" si="199"/>
        <v>0</v>
      </c>
      <c r="T300" s="350"/>
      <c r="U300" s="351">
        <f t="shared" si="200"/>
        <v>0</v>
      </c>
      <c r="V300" s="247"/>
      <c r="W300" s="351">
        <f t="shared" si="201"/>
        <v>0</v>
      </c>
      <c r="X300" s="350"/>
      <c r="Y300" s="351">
        <f t="shared" si="202"/>
        <v>0</v>
      </c>
      <c r="Z300" s="247"/>
      <c r="AA300" s="351">
        <f t="shared" si="203"/>
        <v>0</v>
      </c>
      <c r="AB300" s="350"/>
      <c r="AC300" s="351">
        <f t="shared" si="204"/>
        <v>0</v>
      </c>
      <c r="AD300" s="350"/>
      <c r="AE300" s="351">
        <f t="shared" si="205"/>
        <v>0</v>
      </c>
      <c r="AF300" s="350"/>
      <c r="AG300" s="351">
        <f t="shared" si="206"/>
        <v>0</v>
      </c>
      <c r="AH300" s="350"/>
      <c r="AI300" s="351">
        <f t="shared" si="207"/>
        <v>0</v>
      </c>
      <c r="AJ300" s="350"/>
      <c r="AK300" s="351">
        <f t="shared" si="208"/>
        <v>0</v>
      </c>
      <c r="AL300" s="350"/>
      <c r="AM300" s="351">
        <f t="shared" si="223"/>
        <v>0</v>
      </c>
      <c r="AN300" s="350"/>
      <c r="AO300" s="351">
        <f t="shared" si="224"/>
        <v>0</v>
      </c>
      <c r="AP300" s="401">
        <v>0</v>
      </c>
      <c r="AQ300" s="351">
        <f t="shared" si="225"/>
        <v>0</v>
      </c>
      <c r="AR300" s="401">
        <v>0</v>
      </c>
      <c r="AS300" s="351">
        <f t="shared" si="229"/>
        <v>0</v>
      </c>
      <c r="AT300" s="431">
        <v>0</v>
      </c>
      <c r="AU300" s="351">
        <f t="shared" si="226"/>
        <v>0</v>
      </c>
      <c r="AV300" s="431">
        <v>0</v>
      </c>
      <c r="AW300" s="351">
        <f t="shared" si="230"/>
        <v>0</v>
      </c>
      <c r="AX300" s="431">
        <v>0</v>
      </c>
      <c r="AY300" s="351">
        <f t="shared" si="231"/>
        <v>0</v>
      </c>
      <c r="AZ300" s="431">
        <v>0</v>
      </c>
      <c r="BA300" s="351">
        <f t="shared" si="232"/>
        <v>0</v>
      </c>
      <c r="BB300" s="431">
        <v>0</v>
      </c>
      <c r="BC300" s="351">
        <f t="shared" si="233"/>
        <v>0</v>
      </c>
      <c r="BD300" s="431">
        <v>0</v>
      </c>
      <c r="BE300" s="351">
        <f t="shared" si="228"/>
        <v>0</v>
      </c>
      <c r="BF300" s="431">
        <v>0</v>
      </c>
      <c r="BG300" s="351">
        <f t="shared" si="234"/>
        <v>0</v>
      </c>
      <c r="BH300" s="431">
        <v>0</v>
      </c>
      <c r="BI300" s="351">
        <f t="shared" si="227"/>
        <v>0</v>
      </c>
      <c r="BJ300" s="246"/>
      <c r="BK300" s="246"/>
    </row>
    <row r="301" spans="1:63" ht="15.9" customHeight="1">
      <c r="A301" s="348" t="s">
        <v>433</v>
      </c>
      <c r="B301" s="349" t="s">
        <v>733</v>
      </c>
      <c r="C301" s="61">
        <v>32600</v>
      </c>
      <c r="D301" s="350"/>
      <c r="E301" s="351">
        <f t="shared" si="192"/>
        <v>0</v>
      </c>
      <c r="F301" s="350"/>
      <c r="G301" s="351">
        <f t="shared" si="193"/>
        <v>0</v>
      </c>
      <c r="H301" s="350"/>
      <c r="I301" s="351">
        <f t="shared" si="194"/>
        <v>0</v>
      </c>
      <c r="J301" s="512"/>
      <c r="K301" s="511">
        <f t="shared" si="195"/>
        <v>0</v>
      </c>
      <c r="L301" s="247"/>
      <c r="M301" s="351">
        <f t="shared" si="196"/>
        <v>0</v>
      </c>
      <c r="N301" s="350"/>
      <c r="O301" s="351">
        <f t="shared" si="197"/>
        <v>0</v>
      </c>
      <c r="P301" s="350"/>
      <c r="Q301" s="351">
        <f t="shared" si="198"/>
        <v>0</v>
      </c>
      <c r="R301" s="350"/>
      <c r="S301" s="351">
        <f t="shared" si="199"/>
        <v>0</v>
      </c>
      <c r="T301" s="350"/>
      <c r="U301" s="351">
        <f t="shared" si="200"/>
        <v>0</v>
      </c>
      <c r="V301" s="247"/>
      <c r="W301" s="351">
        <f t="shared" si="201"/>
        <v>0</v>
      </c>
      <c r="X301" s="350"/>
      <c r="Y301" s="351">
        <f t="shared" si="202"/>
        <v>0</v>
      </c>
      <c r="Z301" s="247"/>
      <c r="AA301" s="351">
        <f t="shared" si="203"/>
        <v>0</v>
      </c>
      <c r="AB301" s="350"/>
      <c r="AC301" s="351">
        <f t="shared" si="204"/>
        <v>0</v>
      </c>
      <c r="AD301" s="401"/>
      <c r="AE301" s="351">
        <f t="shared" si="205"/>
        <v>0</v>
      </c>
      <c r="AF301" s="350"/>
      <c r="AG301" s="351">
        <f t="shared" si="206"/>
        <v>0</v>
      </c>
      <c r="AH301" s="350"/>
      <c r="AI301" s="351">
        <f t="shared" si="207"/>
        <v>0</v>
      </c>
      <c r="AJ301" s="350"/>
      <c r="AK301" s="351">
        <f t="shared" si="208"/>
        <v>0</v>
      </c>
      <c r="AL301" s="350"/>
      <c r="AM301" s="351">
        <f t="shared" si="223"/>
        <v>0</v>
      </c>
      <c r="AN301" s="350"/>
      <c r="AO301" s="351">
        <f t="shared" si="224"/>
        <v>0</v>
      </c>
      <c r="AP301" s="401">
        <v>0</v>
      </c>
      <c r="AQ301" s="351">
        <f t="shared" si="225"/>
        <v>0</v>
      </c>
      <c r="AR301" s="401">
        <v>0</v>
      </c>
      <c r="AS301" s="351">
        <f t="shared" si="229"/>
        <v>0</v>
      </c>
      <c r="AT301" s="431">
        <v>0</v>
      </c>
      <c r="AU301" s="351">
        <f t="shared" si="226"/>
        <v>0</v>
      </c>
      <c r="AV301" s="431">
        <v>0</v>
      </c>
      <c r="AW301" s="351">
        <f t="shared" si="230"/>
        <v>0</v>
      </c>
      <c r="AX301" s="431">
        <v>0</v>
      </c>
      <c r="AY301" s="351">
        <f t="shared" si="231"/>
        <v>0</v>
      </c>
      <c r="AZ301" s="431">
        <v>0</v>
      </c>
      <c r="BA301" s="351">
        <f t="shared" si="232"/>
        <v>0</v>
      </c>
      <c r="BB301" s="431">
        <v>0</v>
      </c>
      <c r="BC301" s="351">
        <f t="shared" si="233"/>
        <v>0</v>
      </c>
      <c r="BD301" s="431">
        <v>0</v>
      </c>
      <c r="BE301" s="351">
        <f t="shared" si="228"/>
        <v>0</v>
      </c>
      <c r="BF301" s="431">
        <v>0</v>
      </c>
      <c r="BG301" s="351">
        <f t="shared" si="234"/>
        <v>0</v>
      </c>
      <c r="BH301" s="431">
        <v>0</v>
      </c>
      <c r="BI301" s="351">
        <f t="shared" si="227"/>
        <v>0</v>
      </c>
      <c r="BJ301" s="246"/>
      <c r="BK301" s="246"/>
    </row>
    <row r="302" spans="1:63" ht="15.9" customHeight="1">
      <c r="A302" s="348" t="s">
        <v>738</v>
      </c>
      <c r="B302" s="349" t="s">
        <v>872</v>
      </c>
      <c r="C302" s="61">
        <v>32600</v>
      </c>
      <c r="D302" s="350"/>
      <c r="E302" s="351">
        <f t="shared" si="192"/>
        <v>0</v>
      </c>
      <c r="F302" s="350"/>
      <c r="G302" s="351">
        <f t="shared" si="193"/>
        <v>0</v>
      </c>
      <c r="H302" s="350"/>
      <c r="I302" s="351">
        <f t="shared" si="194"/>
        <v>0</v>
      </c>
      <c r="J302" s="512"/>
      <c r="K302" s="511">
        <f t="shared" si="195"/>
        <v>0</v>
      </c>
      <c r="L302" s="247"/>
      <c r="M302" s="351">
        <f t="shared" si="196"/>
        <v>0</v>
      </c>
      <c r="N302" s="350"/>
      <c r="O302" s="351">
        <f t="shared" si="197"/>
        <v>0</v>
      </c>
      <c r="P302" s="350"/>
      <c r="Q302" s="351">
        <f t="shared" si="198"/>
        <v>0</v>
      </c>
      <c r="R302" s="350"/>
      <c r="S302" s="351">
        <f t="shared" si="199"/>
        <v>0</v>
      </c>
      <c r="T302" s="350"/>
      <c r="U302" s="351">
        <f t="shared" si="200"/>
        <v>0</v>
      </c>
      <c r="V302" s="247"/>
      <c r="W302" s="351">
        <f t="shared" si="201"/>
        <v>0</v>
      </c>
      <c r="X302" s="350"/>
      <c r="Y302" s="351">
        <f t="shared" si="202"/>
        <v>0</v>
      </c>
      <c r="Z302" s="247"/>
      <c r="AA302" s="351">
        <f t="shared" si="203"/>
        <v>0</v>
      </c>
      <c r="AB302" s="350"/>
      <c r="AC302" s="351">
        <f t="shared" si="204"/>
        <v>0</v>
      </c>
      <c r="AD302" s="350"/>
      <c r="AE302" s="351">
        <f t="shared" si="205"/>
        <v>0</v>
      </c>
      <c r="AF302" s="401"/>
      <c r="AG302" s="351">
        <f t="shared" si="206"/>
        <v>0</v>
      </c>
      <c r="AH302" s="401"/>
      <c r="AI302" s="351">
        <f t="shared" si="207"/>
        <v>0</v>
      </c>
      <c r="AJ302" s="350"/>
      <c r="AK302" s="351">
        <f t="shared" si="208"/>
        <v>0</v>
      </c>
      <c r="AL302" s="350"/>
      <c r="AM302" s="351">
        <f t="shared" si="223"/>
        <v>0</v>
      </c>
      <c r="AN302" s="350"/>
      <c r="AO302" s="351">
        <f t="shared" si="224"/>
        <v>0</v>
      </c>
      <c r="AP302" s="350"/>
      <c r="AQ302" s="351">
        <f t="shared" si="225"/>
        <v>0</v>
      </c>
      <c r="AR302" s="350"/>
      <c r="AS302" s="351">
        <f t="shared" si="229"/>
        <v>0</v>
      </c>
      <c r="AT302" s="350"/>
      <c r="AU302" s="351">
        <f t="shared" si="226"/>
        <v>0</v>
      </c>
      <c r="AV302" s="350"/>
      <c r="AW302" s="351">
        <f t="shared" si="230"/>
        <v>0</v>
      </c>
      <c r="AX302" s="350"/>
      <c r="AY302" s="351">
        <f t="shared" si="231"/>
        <v>0</v>
      </c>
      <c r="AZ302" s="350"/>
      <c r="BA302" s="351">
        <f t="shared" si="232"/>
        <v>0</v>
      </c>
      <c r="BB302" s="350"/>
      <c r="BC302" s="351">
        <f t="shared" si="233"/>
        <v>0</v>
      </c>
      <c r="BD302" s="350"/>
      <c r="BE302" s="351">
        <f t="shared" si="228"/>
        <v>0</v>
      </c>
      <c r="BF302" s="350"/>
      <c r="BG302" s="351">
        <f t="shared" si="234"/>
        <v>0</v>
      </c>
      <c r="BH302" s="350"/>
      <c r="BI302" s="351">
        <f t="shared" si="227"/>
        <v>0</v>
      </c>
      <c r="BJ302" s="246"/>
      <c r="BK302" s="246"/>
    </row>
    <row r="303" spans="1:63" ht="15.9" customHeight="1">
      <c r="A303" s="348" t="s">
        <v>818</v>
      </c>
      <c r="B303" s="349" t="s">
        <v>819</v>
      </c>
      <c r="C303" s="61">
        <v>32600</v>
      </c>
      <c r="D303" s="350"/>
      <c r="E303" s="351">
        <f t="shared" si="192"/>
        <v>0</v>
      </c>
      <c r="F303" s="350"/>
      <c r="G303" s="351">
        <f t="shared" si="193"/>
        <v>0</v>
      </c>
      <c r="H303" s="350"/>
      <c r="I303" s="351">
        <f t="shared" si="194"/>
        <v>0</v>
      </c>
      <c r="J303" s="512"/>
      <c r="K303" s="511">
        <f t="shared" si="195"/>
        <v>0</v>
      </c>
      <c r="L303" s="247"/>
      <c r="M303" s="351">
        <f t="shared" si="196"/>
        <v>0</v>
      </c>
      <c r="N303" s="350"/>
      <c r="O303" s="351">
        <f t="shared" si="197"/>
        <v>0</v>
      </c>
      <c r="P303" s="350"/>
      <c r="Q303" s="351">
        <f t="shared" si="198"/>
        <v>0</v>
      </c>
      <c r="R303" s="350"/>
      <c r="S303" s="351">
        <f t="shared" si="199"/>
        <v>0</v>
      </c>
      <c r="T303" s="350"/>
      <c r="U303" s="351">
        <f t="shared" si="200"/>
        <v>0</v>
      </c>
      <c r="V303" s="247"/>
      <c r="W303" s="351">
        <f t="shared" si="201"/>
        <v>0</v>
      </c>
      <c r="X303" s="350"/>
      <c r="Y303" s="351">
        <f t="shared" si="202"/>
        <v>0</v>
      </c>
      <c r="Z303" s="247"/>
      <c r="AA303" s="351">
        <f t="shared" si="203"/>
        <v>0</v>
      </c>
      <c r="AB303" s="350"/>
      <c r="AC303" s="351">
        <f t="shared" si="204"/>
        <v>0</v>
      </c>
      <c r="AD303" s="350">
        <v>7.5</v>
      </c>
      <c r="AE303" s="351">
        <f t="shared" si="205"/>
        <v>244500</v>
      </c>
      <c r="AF303" s="350"/>
      <c r="AG303" s="351">
        <f t="shared" si="206"/>
        <v>0</v>
      </c>
      <c r="AH303" s="350"/>
      <c r="AI303" s="351">
        <f t="shared" si="207"/>
        <v>0</v>
      </c>
      <c r="AJ303" s="350"/>
      <c r="AK303" s="351">
        <f t="shared" si="208"/>
        <v>0</v>
      </c>
      <c r="AL303" s="350"/>
      <c r="AM303" s="351">
        <f t="shared" si="223"/>
        <v>0</v>
      </c>
      <c r="AN303" s="350"/>
      <c r="AO303" s="351">
        <f t="shared" si="224"/>
        <v>0</v>
      </c>
      <c r="AP303" s="350"/>
      <c r="AQ303" s="351">
        <f t="shared" si="225"/>
        <v>0</v>
      </c>
      <c r="AR303" s="350"/>
      <c r="AS303" s="351">
        <f t="shared" si="229"/>
        <v>0</v>
      </c>
      <c r="AT303" s="350"/>
      <c r="AU303" s="351">
        <f t="shared" si="226"/>
        <v>0</v>
      </c>
      <c r="AV303" s="350"/>
      <c r="AW303" s="351">
        <f t="shared" si="230"/>
        <v>0</v>
      </c>
      <c r="AX303" s="350"/>
      <c r="AY303" s="351">
        <f t="shared" si="231"/>
        <v>0</v>
      </c>
      <c r="AZ303" s="350"/>
      <c r="BA303" s="351">
        <f t="shared" si="232"/>
        <v>0</v>
      </c>
      <c r="BB303" s="350"/>
      <c r="BC303" s="351">
        <f t="shared" si="233"/>
        <v>0</v>
      </c>
      <c r="BD303" s="350"/>
      <c r="BE303" s="351">
        <f t="shared" si="228"/>
        <v>0</v>
      </c>
      <c r="BF303" s="350"/>
      <c r="BG303" s="351">
        <f t="shared" si="234"/>
        <v>0</v>
      </c>
      <c r="BH303" s="350"/>
      <c r="BI303" s="351">
        <f t="shared" si="227"/>
        <v>0</v>
      </c>
      <c r="BJ303" s="246"/>
      <c r="BK303" s="246"/>
    </row>
    <row r="304" spans="1:63" ht="15.9" customHeight="1">
      <c r="A304" s="348" t="s">
        <v>745</v>
      </c>
      <c r="B304" s="349" t="s">
        <v>873</v>
      </c>
      <c r="C304" s="61">
        <v>32600</v>
      </c>
      <c r="D304" s="350"/>
      <c r="E304" s="351">
        <f t="shared" si="192"/>
        <v>0</v>
      </c>
      <c r="F304" s="350"/>
      <c r="G304" s="351">
        <f t="shared" si="193"/>
        <v>0</v>
      </c>
      <c r="H304" s="350"/>
      <c r="I304" s="351">
        <f t="shared" si="194"/>
        <v>0</v>
      </c>
      <c r="J304" s="512"/>
      <c r="K304" s="511">
        <f t="shared" si="195"/>
        <v>0</v>
      </c>
      <c r="L304" s="247"/>
      <c r="M304" s="351">
        <f t="shared" si="196"/>
        <v>0</v>
      </c>
      <c r="N304" s="350"/>
      <c r="O304" s="351">
        <f t="shared" si="197"/>
        <v>0</v>
      </c>
      <c r="P304" s="350"/>
      <c r="Q304" s="351">
        <f t="shared" si="198"/>
        <v>0</v>
      </c>
      <c r="R304" s="350"/>
      <c r="S304" s="351">
        <f t="shared" si="199"/>
        <v>0</v>
      </c>
      <c r="T304" s="350"/>
      <c r="U304" s="351">
        <f t="shared" si="200"/>
        <v>0</v>
      </c>
      <c r="V304" s="247"/>
      <c r="W304" s="351">
        <f t="shared" si="201"/>
        <v>0</v>
      </c>
      <c r="X304" s="350"/>
      <c r="Y304" s="351">
        <f t="shared" si="202"/>
        <v>0</v>
      </c>
      <c r="Z304" s="247"/>
      <c r="AA304" s="351">
        <f t="shared" si="203"/>
        <v>0</v>
      </c>
      <c r="AB304" s="350"/>
      <c r="AC304" s="351">
        <f t="shared" si="204"/>
        <v>0</v>
      </c>
      <c r="AD304" s="401"/>
      <c r="AE304" s="351">
        <f t="shared" si="205"/>
        <v>0</v>
      </c>
      <c r="AF304" s="350"/>
      <c r="AG304" s="351">
        <f t="shared" si="206"/>
        <v>0</v>
      </c>
      <c r="AH304" s="350"/>
      <c r="AI304" s="351">
        <f t="shared" si="207"/>
        <v>0</v>
      </c>
      <c r="AJ304" s="350"/>
      <c r="AK304" s="351">
        <f t="shared" si="208"/>
        <v>0</v>
      </c>
      <c r="AL304" s="350"/>
      <c r="AM304" s="351">
        <f t="shared" si="223"/>
        <v>0</v>
      </c>
      <c r="AN304" s="350"/>
      <c r="AO304" s="351">
        <f t="shared" si="224"/>
        <v>0</v>
      </c>
      <c r="AP304" s="350"/>
      <c r="AQ304" s="351">
        <f t="shared" si="225"/>
        <v>0</v>
      </c>
      <c r="AR304" s="350"/>
      <c r="AS304" s="351">
        <f t="shared" si="229"/>
        <v>0</v>
      </c>
      <c r="AT304" s="350"/>
      <c r="AU304" s="351">
        <f t="shared" si="226"/>
        <v>0</v>
      </c>
      <c r="AV304" s="350"/>
      <c r="AW304" s="351">
        <f t="shared" si="230"/>
        <v>0</v>
      </c>
      <c r="AX304" s="350"/>
      <c r="AY304" s="351">
        <f t="shared" si="231"/>
        <v>0</v>
      </c>
      <c r="AZ304" s="350"/>
      <c r="BA304" s="351">
        <f t="shared" si="232"/>
        <v>0</v>
      </c>
      <c r="BB304" s="350"/>
      <c r="BC304" s="351">
        <f t="shared" si="233"/>
        <v>0</v>
      </c>
      <c r="BD304" s="350"/>
      <c r="BE304" s="351">
        <f t="shared" si="228"/>
        <v>0</v>
      </c>
      <c r="BF304" s="350"/>
      <c r="BG304" s="351">
        <f t="shared" si="234"/>
        <v>0</v>
      </c>
      <c r="BH304" s="350"/>
      <c r="BI304" s="351">
        <f t="shared" si="227"/>
        <v>0</v>
      </c>
      <c r="BJ304" s="246"/>
      <c r="BK304" s="246"/>
    </row>
    <row r="305" spans="1:63" ht="15.9" customHeight="1">
      <c r="A305" s="348" t="s">
        <v>835</v>
      </c>
      <c r="B305" s="349" t="s">
        <v>836</v>
      </c>
      <c r="C305" s="61">
        <v>32600</v>
      </c>
      <c r="D305" s="350"/>
      <c r="E305" s="351">
        <f t="shared" si="192"/>
        <v>0</v>
      </c>
      <c r="F305" s="350"/>
      <c r="G305" s="351">
        <f t="shared" si="193"/>
        <v>0</v>
      </c>
      <c r="H305" s="350"/>
      <c r="I305" s="351">
        <f t="shared" si="194"/>
        <v>0</v>
      </c>
      <c r="J305" s="512"/>
      <c r="K305" s="511">
        <f t="shared" si="195"/>
        <v>0</v>
      </c>
      <c r="L305" s="247"/>
      <c r="M305" s="351">
        <f t="shared" si="196"/>
        <v>0</v>
      </c>
      <c r="N305" s="350"/>
      <c r="O305" s="351">
        <f t="shared" si="197"/>
        <v>0</v>
      </c>
      <c r="P305" s="350"/>
      <c r="Q305" s="351">
        <f t="shared" si="198"/>
        <v>0</v>
      </c>
      <c r="R305" s="350"/>
      <c r="S305" s="351">
        <f t="shared" si="199"/>
        <v>0</v>
      </c>
      <c r="T305" s="350"/>
      <c r="U305" s="351">
        <f t="shared" si="200"/>
        <v>0</v>
      </c>
      <c r="V305" s="247"/>
      <c r="W305" s="351">
        <f t="shared" si="201"/>
        <v>0</v>
      </c>
      <c r="X305" s="350"/>
      <c r="Y305" s="351">
        <f t="shared" si="202"/>
        <v>0</v>
      </c>
      <c r="Z305" s="247"/>
      <c r="AA305" s="351">
        <f t="shared" si="203"/>
        <v>0</v>
      </c>
      <c r="AB305" s="350"/>
      <c r="AC305" s="351">
        <f t="shared" si="204"/>
        <v>0</v>
      </c>
      <c r="AD305" s="401">
        <v>7.5</v>
      </c>
      <c r="AE305" s="351">
        <f t="shared" si="205"/>
        <v>244500</v>
      </c>
      <c r="AF305" s="350"/>
      <c r="AG305" s="351">
        <f t="shared" si="206"/>
        <v>0</v>
      </c>
      <c r="AH305" s="350"/>
      <c r="AI305" s="351">
        <f t="shared" si="207"/>
        <v>0</v>
      </c>
      <c r="AJ305" s="350"/>
      <c r="AK305" s="351">
        <f t="shared" si="208"/>
        <v>0</v>
      </c>
      <c r="AL305" s="350"/>
      <c r="AM305" s="351">
        <f t="shared" si="223"/>
        <v>0</v>
      </c>
      <c r="AN305" s="350"/>
      <c r="AO305" s="351">
        <f t="shared" si="224"/>
        <v>0</v>
      </c>
      <c r="AP305" s="350"/>
      <c r="AQ305" s="351">
        <f t="shared" si="225"/>
        <v>0</v>
      </c>
      <c r="AR305" s="350"/>
      <c r="AS305" s="351">
        <f t="shared" si="229"/>
        <v>0</v>
      </c>
      <c r="AT305" s="350"/>
      <c r="AU305" s="351">
        <f t="shared" si="226"/>
        <v>0</v>
      </c>
      <c r="AV305" s="350"/>
      <c r="AW305" s="351">
        <f t="shared" si="230"/>
        <v>0</v>
      </c>
      <c r="AX305" s="350"/>
      <c r="AY305" s="351">
        <f t="shared" si="231"/>
        <v>0</v>
      </c>
      <c r="AZ305" s="350"/>
      <c r="BA305" s="351">
        <f t="shared" si="232"/>
        <v>0</v>
      </c>
      <c r="BB305" s="350"/>
      <c r="BC305" s="351">
        <f t="shared" si="233"/>
        <v>0</v>
      </c>
      <c r="BD305" s="350"/>
      <c r="BE305" s="351">
        <f t="shared" si="228"/>
        <v>0</v>
      </c>
      <c r="BF305" s="350"/>
      <c r="BG305" s="351">
        <f t="shared" si="234"/>
        <v>0</v>
      </c>
      <c r="BH305" s="350"/>
      <c r="BI305" s="351">
        <f t="shared" si="227"/>
        <v>0</v>
      </c>
      <c r="BJ305" s="246"/>
      <c r="BK305" s="246"/>
    </row>
    <row r="306" spans="1:63" ht="15.9" customHeight="1">
      <c r="A306" s="348" t="s">
        <v>837</v>
      </c>
      <c r="B306" s="349" t="s">
        <v>838</v>
      </c>
      <c r="C306" s="61">
        <v>32600</v>
      </c>
      <c r="D306" s="350"/>
      <c r="E306" s="351">
        <f t="shared" ref="E306:E411" si="235">C306*D306</f>
        <v>0</v>
      </c>
      <c r="F306" s="350"/>
      <c r="G306" s="351">
        <f t="shared" ref="G306:G411" si="236">C306*F306</f>
        <v>0</v>
      </c>
      <c r="H306" s="350"/>
      <c r="I306" s="351">
        <f t="shared" si="194"/>
        <v>0</v>
      </c>
      <c r="J306" s="512"/>
      <c r="K306" s="511">
        <f t="shared" si="195"/>
        <v>0</v>
      </c>
      <c r="L306" s="247"/>
      <c r="M306" s="351">
        <f t="shared" si="196"/>
        <v>0</v>
      </c>
      <c r="N306" s="350"/>
      <c r="O306" s="351">
        <f t="shared" si="197"/>
        <v>0</v>
      </c>
      <c r="P306" s="350"/>
      <c r="Q306" s="351">
        <f t="shared" si="198"/>
        <v>0</v>
      </c>
      <c r="R306" s="350"/>
      <c r="S306" s="351">
        <f t="shared" si="199"/>
        <v>0</v>
      </c>
      <c r="T306" s="350"/>
      <c r="U306" s="351">
        <f t="shared" si="200"/>
        <v>0</v>
      </c>
      <c r="V306" s="247"/>
      <c r="W306" s="351">
        <f t="shared" si="201"/>
        <v>0</v>
      </c>
      <c r="X306" s="350"/>
      <c r="Y306" s="351">
        <f t="shared" si="202"/>
        <v>0</v>
      </c>
      <c r="Z306" s="247"/>
      <c r="AA306" s="351">
        <f t="shared" si="203"/>
        <v>0</v>
      </c>
      <c r="AB306" s="350"/>
      <c r="AC306" s="351">
        <f t="shared" si="204"/>
        <v>0</v>
      </c>
      <c r="AD306" s="350"/>
      <c r="AE306" s="351">
        <f t="shared" si="205"/>
        <v>0</v>
      </c>
      <c r="AF306" s="350"/>
      <c r="AG306" s="351">
        <f t="shared" si="206"/>
        <v>0</v>
      </c>
      <c r="AH306" s="350"/>
      <c r="AI306" s="351">
        <f t="shared" si="207"/>
        <v>0</v>
      </c>
      <c r="AJ306" s="350"/>
      <c r="AK306" s="351">
        <f t="shared" si="208"/>
        <v>0</v>
      </c>
      <c r="AL306" s="350"/>
      <c r="AM306" s="351">
        <f t="shared" si="223"/>
        <v>0</v>
      </c>
      <c r="AN306" s="350"/>
      <c r="AO306" s="351">
        <f t="shared" si="224"/>
        <v>0</v>
      </c>
      <c r="AP306" s="350"/>
      <c r="AQ306" s="351">
        <f t="shared" si="225"/>
        <v>0</v>
      </c>
      <c r="AR306" s="350"/>
      <c r="AS306" s="351">
        <f t="shared" si="229"/>
        <v>0</v>
      </c>
      <c r="AT306" s="431"/>
      <c r="AU306" s="351">
        <f t="shared" si="226"/>
        <v>0</v>
      </c>
      <c r="AV306" s="431"/>
      <c r="AW306" s="351">
        <f t="shared" si="230"/>
        <v>0</v>
      </c>
      <c r="AX306" s="431"/>
      <c r="AY306" s="351">
        <f t="shared" si="231"/>
        <v>0</v>
      </c>
      <c r="AZ306" s="431"/>
      <c r="BA306" s="351">
        <f t="shared" si="232"/>
        <v>0</v>
      </c>
      <c r="BB306" s="431"/>
      <c r="BC306" s="351">
        <f t="shared" si="233"/>
        <v>0</v>
      </c>
      <c r="BD306" s="431"/>
      <c r="BE306" s="351">
        <f t="shared" si="228"/>
        <v>0</v>
      </c>
      <c r="BF306" s="431"/>
      <c r="BG306" s="351">
        <f t="shared" si="234"/>
        <v>0</v>
      </c>
      <c r="BH306" s="431"/>
      <c r="BI306" s="351">
        <f t="shared" si="227"/>
        <v>0</v>
      </c>
      <c r="BJ306" s="246"/>
      <c r="BK306" s="246"/>
    </row>
    <row r="307" spans="1:63" ht="15.9" customHeight="1">
      <c r="A307" s="348" t="s">
        <v>841</v>
      </c>
      <c r="B307" s="349" t="s">
        <v>842</v>
      </c>
      <c r="C307" s="61">
        <v>32600</v>
      </c>
      <c r="D307" s="350"/>
      <c r="E307" s="351">
        <f t="shared" si="235"/>
        <v>0</v>
      </c>
      <c r="F307" s="350"/>
      <c r="G307" s="351">
        <f t="shared" si="236"/>
        <v>0</v>
      </c>
      <c r="H307" s="350"/>
      <c r="I307" s="351">
        <f t="shared" si="194"/>
        <v>0</v>
      </c>
      <c r="J307" s="512"/>
      <c r="K307" s="511">
        <f t="shared" si="195"/>
        <v>0</v>
      </c>
      <c r="L307" s="247"/>
      <c r="M307" s="351">
        <f t="shared" si="196"/>
        <v>0</v>
      </c>
      <c r="N307" s="350"/>
      <c r="O307" s="351">
        <f t="shared" si="197"/>
        <v>0</v>
      </c>
      <c r="P307" s="350"/>
      <c r="Q307" s="351">
        <f t="shared" si="198"/>
        <v>0</v>
      </c>
      <c r="R307" s="350"/>
      <c r="S307" s="351">
        <f t="shared" si="199"/>
        <v>0</v>
      </c>
      <c r="T307" s="350"/>
      <c r="U307" s="351">
        <f t="shared" si="200"/>
        <v>0</v>
      </c>
      <c r="V307" s="247"/>
      <c r="W307" s="351">
        <f t="shared" si="201"/>
        <v>0</v>
      </c>
      <c r="X307" s="350"/>
      <c r="Y307" s="351">
        <f t="shared" si="202"/>
        <v>0</v>
      </c>
      <c r="Z307" s="247"/>
      <c r="AA307" s="351">
        <f t="shared" si="203"/>
        <v>0</v>
      </c>
      <c r="AB307" s="350"/>
      <c r="AC307" s="351">
        <f t="shared" si="204"/>
        <v>0</v>
      </c>
      <c r="AD307" s="401"/>
      <c r="AE307" s="351">
        <f t="shared" si="205"/>
        <v>0</v>
      </c>
      <c r="AF307" s="350"/>
      <c r="AG307" s="351">
        <f t="shared" si="206"/>
        <v>0</v>
      </c>
      <c r="AH307" s="350"/>
      <c r="AI307" s="351">
        <f t="shared" si="207"/>
        <v>0</v>
      </c>
      <c r="AJ307" s="350"/>
      <c r="AK307" s="351">
        <f t="shared" si="208"/>
        <v>0</v>
      </c>
      <c r="AL307" s="350"/>
      <c r="AM307" s="351">
        <f t="shared" si="223"/>
        <v>0</v>
      </c>
      <c r="AN307" s="350"/>
      <c r="AO307" s="351">
        <f t="shared" si="224"/>
        <v>0</v>
      </c>
      <c r="AP307" s="401"/>
      <c r="AQ307" s="351">
        <f t="shared" si="225"/>
        <v>0</v>
      </c>
      <c r="AR307" s="401"/>
      <c r="AS307" s="351">
        <f t="shared" si="229"/>
        <v>0</v>
      </c>
      <c r="AT307" s="431"/>
      <c r="AU307" s="351">
        <f t="shared" si="226"/>
        <v>0</v>
      </c>
      <c r="AV307" s="431"/>
      <c r="AW307" s="351">
        <f t="shared" si="230"/>
        <v>0</v>
      </c>
      <c r="AX307" s="431"/>
      <c r="AY307" s="351">
        <f t="shared" si="231"/>
        <v>0</v>
      </c>
      <c r="AZ307" s="431"/>
      <c r="BA307" s="351">
        <f t="shared" si="232"/>
        <v>0</v>
      </c>
      <c r="BB307" s="431"/>
      <c r="BC307" s="351">
        <f t="shared" si="233"/>
        <v>0</v>
      </c>
      <c r="BD307" s="431"/>
      <c r="BE307" s="351">
        <f t="shared" si="228"/>
        <v>0</v>
      </c>
      <c r="BF307" s="431"/>
      <c r="BG307" s="351">
        <f t="shared" si="234"/>
        <v>0</v>
      </c>
      <c r="BH307" s="431"/>
      <c r="BI307" s="351">
        <f t="shared" si="227"/>
        <v>0</v>
      </c>
      <c r="BJ307" s="246"/>
      <c r="BK307" s="246"/>
    </row>
    <row r="308" spans="1:63" ht="15.9" customHeight="1">
      <c r="A308" s="429" t="s">
        <v>924</v>
      </c>
      <c r="B308" s="430" t="s">
        <v>925</v>
      </c>
      <c r="C308" s="61">
        <v>32600</v>
      </c>
      <c r="D308" s="350"/>
      <c r="E308" s="351">
        <f t="shared" si="235"/>
        <v>0</v>
      </c>
      <c r="F308" s="350"/>
      <c r="G308" s="351">
        <f t="shared" si="236"/>
        <v>0</v>
      </c>
      <c r="H308" s="350"/>
      <c r="I308" s="351">
        <f t="shared" ref="I308:I411" si="237">C308*H308</f>
        <v>0</v>
      </c>
      <c r="J308" s="512"/>
      <c r="K308" s="511">
        <f t="shared" ref="K308:K411" si="238">J308*C308</f>
        <v>0</v>
      </c>
      <c r="L308" s="247"/>
      <c r="M308" s="351">
        <f t="shared" ref="M308:M411" si="239">C308*L308</f>
        <v>0</v>
      </c>
      <c r="N308" s="350"/>
      <c r="O308" s="351">
        <f t="shared" ref="O308:O411" si="240">C308*N308</f>
        <v>0</v>
      </c>
      <c r="P308" s="350"/>
      <c r="Q308" s="351">
        <f t="shared" ref="Q308:Q411" si="241">C308*P308</f>
        <v>0</v>
      </c>
      <c r="R308" s="350"/>
      <c r="S308" s="351">
        <f t="shared" ref="S308:S411" si="242">C308*R308</f>
        <v>0</v>
      </c>
      <c r="T308" s="350"/>
      <c r="U308" s="351">
        <f t="shared" ref="U308:U411" si="243">C308*T308</f>
        <v>0</v>
      </c>
      <c r="V308" s="247"/>
      <c r="W308" s="351">
        <f t="shared" ref="W308:W411" si="244">C308*V308</f>
        <v>0</v>
      </c>
      <c r="X308" s="350"/>
      <c r="Y308" s="351">
        <f t="shared" ref="Y308:Y411" si="245">C308*X308</f>
        <v>0</v>
      </c>
      <c r="Z308" s="247"/>
      <c r="AA308" s="351">
        <f t="shared" ref="AA308:AA411" si="246">C308*Z308</f>
        <v>0</v>
      </c>
      <c r="AB308" s="350"/>
      <c r="AC308" s="351">
        <f t="shared" ref="AC308:AC411" si="247">C308*AB308</f>
        <v>0</v>
      </c>
      <c r="AD308" s="401">
        <v>1.5</v>
      </c>
      <c r="AE308" s="351">
        <f t="shared" ref="AE308:AE411" si="248">C308*AD308</f>
        <v>48900</v>
      </c>
      <c r="AF308" s="350"/>
      <c r="AG308" s="351">
        <f t="shared" ref="AG308:AG411" si="249">C308*AF308</f>
        <v>0</v>
      </c>
      <c r="AH308" s="350"/>
      <c r="AI308" s="351">
        <f t="shared" ref="AI308:AI411" si="250">C308*AH308</f>
        <v>0</v>
      </c>
      <c r="AJ308" s="350"/>
      <c r="AK308" s="351">
        <f t="shared" ref="AK308:AK411" si="251">C308*AJ308</f>
        <v>0</v>
      </c>
      <c r="AL308" s="350"/>
      <c r="AM308" s="351">
        <f t="shared" si="223"/>
        <v>0</v>
      </c>
      <c r="AN308" s="350"/>
      <c r="AO308" s="351">
        <f t="shared" si="224"/>
        <v>0</v>
      </c>
      <c r="AP308" s="401"/>
      <c r="AQ308" s="351">
        <f t="shared" si="225"/>
        <v>0</v>
      </c>
      <c r="AR308" s="401"/>
      <c r="AS308" s="351">
        <f t="shared" si="229"/>
        <v>0</v>
      </c>
      <c r="AT308" s="350"/>
      <c r="AU308" s="351">
        <f t="shared" si="226"/>
        <v>0</v>
      </c>
      <c r="AV308" s="350"/>
      <c r="AW308" s="351">
        <f t="shared" si="230"/>
        <v>0</v>
      </c>
      <c r="AX308" s="350"/>
      <c r="AY308" s="351">
        <f t="shared" si="231"/>
        <v>0</v>
      </c>
      <c r="AZ308" s="350"/>
      <c r="BA308" s="351">
        <f t="shared" si="232"/>
        <v>0</v>
      </c>
      <c r="BB308" s="350"/>
      <c r="BC308" s="351">
        <f t="shared" si="233"/>
        <v>0</v>
      </c>
      <c r="BD308" s="350"/>
      <c r="BE308" s="351">
        <f t="shared" si="228"/>
        <v>0</v>
      </c>
      <c r="BF308" s="350"/>
      <c r="BG308" s="351">
        <f t="shared" si="234"/>
        <v>0</v>
      </c>
      <c r="BH308" s="350"/>
      <c r="BI308" s="351">
        <f t="shared" si="227"/>
        <v>0</v>
      </c>
      <c r="BJ308" s="246"/>
      <c r="BK308" s="246"/>
    </row>
    <row r="309" spans="1:63" ht="15.9" customHeight="1">
      <c r="A309" s="348" t="s">
        <v>144</v>
      </c>
      <c r="B309" s="349" t="s">
        <v>722</v>
      </c>
      <c r="C309" s="61">
        <v>32600</v>
      </c>
      <c r="D309" s="350"/>
      <c r="E309" s="351">
        <f t="shared" si="235"/>
        <v>0</v>
      </c>
      <c r="F309" s="350"/>
      <c r="G309" s="351">
        <f t="shared" si="236"/>
        <v>0</v>
      </c>
      <c r="H309" s="350"/>
      <c r="I309" s="351">
        <f t="shared" si="237"/>
        <v>0</v>
      </c>
      <c r="J309" s="512"/>
      <c r="K309" s="511">
        <f t="shared" si="238"/>
        <v>0</v>
      </c>
      <c r="L309" s="247"/>
      <c r="M309" s="351">
        <f t="shared" si="239"/>
        <v>0</v>
      </c>
      <c r="N309" s="350"/>
      <c r="O309" s="351">
        <f t="shared" si="240"/>
        <v>0</v>
      </c>
      <c r="P309" s="350"/>
      <c r="Q309" s="351">
        <f t="shared" si="241"/>
        <v>0</v>
      </c>
      <c r="R309" s="350"/>
      <c r="S309" s="351">
        <f t="shared" si="242"/>
        <v>0</v>
      </c>
      <c r="T309" s="350"/>
      <c r="U309" s="351">
        <f t="shared" si="243"/>
        <v>0</v>
      </c>
      <c r="V309" s="247"/>
      <c r="W309" s="351">
        <f t="shared" si="244"/>
        <v>0</v>
      </c>
      <c r="X309" s="350"/>
      <c r="Y309" s="351">
        <f t="shared" si="245"/>
        <v>0</v>
      </c>
      <c r="Z309" s="247"/>
      <c r="AA309" s="351">
        <f t="shared" si="246"/>
        <v>0</v>
      </c>
      <c r="AB309" s="350"/>
      <c r="AC309" s="351">
        <f t="shared" si="247"/>
        <v>0</v>
      </c>
      <c r="AD309" s="350"/>
      <c r="AE309" s="351">
        <f t="shared" si="248"/>
        <v>0</v>
      </c>
      <c r="AF309" s="350"/>
      <c r="AG309" s="351">
        <f t="shared" si="249"/>
        <v>0</v>
      </c>
      <c r="AH309" s="350"/>
      <c r="AI309" s="351">
        <f t="shared" si="250"/>
        <v>0</v>
      </c>
      <c r="AJ309" s="350"/>
      <c r="AK309" s="351">
        <f t="shared" si="251"/>
        <v>0</v>
      </c>
      <c r="AL309" s="350"/>
      <c r="AM309" s="351">
        <f t="shared" si="223"/>
        <v>0</v>
      </c>
      <c r="AN309" s="350"/>
      <c r="AO309" s="351">
        <f t="shared" si="224"/>
        <v>0</v>
      </c>
      <c r="AP309" s="350"/>
      <c r="AQ309" s="351">
        <f t="shared" si="225"/>
        <v>0</v>
      </c>
      <c r="AR309" s="350"/>
      <c r="AS309" s="351">
        <f t="shared" si="229"/>
        <v>0</v>
      </c>
      <c r="AT309" s="350"/>
      <c r="AU309" s="351">
        <f t="shared" si="226"/>
        <v>0</v>
      </c>
      <c r="AV309" s="350"/>
      <c r="AW309" s="351">
        <f t="shared" si="230"/>
        <v>0</v>
      </c>
      <c r="AX309" s="350"/>
      <c r="AY309" s="351">
        <f t="shared" si="231"/>
        <v>0</v>
      </c>
      <c r="AZ309" s="350"/>
      <c r="BA309" s="351">
        <f t="shared" si="232"/>
        <v>0</v>
      </c>
      <c r="BB309" s="350"/>
      <c r="BC309" s="351">
        <f t="shared" si="233"/>
        <v>0</v>
      </c>
      <c r="BD309" s="350"/>
      <c r="BE309" s="351">
        <f t="shared" si="228"/>
        <v>0</v>
      </c>
      <c r="BF309" s="350"/>
      <c r="BG309" s="351">
        <f t="shared" si="234"/>
        <v>0</v>
      </c>
      <c r="BH309" s="350"/>
      <c r="BI309" s="351">
        <f t="shared" si="227"/>
        <v>0</v>
      </c>
      <c r="BJ309" s="246"/>
      <c r="BK309" s="246"/>
    </row>
    <row r="310" spans="1:63" ht="15.9" customHeight="1">
      <c r="A310" s="348" t="s">
        <v>292</v>
      </c>
      <c r="B310" s="349" t="s">
        <v>724</v>
      </c>
      <c r="C310" s="61">
        <v>32600</v>
      </c>
      <c r="D310" s="350"/>
      <c r="E310" s="351">
        <f t="shared" si="235"/>
        <v>0</v>
      </c>
      <c r="F310" s="350"/>
      <c r="G310" s="351">
        <f t="shared" si="236"/>
        <v>0</v>
      </c>
      <c r="H310" s="350"/>
      <c r="I310" s="351">
        <f t="shared" si="237"/>
        <v>0</v>
      </c>
      <c r="J310" s="512"/>
      <c r="K310" s="511">
        <f t="shared" si="238"/>
        <v>0</v>
      </c>
      <c r="L310" s="247"/>
      <c r="M310" s="351">
        <f t="shared" si="239"/>
        <v>0</v>
      </c>
      <c r="N310" s="350"/>
      <c r="O310" s="351">
        <f t="shared" si="240"/>
        <v>0</v>
      </c>
      <c r="P310" s="350"/>
      <c r="Q310" s="351">
        <f t="shared" si="241"/>
        <v>0</v>
      </c>
      <c r="R310" s="350"/>
      <c r="S310" s="351">
        <f t="shared" si="242"/>
        <v>0</v>
      </c>
      <c r="T310" s="350"/>
      <c r="U310" s="351">
        <f t="shared" si="243"/>
        <v>0</v>
      </c>
      <c r="V310" s="247"/>
      <c r="W310" s="351">
        <f t="shared" si="244"/>
        <v>0</v>
      </c>
      <c r="X310" s="350"/>
      <c r="Y310" s="351">
        <f t="shared" si="245"/>
        <v>0</v>
      </c>
      <c r="Z310" s="247"/>
      <c r="AA310" s="351">
        <f t="shared" si="246"/>
        <v>0</v>
      </c>
      <c r="AB310" s="350"/>
      <c r="AC310" s="351">
        <f t="shared" si="247"/>
        <v>0</v>
      </c>
      <c r="AD310" s="350"/>
      <c r="AE310" s="351">
        <f t="shared" si="248"/>
        <v>0</v>
      </c>
      <c r="AF310" s="350"/>
      <c r="AG310" s="351">
        <f t="shared" si="249"/>
        <v>0</v>
      </c>
      <c r="AH310" s="350"/>
      <c r="AI310" s="351">
        <f t="shared" si="250"/>
        <v>0</v>
      </c>
      <c r="AJ310" s="350"/>
      <c r="AK310" s="351">
        <f t="shared" si="251"/>
        <v>0</v>
      </c>
      <c r="AL310" s="350"/>
      <c r="AM310" s="351">
        <f t="shared" si="223"/>
        <v>0</v>
      </c>
      <c r="AN310" s="350"/>
      <c r="AO310" s="351">
        <f t="shared" si="224"/>
        <v>0</v>
      </c>
      <c r="AP310" s="350"/>
      <c r="AQ310" s="351">
        <f t="shared" si="225"/>
        <v>0</v>
      </c>
      <c r="AR310" s="350"/>
      <c r="AS310" s="351">
        <f t="shared" si="229"/>
        <v>0</v>
      </c>
      <c r="AT310" s="350"/>
      <c r="AU310" s="351">
        <f t="shared" si="226"/>
        <v>0</v>
      </c>
      <c r="AV310" s="350"/>
      <c r="AW310" s="351">
        <f t="shared" si="230"/>
        <v>0</v>
      </c>
      <c r="AX310" s="350"/>
      <c r="AY310" s="351">
        <f t="shared" si="231"/>
        <v>0</v>
      </c>
      <c r="AZ310" s="350"/>
      <c r="BA310" s="351">
        <f t="shared" si="232"/>
        <v>0</v>
      </c>
      <c r="BB310" s="350"/>
      <c r="BC310" s="351">
        <f t="shared" si="233"/>
        <v>0</v>
      </c>
      <c r="BD310" s="350"/>
      <c r="BE310" s="351">
        <f t="shared" si="228"/>
        <v>0</v>
      </c>
      <c r="BF310" s="350"/>
      <c r="BG310" s="351">
        <f t="shared" si="234"/>
        <v>0</v>
      </c>
      <c r="BH310" s="350"/>
      <c r="BI310" s="351">
        <f t="shared" si="227"/>
        <v>0</v>
      </c>
      <c r="BJ310" s="246"/>
      <c r="BK310" s="246"/>
    </row>
    <row r="311" spans="1:63" ht="15.9" customHeight="1">
      <c r="A311" s="348" t="s">
        <v>293</v>
      </c>
      <c r="B311" s="349" t="s">
        <v>744</v>
      </c>
      <c r="C311" s="61">
        <v>32600</v>
      </c>
      <c r="D311" s="350"/>
      <c r="E311" s="351">
        <f t="shared" si="235"/>
        <v>0</v>
      </c>
      <c r="F311" s="350"/>
      <c r="G311" s="351">
        <f t="shared" si="236"/>
        <v>0</v>
      </c>
      <c r="H311" s="350"/>
      <c r="I311" s="351">
        <f t="shared" si="237"/>
        <v>0</v>
      </c>
      <c r="J311" s="512"/>
      <c r="K311" s="511">
        <f t="shared" si="238"/>
        <v>0</v>
      </c>
      <c r="L311" s="247"/>
      <c r="M311" s="351">
        <f t="shared" si="239"/>
        <v>0</v>
      </c>
      <c r="N311" s="350"/>
      <c r="O311" s="351">
        <f t="shared" si="240"/>
        <v>0</v>
      </c>
      <c r="P311" s="350"/>
      <c r="Q311" s="351">
        <f t="shared" si="241"/>
        <v>0</v>
      </c>
      <c r="R311" s="350"/>
      <c r="S311" s="351">
        <f t="shared" si="242"/>
        <v>0</v>
      </c>
      <c r="T311" s="350"/>
      <c r="U311" s="351">
        <f t="shared" si="243"/>
        <v>0</v>
      </c>
      <c r="V311" s="247"/>
      <c r="W311" s="351">
        <f t="shared" si="244"/>
        <v>0</v>
      </c>
      <c r="X311" s="350"/>
      <c r="Y311" s="351">
        <f t="shared" si="245"/>
        <v>0</v>
      </c>
      <c r="Z311" s="247"/>
      <c r="AA311" s="351">
        <f t="shared" si="246"/>
        <v>0</v>
      </c>
      <c r="AB311" s="350"/>
      <c r="AC311" s="351">
        <f t="shared" si="247"/>
        <v>0</v>
      </c>
      <c r="AD311" s="350"/>
      <c r="AE311" s="351">
        <f t="shared" si="248"/>
        <v>0</v>
      </c>
      <c r="AF311" s="350"/>
      <c r="AG311" s="351">
        <f t="shared" si="249"/>
        <v>0</v>
      </c>
      <c r="AH311" s="350"/>
      <c r="AI311" s="351">
        <f t="shared" si="250"/>
        <v>0</v>
      </c>
      <c r="AJ311" s="350"/>
      <c r="AK311" s="351">
        <f t="shared" si="251"/>
        <v>0</v>
      </c>
      <c r="AL311" s="350"/>
      <c r="AM311" s="351">
        <f t="shared" si="223"/>
        <v>0</v>
      </c>
      <c r="AN311" s="350"/>
      <c r="AO311" s="351">
        <f t="shared" si="224"/>
        <v>0</v>
      </c>
      <c r="AP311" s="350"/>
      <c r="AQ311" s="351">
        <f t="shared" si="225"/>
        <v>0</v>
      </c>
      <c r="AR311" s="350"/>
      <c r="AS311" s="351">
        <f t="shared" si="229"/>
        <v>0</v>
      </c>
      <c r="AT311" s="350"/>
      <c r="AU311" s="351">
        <f t="shared" si="226"/>
        <v>0</v>
      </c>
      <c r="AV311" s="350"/>
      <c r="AW311" s="351">
        <f t="shared" si="230"/>
        <v>0</v>
      </c>
      <c r="AX311" s="350"/>
      <c r="AY311" s="351">
        <f t="shared" si="231"/>
        <v>0</v>
      </c>
      <c r="AZ311" s="350"/>
      <c r="BA311" s="351">
        <f t="shared" si="232"/>
        <v>0</v>
      </c>
      <c r="BB311" s="350"/>
      <c r="BC311" s="351">
        <f t="shared" si="233"/>
        <v>0</v>
      </c>
      <c r="BD311" s="350"/>
      <c r="BE311" s="351">
        <f t="shared" si="228"/>
        <v>0</v>
      </c>
      <c r="BF311" s="350"/>
      <c r="BG311" s="351">
        <f t="shared" si="234"/>
        <v>0</v>
      </c>
      <c r="BH311" s="350"/>
      <c r="BI311" s="351">
        <f t="shared" si="227"/>
        <v>0</v>
      </c>
      <c r="BJ311" s="246"/>
      <c r="BK311" s="246"/>
    </row>
    <row r="312" spans="1:63" ht="15.9" customHeight="1">
      <c r="A312" s="348" t="s">
        <v>430</v>
      </c>
      <c r="B312" s="349" t="s">
        <v>725</v>
      </c>
      <c r="C312" s="61">
        <v>32600</v>
      </c>
      <c r="D312" s="350"/>
      <c r="E312" s="351">
        <f t="shared" si="235"/>
        <v>0</v>
      </c>
      <c r="F312" s="350"/>
      <c r="G312" s="351">
        <f t="shared" si="236"/>
        <v>0</v>
      </c>
      <c r="H312" s="350"/>
      <c r="I312" s="351">
        <f t="shared" si="237"/>
        <v>0</v>
      </c>
      <c r="J312" s="512"/>
      <c r="K312" s="511">
        <f t="shared" si="238"/>
        <v>0</v>
      </c>
      <c r="L312" s="247"/>
      <c r="M312" s="351">
        <f t="shared" si="239"/>
        <v>0</v>
      </c>
      <c r="N312" s="350"/>
      <c r="O312" s="351">
        <f t="shared" si="240"/>
        <v>0</v>
      </c>
      <c r="P312" s="350"/>
      <c r="Q312" s="351">
        <f t="shared" si="241"/>
        <v>0</v>
      </c>
      <c r="R312" s="350"/>
      <c r="S312" s="351">
        <f t="shared" si="242"/>
        <v>0</v>
      </c>
      <c r="T312" s="350"/>
      <c r="U312" s="351">
        <f t="shared" si="243"/>
        <v>0</v>
      </c>
      <c r="V312" s="247"/>
      <c r="W312" s="351">
        <f t="shared" si="244"/>
        <v>0</v>
      </c>
      <c r="X312" s="350"/>
      <c r="Y312" s="351">
        <f t="shared" si="245"/>
        <v>0</v>
      </c>
      <c r="Z312" s="247"/>
      <c r="AA312" s="351">
        <f t="shared" si="246"/>
        <v>0</v>
      </c>
      <c r="AB312" s="350"/>
      <c r="AC312" s="351">
        <f t="shared" si="247"/>
        <v>0</v>
      </c>
      <c r="AD312" s="350"/>
      <c r="AE312" s="351">
        <f t="shared" si="248"/>
        <v>0</v>
      </c>
      <c r="AF312" s="350"/>
      <c r="AG312" s="351">
        <f t="shared" si="249"/>
        <v>0</v>
      </c>
      <c r="AH312" s="350"/>
      <c r="AI312" s="351">
        <f t="shared" si="250"/>
        <v>0</v>
      </c>
      <c r="AJ312" s="350"/>
      <c r="AK312" s="351">
        <f t="shared" si="251"/>
        <v>0</v>
      </c>
      <c r="AL312" s="350"/>
      <c r="AM312" s="351">
        <f t="shared" si="223"/>
        <v>0</v>
      </c>
      <c r="AN312" s="350"/>
      <c r="AO312" s="351">
        <f t="shared" si="224"/>
        <v>0</v>
      </c>
      <c r="AP312" s="350"/>
      <c r="AQ312" s="351">
        <f t="shared" si="225"/>
        <v>0</v>
      </c>
      <c r="AR312" s="350"/>
      <c r="AS312" s="351">
        <f t="shared" si="229"/>
        <v>0</v>
      </c>
      <c r="AT312" s="350"/>
      <c r="AU312" s="351">
        <f t="shared" si="226"/>
        <v>0</v>
      </c>
      <c r="AV312" s="350"/>
      <c r="AW312" s="351">
        <f t="shared" si="230"/>
        <v>0</v>
      </c>
      <c r="AX312" s="350"/>
      <c r="AY312" s="351">
        <f t="shared" si="231"/>
        <v>0</v>
      </c>
      <c r="AZ312" s="350"/>
      <c r="BA312" s="351">
        <f t="shared" si="232"/>
        <v>0</v>
      </c>
      <c r="BB312" s="350"/>
      <c r="BC312" s="351">
        <f t="shared" si="233"/>
        <v>0</v>
      </c>
      <c r="BD312" s="350"/>
      <c r="BE312" s="351">
        <f t="shared" si="228"/>
        <v>0</v>
      </c>
      <c r="BF312" s="350"/>
      <c r="BG312" s="351">
        <f t="shared" si="234"/>
        <v>0</v>
      </c>
      <c r="BH312" s="350"/>
      <c r="BI312" s="351">
        <f t="shared" si="227"/>
        <v>0</v>
      </c>
      <c r="BJ312" s="246"/>
      <c r="BK312" s="246"/>
    </row>
    <row r="313" spans="1:63" ht="15.9" customHeight="1">
      <c r="A313" s="348" t="s">
        <v>294</v>
      </c>
      <c r="B313" s="349" t="s">
        <v>726</v>
      </c>
      <c r="C313" s="61">
        <v>32600</v>
      </c>
      <c r="D313" s="350"/>
      <c r="E313" s="351">
        <f t="shared" si="235"/>
        <v>0</v>
      </c>
      <c r="F313" s="350"/>
      <c r="G313" s="351">
        <f t="shared" si="236"/>
        <v>0</v>
      </c>
      <c r="H313" s="350"/>
      <c r="I313" s="351">
        <f t="shared" si="237"/>
        <v>0</v>
      </c>
      <c r="J313" s="512"/>
      <c r="K313" s="511">
        <f t="shared" si="238"/>
        <v>0</v>
      </c>
      <c r="L313" s="247"/>
      <c r="M313" s="351">
        <f t="shared" si="239"/>
        <v>0</v>
      </c>
      <c r="N313" s="350"/>
      <c r="O313" s="351">
        <f t="shared" si="240"/>
        <v>0</v>
      </c>
      <c r="P313" s="350"/>
      <c r="Q313" s="351">
        <f t="shared" si="241"/>
        <v>0</v>
      </c>
      <c r="R313" s="350"/>
      <c r="S313" s="351">
        <f t="shared" si="242"/>
        <v>0</v>
      </c>
      <c r="T313" s="350"/>
      <c r="U313" s="351">
        <f t="shared" si="243"/>
        <v>0</v>
      </c>
      <c r="V313" s="247"/>
      <c r="W313" s="351">
        <f t="shared" si="244"/>
        <v>0</v>
      </c>
      <c r="X313" s="350"/>
      <c r="Y313" s="351">
        <f t="shared" si="245"/>
        <v>0</v>
      </c>
      <c r="Z313" s="247"/>
      <c r="AA313" s="351">
        <f t="shared" si="246"/>
        <v>0</v>
      </c>
      <c r="AB313" s="350"/>
      <c r="AC313" s="351">
        <f t="shared" si="247"/>
        <v>0</v>
      </c>
      <c r="AD313" s="350"/>
      <c r="AE313" s="351">
        <f t="shared" si="248"/>
        <v>0</v>
      </c>
      <c r="AF313" s="350"/>
      <c r="AG313" s="351">
        <f t="shared" si="249"/>
        <v>0</v>
      </c>
      <c r="AH313" s="350"/>
      <c r="AI313" s="351">
        <f t="shared" si="250"/>
        <v>0</v>
      </c>
      <c r="AJ313" s="350"/>
      <c r="AK313" s="351">
        <f t="shared" si="251"/>
        <v>0</v>
      </c>
      <c r="AL313" s="350"/>
      <c r="AM313" s="351">
        <f t="shared" si="223"/>
        <v>0</v>
      </c>
      <c r="AN313" s="350"/>
      <c r="AO313" s="351">
        <f t="shared" si="224"/>
        <v>0</v>
      </c>
      <c r="AP313" s="350"/>
      <c r="AQ313" s="351">
        <f t="shared" si="225"/>
        <v>0</v>
      </c>
      <c r="AR313" s="350"/>
      <c r="AS313" s="351">
        <f t="shared" si="229"/>
        <v>0</v>
      </c>
      <c r="AT313" s="350"/>
      <c r="AU313" s="351">
        <f t="shared" si="226"/>
        <v>0</v>
      </c>
      <c r="AV313" s="350"/>
      <c r="AW313" s="351">
        <f t="shared" si="230"/>
        <v>0</v>
      </c>
      <c r="AX313" s="350"/>
      <c r="AY313" s="351">
        <f t="shared" si="231"/>
        <v>0</v>
      </c>
      <c r="AZ313" s="350"/>
      <c r="BA313" s="351">
        <f t="shared" si="232"/>
        <v>0</v>
      </c>
      <c r="BB313" s="350"/>
      <c r="BC313" s="351">
        <f t="shared" si="233"/>
        <v>0</v>
      </c>
      <c r="BD313" s="350"/>
      <c r="BE313" s="351">
        <f t="shared" si="228"/>
        <v>0</v>
      </c>
      <c r="BF313" s="350"/>
      <c r="BG313" s="351">
        <f t="shared" si="234"/>
        <v>0</v>
      </c>
      <c r="BH313" s="350"/>
      <c r="BI313" s="351">
        <f t="shared" si="227"/>
        <v>0</v>
      </c>
      <c r="BJ313" s="246"/>
      <c r="BK313" s="246"/>
    </row>
    <row r="314" spans="1:63" ht="15.9" customHeight="1">
      <c r="A314" s="348" t="s">
        <v>216</v>
      </c>
      <c r="B314" s="349" t="s">
        <v>727</v>
      </c>
      <c r="C314" s="61">
        <v>32600</v>
      </c>
      <c r="D314" s="350"/>
      <c r="E314" s="351">
        <f t="shared" si="235"/>
        <v>0</v>
      </c>
      <c r="F314" s="350"/>
      <c r="G314" s="351">
        <f t="shared" si="236"/>
        <v>0</v>
      </c>
      <c r="H314" s="350"/>
      <c r="I314" s="351">
        <f t="shared" si="237"/>
        <v>0</v>
      </c>
      <c r="J314" s="512"/>
      <c r="K314" s="511">
        <f t="shared" si="238"/>
        <v>0</v>
      </c>
      <c r="L314" s="247"/>
      <c r="M314" s="351">
        <f t="shared" si="239"/>
        <v>0</v>
      </c>
      <c r="N314" s="350"/>
      <c r="O314" s="351">
        <f t="shared" si="240"/>
        <v>0</v>
      </c>
      <c r="P314" s="350"/>
      <c r="Q314" s="351">
        <f t="shared" si="241"/>
        <v>0</v>
      </c>
      <c r="R314" s="350"/>
      <c r="S314" s="351">
        <f t="shared" si="242"/>
        <v>0</v>
      </c>
      <c r="T314" s="350"/>
      <c r="U314" s="351">
        <f t="shared" si="243"/>
        <v>0</v>
      </c>
      <c r="V314" s="247"/>
      <c r="W314" s="351">
        <f t="shared" si="244"/>
        <v>0</v>
      </c>
      <c r="X314" s="350"/>
      <c r="Y314" s="351">
        <f t="shared" si="245"/>
        <v>0</v>
      </c>
      <c r="Z314" s="247"/>
      <c r="AA314" s="351">
        <f t="shared" si="246"/>
        <v>0</v>
      </c>
      <c r="AB314" s="350"/>
      <c r="AC314" s="351">
        <f t="shared" si="247"/>
        <v>0</v>
      </c>
      <c r="AD314" s="350"/>
      <c r="AE314" s="351">
        <f t="shared" si="248"/>
        <v>0</v>
      </c>
      <c r="AF314" s="350"/>
      <c r="AG314" s="351">
        <f t="shared" si="249"/>
        <v>0</v>
      </c>
      <c r="AH314" s="350"/>
      <c r="AI314" s="351">
        <f t="shared" si="250"/>
        <v>0</v>
      </c>
      <c r="AJ314" s="350"/>
      <c r="AK314" s="351">
        <f t="shared" si="251"/>
        <v>0</v>
      </c>
      <c r="AL314" s="350"/>
      <c r="AM314" s="351">
        <f t="shared" si="223"/>
        <v>0</v>
      </c>
      <c r="AN314" s="350"/>
      <c r="AO314" s="351">
        <f t="shared" si="224"/>
        <v>0</v>
      </c>
      <c r="AP314" s="350"/>
      <c r="AQ314" s="351">
        <f t="shared" si="225"/>
        <v>0</v>
      </c>
      <c r="AR314" s="350"/>
      <c r="AS314" s="351">
        <f t="shared" si="229"/>
        <v>0</v>
      </c>
      <c r="AT314" s="350"/>
      <c r="AU314" s="351">
        <f t="shared" si="226"/>
        <v>0</v>
      </c>
      <c r="AV314" s="350"/>
      <c r="AW314" s="351">
        <f t="shared" si="230"/>
        <v>0</v>
      </c>
      <c r="AX314" s="350"/>
      <c r="AY314" s="351">
        <f t="shared" si="231"/>
        <v>0</v>
      </c>
      <c r="AZ314" s="350"/>
      <c r="BA314" s="351">
        <f t="shared" si="232"/>
        <v>0</v>
      </c>
      <c r="BB314" s="350"/>
      <c r="BC314" s="351">
        <f t="shared" si="233"/>
        <v>0</v>
      </c>
      <c r="BD314" s="350"/>
      <c r="BE314" s="351">
        <f t="shared" si="228"/>
        <v>0</v>
      </c>
      <c r="BF314" s="350"/>
      <c r="BG314" s="351">
        <f t="shared" si="234"/>
        <v>0</v>
      </c>
      <c r="BH314" s="350"/>
      <c r="BI314" s="351">
        <f t="shared" si="227"/>
        <v>0</v>
      </c>
      <c r="BJ314" s="246"/>
      <c r="BK314" s="246"/>
    </row>
    <row r="315" spans="1:63" ht="15.9" customHeight="1">
      <c r="A315" s="348" t="s">
        <v>225</v>
      </c>
      <c r="B315" s="349" t="s">
        <v>226</v>
      </c>
      <c r="C315" s="61">
        <v>32600</v>
      </c>
      <c r="D315" s="350"/>
      <c r="E315" s="351">
        <f t="shared" si="235"/>
        <v>0</v>
      </c>
      <c r="F315" s="350"/>
      <c r="G315" s="351">
        <f t="shared" si="236"/>
        <v>0</v>
      </c>
      <c r="H315" s="350"/>
      <c r="I315" s="351">
        <f t="shared" si="237"/>
        <v>0</v>
      </c>
      <c r="J315" s="512"/>
      <c r="K315" s="511">
        <f t="shared" si="238"/>
        <v>0</v>
      </c>
      <c r="L315" s="247"/>
      <c r="M315" s="351">
        <f t="shared" si="239"/>
        <v>0</v>
      </c>
      <c r="N315" s="350"/>
      <c r="O315" s="351">
        <f t="shared" si="240"/>
        <v>0</v>
      </c>
      <c r="P315" s="350"/>
      <c r="Q315" s="351">
        <f t="shared" si="241"/>
        <v>0</v>
      </c>
      <c r="R315" s="350"/>
      <c r="S315" s="351">
        <f t="shared" si="242"/>
        <v>0</v>
      </c>
      <c r="T315" s="350"/>
      <c r="U315" s="351">
        <f t="shared" si="243"/>
        <v>0</v>
      </c>
      <c r="V315" s="247"/>
      <c r="W315" s="351">
        <f t="shared" si="244"/>
        <v>0</v>
      </c>
      <c r="X315" s="350"/>
      <c r="Y315" s="351">
        <f t="shared" si="245"/>
        <v>0</v>
      </c>
      <c r="Z315" s="247"/>
      <c r="AA315" s="351">
        <f t="shared" si="246"/>
        <v>0</v>
      </c>
      <c r="AB315" s="350"/>
      <c r="AC315" s="351">
        <f t="shared" si="247"/>
        <v>0</v>
      </c>
      <c r="AD315" s="350"/>
      <c r="AE315" s="351">
        <f t="shared" si="248"/>
        <v>0</v>
      </c>
      <c r="AF315" s="350"/>
      <c r="AG315" s="351">
        <f t="shared" si="249"/>
        <v>0</v>
      </c>
      <c r="AH315" s="350"/>
      <c r="AI315" s="351">
        <f t="shared" si="250"/>
        <v>0</v>
      </c>
      <c r="AJ315" s="350"/>
      <c r="AK315" s="351">
        <f t="shared" si="251"/>
        <v>0</v>
      </c>
      <c r="AL315" s="350"/>
      <c r="AM315" s="351">
        <f t="shared" si="223"/>
        <v>0</v>
      </c>
      <c r="AN315" s="350"/>
      <c r="AO315" s="351">
        <f t="shared" si="224"/>
        <v>0</v>
      </c>
      <c r="AP315" s="350"/>
      <c r="AQ315" s="351">
        <f t="shared" si="225"/>
        <v>0</v>
      </c>
      <c r="AR315" s="350"/>
      <c r="AS315" s="351">
        <f t="shared" si="229"/>
        <v>0</v>
      </c>
      <c r="AT315" s="350"/>
      <c r="AU315" s="351">
        <f t="shared" si="226"/>
        <v>0</v>
      </c>
      <c r="AV315" s="350"/>
      <c r="AW315" s="351">
        <f t="shared" si="230"/>
        <v>0</v>
      </c>
      <c r="AX315" s="350"/>
      <c r="AY315" s="351">
        <f t="shared" si="231"/>
        <v>0</v>
      </c>
      <c r="AZ315" s="350"/>
      <c r="BA315" s="351">
        <f t="shared" si="232"/>
        <v>0</v>
      </c>
      <c r="BB315" s="350"/>
      <c r="BC315" s="351">
        <f t="shared" si="233"/>
        <v>0</v>
      </c>
      <c r="BD315" s="350"/>
      <c r="BE315" s="351">
        <f t="shared" si="228"/>
        <v>0</v>
      </c>
      <c r="BF315" s="350"/>
      <c r="BG315" s="351">
        <f t="shared" si="234"/>
        <v>0</v>
      </c>
      <c r="BH315" s="350"/>
      <c r="BI315" s="351">
        <f t="shared" si="227"/>
        <v>0</v>
      </c>
      <c r="BJ315" s="246"/>
      <c r="BK315" s="246"/>
    </row>
    <row r="316" spans="1:63" ht="15.9" customHeight="1">
      <c r="A316" s="348" t="s">
        <v>227</v>
      </c>
      <c r="B316" s="349" t="s">
        <v>228</v>
      </c>
      <c r="C316" s="61">
        <v>32600</v>
      </c>
      <c r="D316" s="350"/>
      <c r="E316" s="351">
        <f t="shared" si="235"/>
        <v>0</v>
      </c>
      <c r="F316" s="350"/>
      <c r="G316" s="351">
        <f t="shared" si="236"/>
        <v>0</v>
      </c>
      <c r="H316" s="350"/>
      <c r="I316" s="351">
        <f t="shared" si="237"/>
        <v>0</v>
      </c>
      <c r="J316" s="512"/>
      <c r="K316" s="511">
        <f t="shared" si="238"/>
        <v>0</v>
      </c>
      <c r="L316" s="247"/>
      <c r="M316" s="351">
        <f t="shared" si="239"/>
        <v>0</v>
      </c>
      <c r="N316" s="350"/>
      <c r="O316" s="351">
        <f t="shared" si="240"/>
        <v>0</v>
      </c>
      <c r="P316" s="350"/>
      <c r="Q316" s="351">
        <f t="shared" si="241"/>
        <v>0</v>
      </c>
      <c r="R316" s="350"/>
      <c r="S316" s="351">
        <f t="shared" si="242"/>
        <v>0</v>
      </c>
      <c r="T316" s="350"/>
      <c r="U316" s="351">
        <f t="shared" si="243"/>
        <v>0</v>
      </c>
      <c r="V316" s="247"/>
      <c r="W316" s="351">
        <f t="shared" si="244"/>
        <v>0</v>
      </c>
      <c r="X316" s="350"/>
      <c r="Y316" s="351">
        <f t="shared" si="245"/>
        <v>0</v>
      </c>
      <c r="Z316" s="247"/>
      <c r="AA316" s="351">
        <f t="shared" si="246"/>
        <v>0</v>
      </c>
      <c r="AB316" s="350"/>
      <c r="AC316" s="351">
        <f t="shared" si="247"/>
        <v>0</v>
      </c>
      <c r="AD316" s="350"/>
      <c r="AE316" s="351">
        <f t="shared" si="248"/>
        <v>0</v>
      </c>
      <c r="AF316" s="350"/>
      <c r="AG316" s="351">
        <f t="shared" si="249"/>
        <v>0</v>
      </c>
      <c r="AH316" s="350"/>
      <c r="AI316" s="351">
        <f t="shared" si="250"/>
        <v>0</v>
      </c>
      <c r="AJ316" s="350"/>
      <c r="AK316" s="351">
        <f t="shared" si="251"/>
        <v>0</v>
      </c>
      <c r="AL316" s="350"/>
      <c r="AM316" s="351">
        <f t="shared" si="223"/>
        <v>0</v>
      </c>
      <c r="AN316" s="350"/>
      <c r="AO316" s="351">
        <f t="shared" si="224"/>
        <v>0</v>
      </c>
      <c r="AP316" s="350"/>
      <c r="AQ316" s="351">
        <f t="shared" si="225"/>
        <v>0</v>
      </c>
      <c r="AR316" s="350"/>
      <c r="AS316" s="351">
        <f t="shared" si="229"/>
        <v>0</v>
      </c>
      <c r="AT316" s="350"/>
      <c r="AU316" s="351">
        <f t="shared" si="226"/>
        <v>0</v>
      </c>
      <c r="AV316" s="350"/>
      <c r="AW316" s="351">
        <f t="shared" si="230"/>
        <v>0</v>
      </c>
      <c r="AX316" s="350"/>
      <c r="AY316" s="351">
        <f t="shared" si="231"/>
        <v>0</v>
      </c>
      <c r="AZ316" s="350"/>
      <c r="BA316" s="351">
        <f t="shared" si="232"/>
        <v>0</v>
      </c>
      <c r="BB316" s="350"/>
      <c r="BC316" s="351">
        <f t="shared" si="233"/>
        <v>0</v>
      </c>
      <c r="BD316" s="350"/>
      <c r="BE316" s="351">
        <f t="shared" si="228"/>
        <v>0</v>
      </c>
      <c r="BF316" s="350"/>
      <c r="BG316" s="351">
        <f t="shared" si="234"/>
        <v>0</v>
      </c>
      <c r="BH316" s="350"/>
      <c r="BI316" s="351">
        <f t="shared" si="227"/>
        <v>0</v>
      </c>
      <c r="BJ316" s="246"/>
      <c r="BK316" s="246"/>
    </row>
    <row r="317" spans="1:63" ht="15.9" customHeight="1">
      <c r="A317" s="348" t="s">
        <v>229</v>
      </c>
      <c r="B317" s="349" t="s">
        <v>230</v>
      </c>
      <c r="C317" s="61">
        <v>32600</v>
      </c>
      <c r="D317" s="350"/>
      <c r="E317" s="351">
        <f t="shared" si="235"/>
        <v>0</v>
      </c>
      <c r="F317" s="350"/>
      <c r="G317" s="351">
        <f t="shared" si="236"/>
        <v>0</v>
      </c>
      <c r="H317" s="350"/>
      <c r="I317" s="351">
        <f t="shared" si="237"/>
        <v>0</v>
      </c>
      <c r="J317" s="512"/>
      <c r="K317" s="511">
        <f t="shared" si="238"/>
        <v>0</v>
      </c>
      <c r="L317" s="247"/>
      <c r="M317" s="351">
        <f t="shared" si="239"/>
        <v>0</v>
      </c>
      <c r="N317" s="350"/>
      <c r="O317" s="351">
        <f t="shared" si="240"/>
        <v>0</v>
      </c>
      <c r="P317" s="350"/>
      <c r="Q317" s="351">
        <f t="shared" si="241"/>
        <v>0</v>
      </c>
      <c r="R317" s="350"/>
      <c r="S317" s="351">
        <f t="shared" si="242"/>
        <v>0</v>
      </c>
      <c r="T317" s="350"/>
      <c r="U317" s="351">
        <f t="shared" si="243"/>
        <v>0</v>
      </c>
      <c r="V317" s="247"/>
      <c r="W317" s="351">
        <f t="shared" si="244"/>
        <v>0</v>
      </c>
      <c r="X317" s="350"/>
      <c r="Y317" s="351">
        <f t="shared" si="245"/>
        <v>0</v>
      </c>
      <c r="Z317" s="247"/>
      <c r="AA317" s="351">
        <f t="shared" si="246"/>
        <v>0</v>
      </c>
      <c r="AB317" s="350"/>
      <c r="AC317" s="351">
        <f t="shared" si="247"/>
        <v>0</v>
      </c>
      <c r="AD317" s="350"/>
      <c r="AE317" s="351">
        <f t="shared" si="248"/>
        <v>0</v>
      </c>
      <c r="AF317" s="350"/>
      <c r="AG317" s="351">
        <f t="shared" si="249"/>
        <v>0</v>
      </c>
      <c r="AH317" s="350"/>
      <c r="AI317" s="351">
        <f t="shared" si="250"/>
        <v>0</v>
      </c>
      <c r="AJ317" s="350"/>
      <c r="AK317" s="351">
        <f t="shared" si="251"/>
        <v>0</v>
      </c>
      <c r="AL317" s="350"/>
      <c r="AM317" s="351">
        <f t="shared" si="223"/>
        <v>0</v>
      </c>
      <c r="AN317" s="350"/>
      <c r="AO317" s="351">
        <f t="shared" si="224"/>
        <v>0</v>
      </c>
      <c r="AP317" s="350"/>
      <c r="AQ317" s="351">
        <f t="shared" si="225"/>
        <v>0</v>
      </c>
      <c r="AR317" s="350"/>
      <c r="AS317" s="351">
        <f t="shared" si="229"/>
        <v>0</v>
      </c>
      <c r="AT317" s="350"/>
      <c r="AU317" s="351">
        <f t="shared" si="226"/>
        <v>0</v>
      </c>
      <c r="AV317" s="350"/>
      <c r="AW317" s="351">
        <f t="shared" si="230"/>
        <v>0</v>
      </c>
      <c r="AX317" s="350"/>
      <c r="AY317" s="351">
        <f t="shared" si="231"/>
        <v>0</v>
      </c>
      <c r="AZ317" s="350"/>
      <c r="BA317" s="351">
        <f t="shared" si="232"/>
        <v>0</v>
      </c>
      <c r="BB317" s="350"/>
      <c r="BC317" s="351">
        <f t="shared" si="233"/>
        <v>0</v>
      </c>
      <c r="BD317" s="350"/>
      <c r="BE317" s="351">
        <f t="shared" si="228"/>
        <v>0</v>
      </c>
      <c r="BF317" s="350"/>
      <c r="BG317" s="351">
        <f t="shared" si="234"/>
        <v>0</v>
      </c>
      <c r="BH317" s="350"/>
      <c r="BI317" s="351">
        <f t="shared" si="227"/>
        <v>0</v>
      </c>
      <c r="BJ317" s="246"/>
      <c r="BK317" s="246"/>
    </row>
    <row r="318" spans="1:63" ht="15.9" customHeight="1">
      <c r="A318" s="348" t="s">
        <v>432</v>
      </c>
      <c r="B318" s="435" t="s">
        <v>591</v>
      </c>
      <c r="C318" s="61">
        <v>32600</v>
      </c>
      <c r="D318" s="350"/>
      <c r="E318" s="351">
        <f t="shared" si="235"/>
        <v>0</v>
      </c>
      <c r="F318" s="350"/>
      <c r="G318" s="351">
        <f t="shared" si="236"/>
        <v>0</v>
      </c>
      <c r="H318" s="350"/>
      <c r="I318" s="351">
        <f t="shared" si="237"/>
        <v>0</v>
      </c>
      <c r="J318" s="512"/>
      <c r="K318" s="511">
        <f t="shared" si="238"/>
        <v>0</v>
      </c>
      <c r="L318" s="247"/>
      <c r="M318" s="351">
        <f t="shared" si="239"/>
        <v>0</v>
      </c>
      <c r="N318" s="350"/>
      <c r="O318" s="351">
        <f t="shared" si="240"/>
        <v>0</v>
      </c>
      <c r="P318" s="350"/>
      <c r="Q318" s="351">
        <f t="shared" si="241"/>
        <v>0</v>
      </c>
      <c r="R318" s="350"/>
      <c r="S318" s="351">
        <f t="shared" si="242"/>
        <v>0</v>
      </c>
      <c r="T318" s="350"/>
      <c r="U318" s="351">
        <f t="shared" si="243"/>
        <v>0</v>
      </c>
      <c r="V318" s="247"/>
      <c r="W318" s="351">
        <f t="shared" si="244"/>
        <v>0</v>
      </c>
      <c r="X318" s="350"/>
      <c r="Y318" s="351">
        <f t="shared" si="245"/>
        <v>0</v>
      </c>
      <c r="Z318" s="247"/>
      <c r="AA318" s="351">
        <f t="shared" si="246"/>
        <v>0</v>
      </c>
      <c r="AB318" s="350"/>
      <c r="AC318" s="351">
        <f t="shared" si="247"/>
        <v>0</v>
      </c>
      <c r="AD318" s="350"/>
      <c r="AE318" s="351">
        <f t="shared" si="248"/>
        <v>0</v>
      </c>
      <c r="AF318" s="350"/>
      <c r="AG318" s="351">
        <f t="shared" si="249"/>
        <v>0</v>
      </c>
      <c r="AH318" s="350"/>
      <c r="AI318" s="351">
        <f t="shared" si="250"/>
        <v>0</v>
      </c>
      <c r="AJ318" s="350"/>
      <c r="AK318" s="351">
        <f t="shared" si="251"/>
        <v>0</v>
      </c>
      <c r="AL318" s="350"/>
      <c r="AM318" s="351">
        <f t="shared" si="223"/>
        <v>0</v>
      </c>
      <c r="AN318" s="350"/>
      <c r="AO318" s="351">
        <f t="shared" si="224"/>
        <v>0</v>
      </c>
      <c r="AP318" s="350"/>
      <c r="AQ318" s="351">
        <f t="shared" si="225"/>
        <v>0</v>
      </c>
      <c r="AR318" s="350"/>
      <c r="AS318" s="351">
        <f t="shared" si="229"/>
        <v>0</v>
      </c>
      <c r="AT318" s="350"/>
      <c r="AU318" s="351">
        <f t="shared" si="226"/>
        <v>0</v>
      </c>
      <c r="AV318" s="350"/>
      <c r="AW318" s="351">
        <f t="shared" si="230"/>
        <v>0</v>
      </c>
      <c r="AX318" s="350"/>
      <c r="AY318" s="351">
        <f t="shared" si="231"/>
        <v>0</v>
      </c>
      <c r="AZ318" s="350"/>
      <c r="BA318" s="351">
        <f t="shared" si="232"/>
        <v>0</v>
      </c>
      <c r="BB318" s="350"/>
      <c r="BC318" s="351">
        <f t="shared" si="233"/>
        <v>0</v>
      </c>
      <c r="BD318" s="350"/>
      <c r="BE318" s="351">
        <f t="shared" si="228"/>
        <v>0</v>
      </c>
      <c r="BF318" s="350"/>
      <c r="BG318" s="351">
        <f t="shared" si="234"/>
        <v>0</v>
      </c>
      <c r="BH318" s="350"/>
      <c r="BI318" s="351">
        <f t="shared" si="227"/>
        <v>0</v>
      </c>
      <c r="BJ318" s="246"/>
      <c r="BK318" s="246"/>
    </row>
    <row r="319" spans="1:63" ht="15.9" customHeight="1">
      <c r="A319" s="348" t="s">
        <v>434</v>
      </c>
      <c r="B319" s="349" t="s">
        <v>734</v>
      </c>
      <c r="C319" s="61">
        <v>32600</v>
      </c>
      <c r="D319" s="350"/>
      <c r="E319" s="351">
        <f t="shared" si="235"/>
        <v>0</v>
      </c>
      <c r="F319" s="350"/>
      <c r="G319" s="351">
        <f t="shared" si="236"/>
        <v>0</v>
      </c>
      <c r="H319" s="350"/>
      <c r="I319" s="351">
        <f t="shared" si="237"/>
        <v>0</v>
      </c>
      <c r="J319" s="512"/>
      <c r="K319" s="511">
        <f t="shared" si="238"/>
        <v>0</v>
      </c>
      <c r="L319" s="247"/>
      <c r="M319" s="351">
        <f t="shared" si="239"/>
        <v>0</v>
      </c>
      <c r="N319" s="350"/>
      <c r="O319" s="351">
        <f t="shared" si="240"/>
        <v>0</v>
      </c>
      <c r="P319" s="350"/>
      <c r="Q319" s="351">
        <f t="shared" si="241"/>
        <v>0</v>
      </c>
      <c r="R319" s="350"/>
      <c r="S319" s="351">
        <f t="shared" si="242"/>
        <v>0</v>
      </c>
      <c r="T319" s="350"/>
      <c r="U319" s="351">
        <f t="shared" si="243"/>
        <v>0</v>
      </c>
      <c r="V319" s="247"/>
      <c r="W319" s="351">
        <f t="shared" si="244"/>
        <v>0</v>
      </c>
      <c r="X319" s="350"/>
      <c r="Y319" s="351">
        <f t="shared" si="245"/>
        <v>0</v>
      </c>
      <c r="Z319" s="247"/>
      <c r="AA319" s="351">
        <f t="shared" si="246"/>
        <v>0</v>
      </c>
      <c r="AB319" s="350"/>
      <c r="AC319" s="351">
        <f t="shared" si="247"/>
        <v>0</v>
      </c>
      <c r="AD319" s="401"/>
      <c r="AE319" s="351">
        <f t="shared" si="248"/>
        <v>0</v>
      </c>
      <c r="AF319" s="350"/>
      <c r="AG319" s="351">
        <f t="shared" si="249"/>
        <v>0</v>
      </c>
      <c r="AH319" s="350"/>
      <c r="AI319" s="351">
        <f t="shared" si="250"/>
        <v>0</v>
      </c>
      <c r="AJ319" s="350"/>
      <c r="AK319" s="351">
        <f t="shared" si="251"/>
        <v>0</v>
      </c>
      <c r="AL319" s="350"/>
      <c r="AM319" s="351">
        <f t="shared" si="223"/>
        <v>0</v>
      </c>
      <c r="AN319" s="350"/>
      <c r="AO319" s="351">
        <f t="shared" si="224"/>
        <v>0</v>
      </c>
      <c r="AP319" s="401"/>
      <c r="AQ319" s="351">
        <f t="shared" si="225"/>
        <v>0</v>
      </c>
      <c r="AR319" s="401"/>
      <c r="AS319" s="351">
        <f t="shared" si="229"/>
        <v>0</v>
      </c>
      <c r="AT319" s="350"/>
      <c r="AU319" s="351">
        <f t="shared" si="226"/>
        <v>0</v>
      </c>
      <c r="AV319" s="350"/>
      <c r="AW319" s="351">
        <f t="shared" si="230"/>
        <v>0</v>
      </c>
      <c r="AX319" s="350"/>
      <c r="AY319" s="351">
        <f t="shared" si="231"/>
        <v>0</v>
      </c>
      <c r="AZ319" s="350"/>
      <c r="BA319" s="351">
        <f t="shared" si="232"/>
        <v>0</v>
      </c>
      <c r="BB319" s="350"/>
      <c r="BC319" s="351">
        <f t="shared" si="233"/>
        <v>0</v>
      </c>
      <c r="BD319" s="350"/>
      <c r="BE319" s="351">
        <f t="shared" si="228"/>
        <v>0</v>
      </c>
      <c r="BF319" s="350"/>
      <c r="BG319" s="351">
        <f t="shared" si="234"/>
        <v>0</v>
      </c>
      <c r="BH319" s="350"/>
      <c r="BI319" s="351">
        <f t="shared" si="227"/>
        <v>0</v>
      </c>
      <c r="BJ319" s="246"/>
      <c r="BK319" s="246"/>
    </row>
    <row r="320" spans="1:63" ht="15.9" customHeight="1">
      <c r="A320" s="348" t="s">
        <v>593</v>
      </c>
      <c r="B320" s="349" t="s">
        <v>735</v>
      </c>
      <c r="C320" s="61">
        <v>32600</v>
      </c>
      <c r="D320" s="350"/>
      <c r="E320" s="351">
        <f t="shared" si="235"/>
        <v>0</v>
      </c>
      <c r="F320" s="350"/>
      <c r="G320" s="351">
        <f t="shared" si="236"/>
        <v>0</v>
      </c>
      <c r="H320" s="350"/>
      <c r="I320" s="351">
        <f t="shared" si="237"/>
        <v>0</v>
      </c>
      <c r="J320" s="512"/>
      <c r="K320" s="511">
        <f t="shared" si="238"/>
        <v>0</v>
      </c>
      <c r="L320" s="247"/>
      <c r="M320" s="351">
        <f t="shared" si="239"/>
        <v>0</v>
      </c>
      <c r="N320" s="350"/>
      <c r="O320" s="351">
        <f t="shared" si="240"/>
        <v>0</v>
      </c>
      <c r="P320" s="350"/>
      <c r="Q320" s="351">
        <f t="shared" si="241"/>
        <v>0</v>
      </c>
      <c r="R320" s="350"/>
      <c r="S320" s="351">
        <f t="shared" si="242"/>
        <v>0</v>
      </c>
      <c r="T320" s="350"/>
      <c r="U320" s="351">
        <f t="shared" si="243"/>
        <v>0</v>
      </c>
      <c r="V320" s="247"/>
      <c r="W320" s="351">
        <f t="shared" si="244"/>
        <v>0</v>
      </c>
      <c r="X320" s="350"/>
      <c r="Y320" s="351">
        <f t="shared" si="245"/>
        <v>0</v>
      </c>
      <c r="Z320" s="247"/>
      <c r="AA320" s="351">
        <f t="shared" si="246"/>
        <v>0</v>
      </c>
      <c r="AB320" s="350"/>
      <c r="AC320" s="351">
        <f t="shared" si="247"/>
        <v>0</v>
      </c>
      <c r="AD320" s="401"/>
      <c r="AE320" s="351">
        <f t="shared" si="248"/>
        <v>0</v>
      </c>
      <c r="AF320" s="350"/>
      <c r="AG320" s="351">
        <f t="shared" si="249"/>
        <v>0</v>
      </c>
      <c r="AH320" s="350"/>
      <c r="AI320" s="351">
        <f t="shared" si="250"/>
        <v>0</v>
      </c>
      <c r="AJ320" s="350"/>
      <c r="AK320" s="351">
        <f t="shared" si="251"/>
        <v>0</v>
      </c>
      <c r="AL320" s="350"/>
      <c r="AM320" s="351">
        <f t="shared" si="223"/>
        <v>0</v>
      </c>
      <c r="AN320" s="350"/>
      <c r="AO320" s="351">
        <f t="shared" si="224"/>
        <v>0</v>
      </c>
      <c r="AP320" s="401"/>
      <c r="AQ320" s="351">
        <f t="shared" si="225"/>
        <v>0</v>
      </c>
      <c r="AR320" s="401"/>
      <c r="AS320" s="351">
        <f t="shared" si="229"/>
        <v>0</v>
      </c>
      <c r="AT320" s="350"/>
      <c r="AU320" s="351">
        <f t="shared" si="226"/>
        <v>0</v>
      </c>
      <c r="AV320" s="350"/>
      <c r="AW320" s="351">
        <f t="shared" si="230"/>
        <v>0</v>
      </c>
      <c r="AX320" s="350"/>
      <c r="AY320" s="351">
        <f t="shared" si="231"/>
        <v>0</v>
      </c>
      <c r="AZ320" s="350"/>
      <c r="BA320" s="351">
        <f t="shared" si="232"/>
        <v>0</v>
      </c>
      <c r="BB320" s="350"/>
      <c r="BC320" s="351">
        <f t="shared" si="233"/>
        <v>0</v>
      </c>
      <c r="BD320" s="350"/>
      <c r="BE320" s="351">
        <f t="shared" si="228"/>
        <v>0</v>
      </c>
      <c r="BF320" s="350"/>
      <c r="BG320" s="351">
        <f t="shared" si="234"/>
        <v>0</v>
      </c>
      <c r="BH320" s="350"/>
      <c r="BI320" s="351">
        <f t="shared" si="227"/>
        <v>0</v>
      </c>
      <c r="BJ320" s="246"/>
      <c r="BK320" s="246"/>
    </row>
    <row r="321" spans="1:63" ht="15.9" customHeight="1">
      <c r="A321" s="348" t="s">
        <v>737</v>
      </c>
      <c r="B321" s="349" t="s">
        <v>830</v>
      </c>
      <c r="C321" s="61">
        <v>32600</v>
      </c>
      <c r="D321" s="350"/>
      <c r="E321" s="351">
        <f t="shared" si="235"/>
        <v>0</v>
      </c>
      <c r="F321" s="350"/>
      <c r="G321" s="351">
        <f t="shared" si="236"/>
        <v>0</v>
      </c>
      <c r="H321" s="350"/>
      <c r="I321" s="351">
        <f t="shared" si="237"/>
        <v>0</v>
      </c>
      <c r="J321" s="512"/>
      <c r="K321" s="511">
        <f t="shared" si="238"/>
        <v>0</v>
      </c>
      <c r="L321" s="247"/>
      <c r="M321" s="351">
        <f t="shared" si="239"/>
        <v>0</v>
      </c>
      <c r="N321" s="350"/>
      <c r="O321" s="351">
        <f t="shared" si="240"/>
        <v>0</v>
      </c>
      <c r="P321" s="350"/>
      <c r="Q321" s="351">
        <f t="shared" si="241"/>
        <v>0</v>
      </c>
      <c r="R321" s="350"/>
      <c r="S321" s="351">
        <f t="shared" si="242"/>
        <v>0</v>
      </c>
      <c r="T321" s="350"/>
      <c r="U321" s="351">
        <f t="shared" si="243"/>
        <v>0</v>
      </c>
      <c r="V321" s="247"/>
      <c r="W321" s="351">
        <f t="shared" si="244"/>
        <v>0</v>
      </c>
      <c r="X321" s="350"/>
      <c r="Y321" s="351">
        <f t="shared" si="245"/>
        <v>0</v>
      </c>
      <c r="Z321" s="247"/>
      <c r="AA321" s="351">
        <f t="shared" si="246"/>
        <v>0</v>
      </c>
      <c r="AB321" s="350"/>
      <c r="AC321" s="351">
        <f t="shared" si="247"/>
        <v>0</v>
      </c>
      <c r="AD321" s="401">
        <v>24</v>
      </c>
      <c r="AE321" s="351">
        <f t="shared" si="248"/>
        <v>782400</v>
      </c>
      <c r="AF321" s="350"/>
      <c r="AG321" s="351">
        <f t="shared" si="249"/>
        <v>0</v>
      </c>
      <c r="AH321" s="350"/>
      <c r="AI321" s="351">
        <f t="shared" si="250"/>
        <v>0</v>
      </c>
      <c r="AJ321" s="350"/>
      <c r="AK321" s="351">
        <f t="shared" si="251"/>
        <v>0</v>
      </c>
      <c r="AL321" s="350"/>
      <c r="AM321" s="351">
        <f t="shared" si="223"/>
        <v>0</v>
      </c>
      <c r="AN321" s="350"/>
      <c r="AO321" s="351">
        <f t="shared" si="224"/>
        <v>0</v>
      </c>
      <c r="AP321" s="401"/>
      <c r="AQ321" s="351">
        <f t="shared" si="225"/>
        <v>0</v>
      </c>
      <c r="AR321" s="434"/>
      <c r="AS321" s="351">
        <f t="shared" si="229"/>
        <v>0</v>
      </c>
      <c r="AT321" s="350"/>
      <c r="AU321" s="351">
        <f t="shared" si="226"/>
        <v>0</v>
      </c>
      <c r="AV321" s="350"/>
      <c r="AW321" s="351">
        <f t="shared" si="230"/>
        <v>0</v>
      </c>
      <c r="AX321" s="350"/>
      <c r="AY321" s="351">
        <f t="shared" si="231"/>
        <v>0</v>
      </c>
      <c r="AZ321" s="350"/>
      <c r="BA321" s="351">
        <f t="shared" si="232"/>
        <v>0</v>
      </c>
      <c r="BB321" s="350"/>
      <c r="BC321" s="351">
        <f t="shared" si="233"/>
        <v>0</v>
      </c>
      <c r="BD321" s="350"/>
      <c r="BE321" s="351">
        <f t="shared" si="228"/>
        <v>0</v>
      </c>
      <c r="BF321" s="350"/>
      <c r="BG321" s="351">
        <f t="shared" si="234"/>
        <v>0</v>
      </c>
      <c r="BH321" s="350"/>
      <c r="BI321" s="351">
        <f t="shared" si="227"/>
        <v>0</v>
      </c>
      <c r="BJ321" s="246"/>
      <c r="BK321" s="246"/>
    </row>
    <row r="322" spans="1:63" ht="15.9" customHeight="1">
      <c r="A322" s="348" t="s">
        <v>740</v>
      </c>
      <c r="B322" s="349" t="s">
        <v>741</v>
      </c>
      <c r="C322" s="61">
        <v>32600</v>
      </c>
      <c r="D322" s="350"/>
      <c r="E322" s="351">
        <f t="shared" si="235"/>
        <v>0</v>
      </c>
      <c r="F322" s="350"/>
      <c r="G322" s="351">
        <f t="shared" si="236"/>
        <v>0</v>
      </c>
      <c r="H322" s="350"/>
      <c r="I322" s="351">
        <f t="shared" si="237"/>
        <v>0</v>
      </c>
      <c r="J322" s="512"/>
      <c r="K322" s="511">
        <f t="shared" si="238"/>
        <v>0</v>
      </c>
      <c r="L322" s="247"/>
      <c r="M322" s="351">
        <f t="shared" si="239"/>
        <v>0</v>
      </c>
      <c r="N322" s="350"/>
      <c r="O322" s="351">
        <f t="shared" si="240"/>
        <v>0</v>
      </c>
      <c r="P322" s="350"/>
      <c r="Q322" s="351">
        <f t="shared" si="241"/>
        <v>0</v>
      </c>
      <c r="R322" s="350"/>
      <c r="S322" s="351">
        <f t="shared" si="242"/>
        <v>0</v>
      </c>
      <c r="T322" s="350"/>
      <c r="U322" s="351">
        <f t="shared" si="243"/>
        <v>0</v>
      </c>
      <c r="V322" s="247"/>
      <c r="W322" s="351">
        <f t="shared" si="244"/>
        <v>0</v>
      </c>
      <c r="X322" s="350"/>
      <c r="Y322" s="351">
        <f t="shared" si="245"/>
        <v>0</v>
      </c>
      <c r="Z322" s="247"/>
      <c r="AA322" s="351">
        <f t="shared" si="246"/>
        <v>0</v>
      </c>
      <c r="AB322" s="350"/>
      <c r="AC322" s="351">
        <f t="shared" si="247"/>
        <v>0</v>
      </c>
      <c r="AD322" s="350"/>
      <c r="AE322" s="351">
        <f t="shared" si="248"/>
        <v>0</v>
      </c>
      <c r="AF322" s="350"/>
      <c r="AG322" s="351">
        <f t="shared" si="249"/>
        <v>0</v>
      </c>
      <c r="AH322" s="350"/>
      <c r="AI322" s="351">
        <f t="shared" si="250"/>
        <v>0</v>
      </c>
      <c r="AJ322" s="350"/>
      <c r="AK322" s="351">
        <f t="shared" si="251"/>
        <v>0</v>
      </c>
      <c r="AL322" s="350"/>
      <c r="AM322" s="351">
        <f t="shared" si="223"/>
        <v>0</v>
      </c>
      <c r="AN322" s="350"/>
      <c r="AO322" s="351">
        <f t="shared" si="224"/>
        <v>0</v>
      </c>
      <c r="AP322" s="350"/>
      <c r="AQ322" s="351">
        <f t="shared" si="225"/>
        <v>0</v>
      </c>
      <c r="AR322" s="350"/>
      <c r="AS322" s="351">
        <f t="shared" si="229"/>
        <v>0</v>
      </c>
      <c r="AT322" s="350"/>
      <c r="AU322" s="351">
        <f t="shared" si="226"/>
        <v>0</v>
      </c>
      <c r="AV322" s="350"/>
      <c r="AW322" s="351">
        <f t="shared" si="230"/>
        <v>0</v>
      </c>
      <c r="AX322" s="350"/>
      <c r="AY322" s="351">
        <f t="shared" si="231"/>
        <v>0</v>
      </c>
      <c r="AZ322" s="350"/>
      <c r="BA322" s="351">
        <f t="shared" si="232"/>
        <v>0</v>
      </c>
      <c r="BB322" s="350"/>
      <c r="BC322" s="351">
        <f t="shared" si="233"/>
        <v>0</v>
      </c>
      <c r="BD322" s="350"/>
      <c r="BE322" s="351">
        <f t="shared" si="228"/>
        <v>0</v>
      </c>
      <c r="BF322" s="350"/>
      <c r="BG322" s="351">
        <f t="shared" si="234"/>
        <v>0</v>
      </c>
      <c r="BH322" s="350"/>
      <c r="BI322" s="351">
        <f t="shared" si="227"/>
        <v>0</v>
      </c>
      <c r="BJ322" s="246"/>
      <c r="BK322" s="246"/>
    </row>
    <row r="323" spans="1:63" ht="15.9" customHeight="1">
      <c r="A323" s="348" t="s">
        <v>841</v>
      </c>
      <c r="B323" s="349" t="s">
        <v>843</v>
      </c>
      <c r="C323" s="61">
        <v>32600</v>
      </c>
      <c r="D323" s="350"/>
      <c r="E323" s="351">
        <f t="shared" si="235"/>
        <v>0</v>
      </c>
      <c r="F323" s="350"/>
      <c r="G323" s="351">
        <f t="shared" si="236"/>
        <v>0</v>
      </c>
      <c r="H323" s="350"/>
      <c r="I323" s="351">
        <f t="shared" si="237"/>
        <v>0</v>
      </c>
      <c r="J323" s="512"/>
      <c r="K323" s="511">
        <f t="shared" si="238"/>
        <v>0</v>
      </c>
      <c r="L323" s="247"/>
      <c r="M323" s="351">
        <f t="shared" si="239"/>
        <v>0</v>
      </c>
      <c r="N323" s="350"/>
      <c r="O323" s="351">
        <f t="shared" si="240"/>
        <v>0</v>
      </c>
      <c r="P323" s="350"/>
      <c r="Q323" s="351">
        <f t="shared" si="241"/>
        <v>0</v>
      </c>
      <c r="R323" s="350"/>
      <c r="S323" s="351">
        <f t="shared" si="242"/>
        <v>0</v>
      </c>
      <c r="T323" s="350"/>
      <c r="U323" s="351">
        <f t="shared" si="243"/>
        <v>0</v>
      </c>
      <c r="V323" s="247"/>
      <c r="W323" s="351">
        <f t="shared" si="244"/>
        <v>0</v>
      </c>
      <c r="X323" s="350"/>
      <c r="Y323" s="351">
        <f t="shared" si="245"/>
        <v>0</v>
      </c>
      <c r="Z323" s="247"/>
      <c r="AA323" s="351">
        <f t="shared" si="246"/>
        <v>0</v>
      </c>
      <c r="AB323" s="350"/>
      <c r="AC323" s="351">
        <f t="shared" si="247"/>
        <v>0</v>
      </c>
      <c r="AD323" s="350"/>
      <c r="AE323" s="351">
        <f t="shared" si="248"/>
        <v>0</v>
      </c>
      <c r="AF323" s="350"/>
      <c r="AG323" s="351">
        <f t="shared" si="249"/>
        <v>0</v>
      </c>
      <c r="AH323" s="350"/>
      <c r="AI323" s="351">
        <f t="shared" si="250"/>
        <v>0</v>
      </c>
      <c r="AJ323" s="350"/>
      <c r="AK323" s="351">
        <f t="shared" si="251"/>
        <v>0</v>
      </c>
      <c r="AL323" s="350"/>
      <c r="AM323" s="351">
        <f t="shared" si="223"/>
        <v>0</v>
      </c>
      <c r="AN323" s="350"/>
      <c r="AO323" s="351">
        <f t="shared" si="224"/>
        <v>0</v>
      </c>
      <c r="AP323" s="350"/>
      <c r="AQ323" s="351">
        <f t="shared" si="225"/>
        <v>0</v>
      </c>
      <c r="AR323" s="350"/>
      <c r="AS323" s="351">
        <f t="shared" si="229"/>
        <v>0</v>
      </c>
      <c r="AT323" s="350"/>
      <c r="AU323" s="351">
        <f t="shared" si="226"/>
        <v>0</v>
      </c>
      <c r="AV323" s="350"/>
      <c r="AW323" s="351">
        <f t="shared" si="230"/>
        <v>0</v>
      </c>
      <c r="AX323" s="350"/>
      <c r="AY323" s="351">
        <f t="shared" si="231"/>
        <v>0</v>
      </c>
      <c r="AZ323" s="350"/>
      <c r="BA323" s="351">
        <f t="shared" si="232"/>
        <v>0</v>
      </c>
      <c r="BB323" s="350"/>
      <c r="BC323" s="351">
        <f t="shared" si="233"/>
        <v>0</v>
      </c>
      <c r="BD323" s="350"/>
      <c r="BE323" s="351">
        <f t="shared" si="228"/>
        <v>0</v>
      </c>
      <c r="BF323" s="350"/>
      <c r="BG323" s="351">
        <f t="shared" si="234"/>
        <v>0</v>
      </c>
      <c r="BH323" s="350"/>
      <c r="BI323" s="351">
        <f t="shared" si="227"/>
        <v>0</v>
      </c>
      <c r="BJ323" s="246"/>
      <c r="BK323" s="246"/>
    </row>
    <row r="324" spans="1:63" ht="15.9" customHeight="1">
      <c r="A324" s="348" t="s">
        <v>874</v>
      </c>
      <c r="B324" s="349" t="s">
        <v>875</v>
      </c>
      <c r="C324" s="61">
        <v>32600</v>
      </c>
      <c r="D324" s="350"/>
      <c r="E324" s="351">
        <f t="shared" si="235"/>
        <v>0</v>
      </c>
      <c r="F324" s="350"/>
      <c r="G324" s="351">
        <f t="shared" si="236"/>
        <v>0</v>
      </c>
      <c r="H324" s="350"/>
      <c r="I324" s="351">
        <f t="shared" si="237"/>
        <v>0</v>
      </c>
      <c r="J324" s="512"/>
      <c r="K324" s="511">
        <f t="shared" si="238"/>
        <v>0</v>
      </c>
      <c r="L324" s="247"/>
      <c r="M324" s="351">
        <f t="shared" si="239"/>
        <v>0</v>
      </c>
      <c r="N324" s="350"/>
      <c r="O324" s="351">
        <f t="shared" si="240"/>
        <v>0</v>
      </c>
      <c r="P324" s="350"/>
      <c r="Q324" s="351">
        <f t="shared" si="241"/>
        <v>0</v>
      </c>
      <c r="R324" s="350"/>
      <c r="S324" s="351">
        <f t="shared" si="242"/>
        <v>0</v>
      </c>
      <c r="T324" s="350"/>
      <c r="U324" s="351">
        <f t="shared" si="243"/>
        <v>0</v>
      </c>
      <c r="V324" s="247"/>
      <c r="W324" s="351">
        <f t="shared" si="244"/>
        <v>0</v>
      </c>
      <c r="X324" s="350"/>
      <c r="Y324" s="351">
        <f t="shared" si="245"/>
        <v>0</v>
      </c>
      <c r="Z324" s="247"/>
      <c r="AA324" s="351">
        <f t="shared" si="246"/>
        <v>0</v>
      </c>
      <c r="AB324" s="350"/>
      <c r="AC324" s="351">
        <f t="shared" si="247"/>
        <v>0</v>
      </c>
      <c r="AD324" s="401">
        <v>18.5</v>
      </c>
      <c r="AE324" s="351">
        <f t="shared" si="248"/>
        <v>603100</v>
      </c>
      <c r="AF324" s="350"/>
      <c r="AG324" s="351">
        <f t="shared" si="249"/>
        <v>0</v>
      </c>
      <c r="AH324" s="350"/>
      <c r="AI324" s="351">
        <f t="shared" si="250"/>
        <v>0</v>
      </c>
      <c r="AJ324" s="350"/>
      <c r="AK324" s="351">
        <f t="shared" si="251"/>
        <v>0</v>
      </c>
      <c r="AL324" s="350"/>
      <c r="AM324" s="351">
        <f t="shared" si="223"/>
        <v>0</v>
      </c>
      <c r="AN324" s="350"/>
      <c r="AO324" s="351">
        <f t="shared" si="224"/>
        <v>0</v>
      </c>
      <c r="AP324" s="350"/>
      <c r="AQ324" s="351">
        <f t="shared" si="225"/>
        <v>0</v>
      </c>
      <c r="AR324" s="350"/>
      <c r="AS324" s="351">
        <f t="shared" si="229"/>
        <v>0</v>
      </c>
      <c r="AT324" s="350"/>
      <c r="AU324" s="351">
        <f t="shared" si="226"/>
        <v>0</v>
      </c>
      <c r="AV324" s="350"/>
      <c r="AW324" s="351">
        <f t="shared" si="230"/>
        <v>0</v>
      </c>
      <c r="AX324" s="350"/>
      <c r="AY324" s="351">
        <f t="shared" si="231"/>
        <v>0</v>
      </c>
      <c r="AZ324" s="350"/>
      <c r="BA324" s="351">
        <f t="shared" si="232"/>
        <v>0</v>
      </c>
      <c r="BB324" s="350"/>
      <c r="BC324" s="351">
        <f t="shared" si="233"/>
        <v>0</v>
      </c>
      <c r="BD324" s="350"/>
      <c r="BE324" s="351">
        <f t="shared" si="228"/>
        <v>0</v>
      </c>
      <c r="BF324" s="350"/>
      <c r="BG324" s="351">
        <f t="shared" si="234"/>
        <v>0</v>
      </c>
      <c r="BH324" s="350"/>
      <c r="BI324" s="351">
        <f t="shared" si="227"/>
        <v>0</v>
      </c>
      <c r="BJ324" s="246"/>
      <c r="BK324" s="246"/>
    </row>
    <row r="325" spans="1:63" ht="15.9" customHeight="1">
      <c r="A325" s="348" t="s">
        <v>876</v>
      </c>
      <c r="B325" s="349" t="s">
        <v>877</v>
      </c>
      <c r="C325" s="61">
        <v>32600</v>
      </c>
      <c r="D325" s="350"/>
      <c r="E325" s="351">
        <f t="shared" si="235"/>
        <v>0</v>
      </c>
      <c r="F325" s="350"/>
      <c r="G325" s="351">
        <f t="shared" si="236"/>
        <v>0</v>
      </c>
      <c r="H325" s="350"/>
      <c r="I325" s="351">
        <f t="shared" si="237"/>
        <v>0</v>
      </c>
      <c r="J325" s="512"/>
      <c r="K325" s="511">
        <f t="shared" si="238"/>
        <v>0</v>
      </c>
      <c r="L325" s="247"/>
      <c r="M325" s="351">
        <f t="shared" si="239"/>
        <v>0</v>
      </c>
      <c r="N325" s="350"/>
      <c r="O325" s="351">
        <f t="shared" si="240"/>
        <v>0</v>
      </c>
      <c r="P325" s="350"/>
      <c r="Q325" s="351">
        <f t="shared" si="241"/>
        <v>0</v>
      </c>
      <c r="R325" s="350"/>
      <c r="S325" s="351">
        <f t="shared" si="242"/>
        <v>0</v>
      </c>
      <c r="T325" s="350"/>
      <c r="U325" s="351">
        <f t="shared" si="243"/>
        <v>0</v>
      </c>
      <c r="V325" s="247"/>
      <c r="W325" s="351">
        <f t="shared" si="244"/>
        <v>0</v>
      </c>
      <c r="X325" s="350"/>
      <c r="Y325" s="351">
        <f t="shared" si="245"/>
        <v>0</v>
      </c>
      <c r="Z325" s="247"/>
      <c r="AA325" s="351">
        <f t="shared" si="246"/>
        <v>0</v>
      </c>
      <c r="AB325" s="350"/>
      <c r="AC325" s="351">
        <f t="shared" si="247"/>
        <v>0</v>
      </c>
      <c r="AD325" s="350"/>
      <c r="AE325" s="351">
        <f t="shared" si="248"/>
        <v>0</v>
      </c>
      <c r="AF325" s="401"/>
      <c r="AG325" s="351">
        <f t="shared" si="249"/>
        <v>0</v>
      </c>
      <c r="AH325" s="350"/>
      <c r="AI325" s="351">
        <f t="shared" si="250"/>
        <v>0</v>
      </c>
      <c r="AJ325" s="350"/>
      <c r="AK325" s="351">
        <f t="shared" si="251"/>
        <v>0</v>
      </c>
      <c r="AL325" s="350"/>
      <c r="AM325" s="351">
        <f t="shared" si="223"/>
        <v>0</v>
      </c>
      <c r="AN325" s="350"/>
      <c r="AO325" s="351">
        <f t="shared" si="224"/>
        <v>0</v>
      </c>
      <c r="AP325" s="401"/>
      <c r="AQ325" s="351">
        <f t="shared" si="225"/>
        <v>0</v>
      </c>
      <c r="AR325" s="401"/>
      <c r="AS325" s="351">
        <f t="shared" si="229"/>
        <v>0</v>
      </c>
      <c r="AT325" s="350"/>
      <c r="AU325" s="351">
        <f t="shared" si="226"/>
        <v>0</v>
      </c>
      <c r="AV325" s="350"/>
      <c r="AW325" s="351">
        <f t="shared" si="230"/>
        <v>0</v>
      </c>
      <c r="AX325" s="350"/>
      <c r="AY325" s="351">
        <f t="shared" si="231"/>
        <v>0</v>
      </c>
      <c r="AZ325" s="350"/>
      <c r="BA325" s="351">
        <f t="shared" si="232"/>
        <v>0</v>
      </c>
      <c r="BB325" s="350"/>
      <c r="BC325" s="351">
        <f t="shared" si="233"/>
        <v>0</v>
      </c>
      <c r="BD325" s="350"/>
      <c r="BE325" s="351">
        <f t="shared" si="228"/>
        <v>0</v>
      </c>
      <c r="BF325" s="350"/>
      <c r="BG325" s="351">
        <f t="shared" si="234"/>
        <v>0</v>
      </c>
      <c r="BH325" s="350"/>
      <c r="BI325" s="351">
        <f t="shared" si="227"/>
        <v>0</v>
      </c>
      <c r="BJ325" s="246"/>
      <c r="BK325" s="246"/>
    </row>
    <row r="326" spans="1:63" ht="15.9" customHeight="1">
      <c r="A326" s="348" t="s">
        <v>878</v>
      </c>
      <c r="B326" s="349" t="s">
        <v>879</v>
      </c>
      <c r="C326" s="61">
        <v>32600</v>
      </c>
      <c r="D326" s="350"/>
      <c r="E326" s="351">
        <f t="shared" si="235"/>
        <v>0</v>
      </c>
      <c r="F326" s="350"/>
      <c r="G326" s="351">
        <f t="shared" si="236"/>
        <v>0</v>
      </c>
      <c r="H326" s="350"/>
      <c r="I326" s="351">
        <f t="shared" si="237"/>
        <v>0</v>
      </c>
      <c r="J326" s="512"/>
      <c r="K326" s="511">
        <f t="shared" si="238"/>
        <v>0</v>
      </c>
      <c r="L326" s="247"/>
      <c r="M326" s="351">
        <f t="shared" si="239"/>
        <v>0</v>
      </c>
      <c r="N326" s="350"/>
      <c r="O326" s="351">
        <f t="shared" si="240"/>
        <v>0</v>
      </c>
      <c r="P326" s="350"/>
      <c r="Q326" s="351">
        <f t="shared" si="241"/>
        <v>0</v>
      </c>
      <c r="R326" s="350"/>
      <c r="S326" s="351">
        <f t="shared" si="242"/>
        <v>0</v>
      </c>
      <c r="T326" s="350"/>
      <c r="U326" s="351">
        <f t="shared" si="243"/>
        <v>0</v>
      </c>
      <c r="V326" s="247"/>
      <c r="W326" s="351">
        <f t="shared" si="244"/>
        <v>0</v>
      </c>
      <c r="X326" s="350"/>
      <c r="Y326" s="351">
        <f t="shared" si="245"/>
        <v>0</v>
      </c>
      <c r="Z326" s="247"/>
      <c r="AA326" s="351">
        <f t="shared" si="246"/>
        <v>0</v>
      </c>
      <c r="AB326" s="350"/>
      <c r="AC326" s="351">
        <f t="shared" si="247"/>
        <v>0</v>
      </c>
      <c r="AD326" s="350">
        <v>22</v>
      </c>
      <c r="AE326" s="351">
        <f t="shared" si="248"/>
        <v>717200</v>
      </c>
      <c r="AF326" s="350"/>
      <c r="AG326" s="351">
        <f t="shared" si="249"/>
        <v>0</v>
      </c>
      <c r="AH326" s="350"/>
      <c r="AI326" s="351">
        <f t="shared" si="250"/>
        <v>0</v>
      </c>
      <c r="AJ326" s="350"/>
      <c r="AK326" s="351">
        <f t="shared" si="251"/>
        <v>0</v>
      </c>
      <c r="AL326" s="350"/>
      <c r="AM326" s="351">
        <f t="shared" si="223"/>
        <v>0</v>
      </c>
      <c r="AN326" s="350"/>
      <c r="AO326" s="351">
        <f t="shared" si="224"/>
        <v>0</v>
      </c>
      <c r="AP326" s="401"/>
      <c r="AQ326" s="351">
        <f t="shared" si="225"/>
        <v>0</v>
      </c>
      <c r="AR326" s="401"/>
      <c r="AS326" s="351">
        <f t="shared" si="229"/>
        <v>0</v>
      </c>
      <c r="AT326" s="431"/>
      <c r="AU326" s="351">
        <f t="shared" si="226"/>
        <v>0</v>
      </c>
      <c r="AV326" s="431"/>
      <c r="AW326" s="351">
        <f t="shared" si="230"/>
        <v>0</v>
      </c>
      <c r="AX326" s="431"/>
      <c r="AY326" s="351">
        <f t="shared" si="231"/>
        <v>0</v>
      </c>
      <c r="AZ326" s="431"/>
      <c r="BA326" s="351">
        <f t="shared" si="232"/>
        <v>0</v>
      </c>
      <c r="BB326" s="431"/>
      <c r="BC326" s="351">
        <f t="shared" si="233"/>
        <v>0</v>
      </c>
      <c r="BD326" s="431"/>
      <c r="BE326" s="351">
        <f t="shared" si="228"/>
        <v>0</v>
      </c>
      <c r="BF326" s="431"/>
      <c r="BG326" s="351">
        <f t="shared" si="234"/>
        <v>0</v>
      </c>
      <c r="BH326" s="431"/>
      <c r="BI326" s="351">
        <f t="shared" si="227"/>
        <v>0</v>
      </c>
      <c r="BJ326" s="246"/>
      <c r="BK326" s="246"/>
    </row>
    <row r="327" spans="1:63" ht="15.9" customHeight="1">
      <c r="A327" s="429" t="s">
        <v>926</v>
      </c>
      <c r="B327" s="430" t="s">
        <v>927</v>
      </c>
      <c r="C327" s="61">
        <v>32600</v>
      </c>
      <c r="D327" s="350"/>
      <c r="E327" s="351">
        <f t="shared" si="235"/>
        <v>0</v>
      </c>
      <c r="F327" s="350"/>
      <c r="G327" s="351">
        <f t="shared" si="236"/>
        <v>0</v>
      </c>
      <c r="H327" s="350"/>
      <c r="I327" s="351">
        <f t="shared" si="237"/>
        <v>0</v>
      </c>
      <c r="J327" s="512"/>
      <c r="K327" s="511">
        <f t="shared" si="238"/>
        <v>0</v>
      </c>
      <c r="L327" s="247"/>
      <c r="M327" s="351">
        <f t="shared" si="239"/>
        <v>0</v>
      </c>
      <c r="N327" s="350"/>
      <c r="O327" s="351">
        <f t="shared" si="240"/>
        <v>0</v>
      </c>
      <c r="P327" s="350"/>
      <c r="Q327" s="351">
        <f t="shared" si="241"/>
        <v>0</v>
      </c>
      <c r="R327" s="350"/>
      <c r="S327" s="351">
        <f t="shared" si="242"/>
        <v>0</v>
      </c>
      <c r="T327" s="350"/>
      <c r="U327" s="351">
        <f t="shared" si="243"/>
        <v>0</v>
      </c>
      <c r="V327" s="247"/>
      <c r="W327" s="351">
        <f t="shared" si="244"/>
        <v>0</v>
      </c>
      <c r="X327" s="350"/>
      <c r="Y327" s="351">
        <f t="shared" si="245"/>
        <v>0</v>
      </c>
      <c r="Z327" s="247"/>
      <c r="AA327" s="351">
        <f t="shared" si="246"/>
        <v>0</v>
      </c>
      <c r="AB327" s="350"/>
      <c r="AC327" s="351">
        <f t="shared" si="247"/>
        <v>0</v>
      </c>
      <c r="AD327" s="434">
        <v>30</v>
      </c>
      <c r="AE327" s="351">
        <f t="shared" si="248"/>
        <v>978000</v>
      </c>
      <c r="AF327" s="350"/>
      <c r="AG327" s="351">
        <f t="shared" si="249"/>
        <v>0</v>
      </c>
      <c r="AH327" s="350"/>
      <c r="AI327" s="351">
        <f t="shared" si="250"/>
        <v>0</v>
      </c>
      <c r="AJ327" s="350"/>
      <c r="AK327" s="351">
        <f t="shared" si="251"/>
        <v>0</v>
      </c>
      <c r="AL327" s="350"/>
      <c r="AM327" s="351">
        <f t="shared" si="223"/>
        <v>0</v>
      </c>
      <c r="AN327" s="350"/>
      <c r="AO327" s="351">
        <f t="shared" si="224"/>
        <v>0</v>
      </c>
      <c r="AP327" s="401"/>
      <c r="AQ327" s="351">
        <f t="shared" si="225"/>
        <v>0</v>
      </c>
      <c r="AR327" s="434"/>
      <c r="AS327" s="351">
        <f t="shared" si="229"/>
        <v>0</v>
      </c>
      <c r="AT327" s="350"/>
      <c r="AU327" s="351">
        <f t="shared" si="226"/>
        <v>0</v>
      </c>
      <c r="AV327" s="350"/>
      <c r="AW327" s="351">
        <f t="shared" si="230"/>
        <v>0</v>
      </c>
      <c r="AX327" s="350"/>
      <c r="AY327" s="351">
        <f t="shared" si="231"/>
        <v>0</v>
      </c>
      <c r="AZ327" s="350"/>
      <c r="BA327" s="351">
        <f t="shared" si="232"/>
        <v>0</v>
      </c>
      <c r="BB327" s="350"/>
      <c r="BC327" s="351">
        <f t="shared" si="233"/>
        <v>0</v>
      </c>
      <c r="BD327" s="350"/>
      <c r="BE327" s="351">
        <f t="shared" si="228"/>
        <v>0</v>
      </c>
      <c r="BF327" s="350"/>
      <c r="BG327" s="351">
        <f t="shared" si="234"/>
        <v>0</v>
      </c>
      <c r="BH327" s="350"/>
      <c r="BI327" s="351">
        <f t="shared" si="227"/>
        <v>0</v>
      </c>
      <c r="BJ327" s="246"/>
      <c r="BK327" s="246"/>
    </row>
    <row r="328" spans="1:63" ht="15.9" customHeight="1">
      <c r="A328" s="348" t="s">
        <v>833</v>
      </c>
      <c r="B328" s="349" t="s">
        <v>834</v>
      </c>
      <c r="C328" s="61">
        <v>32600</v>
      </c>
      <c r="D328" s="350"/>
      <c r="E328" s="351">
        <f t="shared" si="235"/>
        <v>0</v>
      </c>
      <c r="F328" s="350"/>
      <c r="G328" s="351">
        <f t="shared" si="236"/>
        <v>0</v>
      </c>
      <c r="H328" s="350"/>
      <c r="I328" s="351">
        <f t="shared" si="237"/>
        <v>0</v>
      </c>
      <c r="J328" s="512"/>
      <c r="K328" s="511">
        <f t="shared" si="238"/>
        <v>0</v>
      </c>
      <c r="L328" s="247"/>
      <c r="M328" s="351">
        <f t="shared" si="239"/>
        <v>0</v>
      </c>
      <c r="N328" s="350"/>
      <c r="O328" s="351">
        <f t="shared" si="240"/>
        <v>0</v>
      </c>
      <c r="P328" s="350"/>
      <c r="Q328" s="351">
        <f t="shared" si="241"/>
        <v>0</v>
      </c>
      <c r="R328" s="350"/>
      <c r="S328" s="351">
        <f t="shared" si="242"/>
        <v>0</v>
      </c>
      <c r="T328" s="350"/>
      <c r="U328" s="351">
        <f t="shared" si="243"/>
        <v>0</v>
      </c>
      <c r="V328" s="247"/>
      <c r="W328" s="351">
        <f t="shared" si="244"/>
        <v>0</v>
      </c>
      <c r="X328" s="350"/>
      <c r="Y328" s="351">
        <f t="shared" si="245"/>
        <v>0</v>
      </c>
      <c r="Z328" s="247"/>
      <c r="AA328" s="351">
        <f t="shared" si="246"/>
        <v>0</v>
      </c>
      <c r="AB328" s="350"/>
      <c r="AC328" s="351">
        <f t="shared" si="247"/>
        <v>0</v>
      </c>
      <c r="AD328" s="350"/>
      <c r="AE328" s="351">
        <f t="shared" si="248"/>
        <v>0</v>
      </c>
      <c r="AF328" s="350"/>
      <c r="AG328" s="351">
        <f t="shared" si="249"/>
        <v>0</v>
      </c>
      <c r="AH328" s="350"/>
      <c r="AI328" s="351">
        <f t="shared" si="250"/>
        <v>0</v>
      </c>
      <c r="AJ328" s="350"/>
      <c r="AK328" s="351">
        <f t="shared" si="251"/>
        <v>0</v>
      </c>
      <c r="AL328" s="350"/>
      <c r="AM328" s="351">
        <f t="shared" si="223"/>
        <v>0</v>
      </c>
      <c r="AN328" s="350"/>
      <c r="AO328" s="351">
        <f t="shared" si="224"/>
        <v>0</v>
      </c>
      <c r="AP328" s="350"/>
      <c r="AQ328" s="351">
        <f t="shared" si="225"/>
        <v>0</v>
      </c>
      <c r="AR328" s="350"/>
      <c r="AS328" s="351">
        <f t="shared" si="229"/>
        <v>0</v>
      </c>
      <c r="AT328" s="431">
        <v>0</v>
      </c>
      <c r="AU328" s="351">
        <f t="shared" si="226"/>
        <v>0</v>
      </c>
      <c r="AV328" s="431">
        <v>0</v>
      </c>
      <c r="AW328" s="351">
        <f t="shared" si="230"/>
        <v>0</v>
      </c>
      <c r="AX328" s="431">
        <v>0</v>
      </c>
      <c r="AY328" s="351">
        <f t="shared" si="231"/>
        <v>0</v>
      </c>
      <c r="AZ328" s="431">
        <v>0</v>
      </c>
      <c r="BA328" s="351">
        <f t="shared" si="232"/>
        <v>0</v>
      </c>
      <c r="BB328" s="431">
        <v>0</v>
      </c>
      <c r="BC328" s="351">
        <f t="shared" si="233"/>
        <v>0</v>
      </c>
      <c r="BD328" s="431">
        <v>0</v>
      </c>
      <c r="BE328" s="351">
        <f t="shared" si="228"/>
        <v>0</v>
      </c>
      <c r="BF328" s="431">
        <v>0</v>
      </c>
      <c r="BG328" s="351">
        <f t="shared" si="234"/>
        <v>0</v>
      </c>
      <c r="BH328" s="431">
        <v>0</v>
      </c>
      <c r="BI328" s="351">
        <f t="shared" si="227"/>
        <v>0</v>
      </c>
      <c r="BJ328" s="246"/>
      <c r="BK328" s="246"/>
    </row>
    <row r="329" spans="1:63" ht="15.9" customHeight="1">
      <c r="A329" s="348" t="s">
        <v>880</v>
      </c>
      <c r="B329" s="349" t="s">
        <v>881</v>
      </c>
      <c r="C329" s="61">
        <v>32600</v>
      </c>
      <c r="D329" s="350"/>
      <c r="E329" s="351">
        <f t="shared" si="235"/>
        <v>0</v>
      </c>
      <c r="F329" s="350"/>
      <c r="G329" s="351">
        <f t="shared" si="236"/>
        <v>0</v>
      </c>
      <c r="H329" s="350"/>
      <c r="I329" s="351">
        <f t="shared" si="237"/>
        <v>0</v>
      </c>
      <c r="J329" s="512"/>
      <c r="K329" s="511">
        <f t="shared" si="238"/>
        <v>0</v>
      </c>
      <c r="L329" s="247"/>
      <c r="M329" s="351">
        <f t="shared" si="239"/>
        <v>0</v>
      </c>
      <c r="N329" s="350"/>
      <c r="O329" s="351">
        <f t="shared" si="240"/>
        <v>0</v>
      </c>
      <c r="P329" s="350"/>
      <c r="Q329" s="351">
        <f t="shared" si="241"/>
        <v>0</v>
      </c>
      <c r="R329" s="350"/>
      <c r="S329" s="351">
        <f t="shared" si="242"/>
        <v>0</v>
      </c>
      <c r="T329" s="350"/>
      <c r="U329" s="351">
        <f t="shared" si="243"/>
        <v>0</v>
      </c>
      <c r="V329" s="247"/>
      <c r="W329" s="351">
        <f t="shared" si="244"/>
        <v>0</v>
      </c>
      <c r="X329" s="350"/>
      <c r="Y329" s="351">
        <f t="shared" si="245"/>
        <v>0</v>
      </c>
      <c r="Z329" s="247"/>
      <c r="AA329" s="351">
        <f t="shared" si="246"/>
        <v>0</v>
      </c>
      <c r="AB329" s="350"/>
      <c r="AC329" s="351">
        <f t="shared" si="247"/>
        <v>0</v>
      </c>
      <c r="AD329" s="401">
        <v>19</v>
      </c>
      <c r="AE329" s="351">
        <f t="shared" si="248"/>
        <v>619400</v>
      </c>
      <c r="AF329" s="350"/>
      <c r="AG329" s="351">
        <f t="shared" si="249"/>
        <v>0</v>
      </c>
      <c r="AH329" s="350"/>
      <c r="AI329" s="351">
        <f t="shared" si="250"/>
        <v>0</v>
      </c>
      <c r="AJ329" s="350"/>
      <c r="AK329" s="351">
        <f t="shared" si="251"/>
        <v>0</v>
      </c>
      <c r="AL329" s="350"/>
      <c r="AM329" s="351">
        <f t="shared" si="223"/>
        <v>0</v>
      </c>
      <c r="AN329" s="350"/>
      <c r="AO329" s="351">
        <f t="shared" si="224"/>
        <v>0</v>
      </c>
      <c r="AP329" s="401"/>
      <c r="AQ329" s="351">
        <f t="shared" si="225"/>
        <v>0</v>
      </c>
      <c r="AR329" s="401"/>
      <c r="AS329" s="351">
        <f t="shared" si="229"/>
        <v>0</v>
      </c>
      <c r="AT329" s="350"/>
      <c r="AU329" s="351">
        <f t="shared" si="226"/>
        <v>0</v>
      </c>
      <c r="AV329" s="350"/>
      <c r="AW329" s="351">
        <f t="shared" si="230"/>
        <v>0</v>
      </c>
      <c r="AX329" s="350"/>
      <c r="AY329" s="351">
        <f t="shared" si="231"/>
        <v>0</v>
      </c>
      <c r="AZ329" s="350"/>
      <c r="BA329" s="351">
        <f t="shared" si="232"/>
        <v>0</v>
      </c>
      <c r="BB329" s="350"/>
      <c r="BC329" s="351">
        <f t="shared" si="233"/>
        <v>0</v>
      </c>
      <c r="BD329" s="350"/>
      <c r="BE329" s="351">
        <f t="shared" si="228"/>
        <v>0</v>
      </c>
      <c r="BF329" s="350"/>
      <c r="BG329" s="351">
        <f t="shared" si="234"/>
        <v>0</v>
      </c>
      <c r="BH329" s="350"/>
      <c r="BI329" s="351">
        <f t="shared" si="227"/>
        <v>0</v>
      </c>
      <c r="BJ329" s="246"/>
      <c r="BK329" s="246"/>
    </row>
    <row r="330" spans="1:63" ht="15.9" customHeight="1">
      <c r="A330" s="348" t="s">
        <v>882</v>
      </c>
      <c r="B330" s="349" t="s">
        <v>883</v>
      </c>
      <c r="C330" s="61">
        <v>32600</v>
      </c>
      <c r="D330" s="350"/>
      <c r="E330" s="351">
        <f t="shared" si="235"/>
        <v>0</v>
      </c>
      <c r="F330" s="350"/>
      <c r="G330" s="351">
        <f t="shared" si="236"/>
        <v>0</v>
      </c>
      <c r="H330" s="350"/>
      <c r="I330" s="351">
        <f t="shared" si="237"/>
        <v>0</v>
      </c>
      <c r="J330" s="512"/>
      <c r="K330" s="511">
        <f t="shared" si="238"/>
        <v>0</v>
      </c>
      <c r="L330" s="247"/>
      <c r="M330" s="351">
        <f t="shared" si="239"/>
        <v>0</v>
      </c>
      <c r="N330" s="350"/>
      <c r="O330" s="351">
        <f t="shared" si="240"/>
        <v>0</v>
      </c>
      <c r="P330" s="350"/>
      <c r="Q330" s="351">
        <f t="shared" si="241"/>
        <v>0</v>
      </c>
      <c r="R330" s="350"/>
      <c r="S330" s="351">
        <f t="shared" si="242"/>
        <v>0</v>
      </c>
      <c r="T330" s="350"/>
      <c r="U330" s="351">
        <f t="shared" si="243"/>
        <v>0</v>
      </c>
      <c r="V330" s="247"/>
      <c r="W330" s="351">
        <f t="shared" si="244"/>
        <v>0</v>
      </c>
      <c r="X330" s="350"/>
      <c r="Y330" s="351">
        <f t="shared" si="245"/>
        <v>0</v>
      </c>
      <c r="Z330" s="247"/>
      <c r="AA330" s="351">
        <f t="shared" si="246"/>
        <v>0</v>
      </c>
      <c r="AB330" s="350"/>
      <c r="AC330" s="351">
        <f t="shared" si="247"/>
        <v>0</v>
      </c>
      <c r="AD330" s="401">
        <v>9</v>
      </c>
      <c r="AE330" s="351">
        <f t="shared" si="248"/>
        <v>293400</v>
      </c>
      <c r="AF330" s="350"/>
      <c r="AG330" s="351">
        <f t="shared" si="249"/>
        <v>0</v>
      </c>
      <c r="AH330" s="350"/>
      <c r="AI330" s="351">
        <f t="shared" si="250"/>
        <v>0</v>
      </c>
      <c r="AJ330" s="350"/>
      <c r="AK330" s="351">
        <f t="shared" si="251"/>
        <v>0</v>
      </c>
      <c r="AL330" s="350"/>
      <c r="AM330" s="351">
        <f t="shared" si="223"/>
        <v>0</v>
      </c>
      <c r="AN330" s="350"/>
      <c r="AO330" s="351">
        <f t="shared" si="224"/>
        <v>0</v>
      </c>
      <c r="AP330" s="401"/>
      <c r="AQ330" s="351">
        <f t="shared" si="225"/>
        <v>0</v>
      </c>
      <c r="AR330" s="401"/>
      <c r="AS330" s="351">
        <f t="shared" si="229"/>
        <v>0</v>
      </c>
      <c r="AT330" s="350"/>
      <c r="AU330" s="351">
        <f t="shared" si="226"/>
        <v>0</v>
      </c>
      <c r="AV330" s="350"/>
      <c r="AW330" s="351">
        <f t="shared" si="230"/>
        <v>0</v>
      </c>
      <c r="AX330" s="350"/>
      <c r="AY330" s="351">
        <f t="shared" si="231"/>
        <v>0</v>
      </c>
      <c r="AZ330" s="350"/>
      <c r="BA330" s="351">
        <f t="shared" si="232"/>
        <v>0</v>
      </c>
      <c r="BB330" s="350"/>
      <c r="BC330" s="351">
        <f t="shared" si="233"/>
        <v>0</v>
      </c>
      <c r="BD330" s="350"/>
      <c r="BE330" s="351">
        <f t="shared" si="228"/>
        <v>0</v>
      </c>
      <c r="BF330" s="350"/>
      <c r="BG330" s="351">
        <f t="shared" si="234"/>
        <v>0</v>
      </c>
      <c r="BH330" s="350"/>
      <c r="BI330" s="351">
        <f t="shared" si="227"/>
        <v>0</v>
      </c>
      <c r="BJ330" s="246"/>
      <c r="BK330" s="246"/>
    </row>
    <row r="331" spans="1:63" ht="15.9" customHeight="1">
      <c r="A331" s="432" t="s">
        <v>460</v>
      </c>
      <c r="B331" s="364" t="s">
        <v>461</v>
      </c>
      <c r="C331" s="61">
        <v>32600</v>
      </c>
      <c r="D331" s="350"/>
      <c r="E331" s="351"/>
      <c r="F331" s="350"/>
      <c r="G331" s="351"/>
      <c r="H331" s="350"/>
      <c r="I331" s="351"/>
      <c r="J331" s="512"/>
      <c r="K331" s="511"/>
      <c r="L331" s="247"/>
      <c r="M331" s="351"/>
      <c r="N331" s="350"/>
      <c r="O331" s="351"/>
      <c r="P331" s="350"/>
      <c r="Q331" s="351"/>
      <c r="R331" s="350"/>
      <c r="S331" s="351">
        <f t="shared" si="242"/>
        <v>0</v>
      </c>
      <c r="T331" s="350"/>
      <c r="U331" s="351">
        <f t="shared" si="243"/>
        <v>0</v>
      </c>
      <c r="V331" s="247"/>
      <c r="W331" s="351">
        <f t="shared" si="244"/>
        <v>0</v>
      </c>
      <c r="X331" s="350"/>
      <c r="Y331" s="351">
        <f t="shared" si="245"/>
        <v>0</v>
      </c>
      <c r="Z331" s="247"/>
      <c r="AA331" s="351">
        <f t="shared" si="246"/>
        <v>0</v>
      </c>
      <c r="AB331" s="350"/>
      <c r="AC331" s="351">
        <f t="shared" si="247"/>
        <v>0</v>
      </c>
      <c r="AD331" s="401">
        <v>24</v>
      </c>
      <c r="AE331" s="351">
        <f t="shared" si="248"/>
        <v>782400</v>
      </c>
      <c r="AF331" s="350"/>
      <c r="AG331" s="351">
        <f t="shared" si="249"/>
        <v>0</v>
      </c>
      <c r="AH331" s="350"/>
      <c r="AI331" s="351">
        <f t="shared" si="250"/>
        <v>0</v>
      </c>
      <c r="AJ331" s="350"/>
      <c r="AK331" s="351">
        <f t="shared" si="251"/>
        <v>0</v>
      </c>
      <c r="AL331" s="350"/>
      <c r="AM331" s="351">
        <f t="shared" si="223"/>
        <v>0</v>
      </c>
      <c r="AN331" s="350"/>
      <c r="AO331" s="351">
        <f t="shared" si="224"/>
        <v>0</v>
      </c>
      <c r="AP331" s="350"/>
      <c r="AQ331" s="351">
        <f t="shared" si="225"/>
        <v>0</v>
      </c>
      <c r="AR331" s="350"/>
      <c r="AS331" s="351">
        <f t="shared" si="229"/>
        <v>0</v>
      </c>
      <c r="AT331" s="350"/>
      <c r="AU331" s="351">
        <f t="shared" si="226"/>
        <v>0</v>
      </c>
      <c r="AV331" s="350"/>
      <c r="AW331" s="351">
        <f t="shared" si="230"/>
        <v>0</v>
      </c>
      <c r="AX331" s="350"/>
      <c r="AY331" s="351">
        <f t="shared" si="231"/>
        <v>0</v>
      </c>
      <c r="AZ331" s="350"/>
      <c r="BA331" s="351">
        <f t="shared" si="232"/>
        <v>0</v>
      </c>
      <c r="BB331" s="350"/>
      <c r="BC331" s="351">
        <f t="shared" si="233"/>
        <v>0</v>
      </c>
      <c r="BD331" s="350"/>
      <c r="BE331" s="351">
        <f t="shared" si="228"/>
        <v>0</v>
      </c>
      <c r="BF331" s="350"/>
      <c r="BG331" s="351">
        <f t="shared" si="234"/>
        <v>0</v>
      </c>
      <c r="BH331" s="350"/>
      <c r="BI331" s="351">
        <f t="shared" si="227"/>
        <v>0</v>
      </c>
      <c r="BJ331" s="246"/>
      <c r="BK331" s="246"/>
    </row>
    <row r="332" spans="1:63" ht="15.9" customHeight="1">
      <c r="A332" s="348" t="s">
        <v>438</v>
      </c>
      <c r="B332" s="349" t="s">
        <v>224</v>
      </c>
      <c r="C332" s="61">
        <v>32600</v>
      </c>
      <c r="D332" s="350"/>
      <c r="E332" s="351">
        <f t="shared" si="235"/>
        <v>0</v>
      </c>
      <c r="F332" s="350"/>
      <c r="G332" s="351">
        <f t="shared" si="236"/>
        <v>0</v>
      </c>
      <c r="H332" s="350"/>
      <c r="I332" s="351">
        <f t="shared" si="237"/>
        <v>0</v>
      </c>
      <c r="J332" s="512"/>
      <c r="K332" s="511">
        <f t="shared" si="238"/>
        <v>0</v>
      </c>
      <c r="L332" s="247"/>
      <c r="M332" s="351">
        <f t="shared" si="239"/>
        <v>0</v>
      </c>
      <c r="N332" s="350"/>
      <c r="O332" s="351">
        <f t="shared" si="240"/>
        <v>0</v>
      </c>
      <c r="P332" s="350"/>
      <c r="Q332" s="351">
        <f t="shared" si="241"/>
        <v>0</v>
      </c>
      <c r="R332" s="350"/>
      <c r="S332" s="351">
        <f t="shared" si="242"/>
        <v>0</v>
      </c>
      <c r="T332" s="350"/>
      <c r="U332" s="351">
        <f t="shared" si="243"/>
        <v>0</v>
      </c>
      <c r="V332" s="247"/>
      <c r="W332" s="351">
        <f t="shared" si="244"/>
        <v>0</v>
      </c>
      <c r="X332" s="350"/>
      <c r="Y332" s="351">
        <f t="shared" si="245"/>
        <v>0</v>
      </c>
      <c r="Z332" s="247"/>
      <c r="AA332" s="351">
        <f t="shared" si="246"/>
        <v>0</v>
      </c>
      <c r="AB332" s="350"/>
      <c r="AC332" s="351">
        <f t="shared" si="247"/>
        <v>0</v>
      </c>
      <c r="AD332" s="401"/>
      <c r="AE332" s="351">
        <f t="shared" si="248"/>
        <v>0</v>
      </c>
      <c r="AF332" s="350"/>
      <c r="AG332" s="351">
        <f t="shared" si="249"/>
        <v>0</v>
      </c>
      <c r="AH332" s="350"/>
      <c r="AI332" s="351">
        <f t="shared" si="250"/>
        <v>0</v>
      </c>
      <c r="AJ332" s="350"/>
      <c r="AK332" s="351">
        <f t="shared" si="251"/>
        <v>0</v>
      </c>
      <c r="AL332" s="350"/>
      <c r="AM332" s="351">
        <f t="shared" si="223"/>
        <v>0</v>
      </c>
      <c r="AN332" s="350"/>
      <c r="AO332" s="351">
        <f t="shared" si="224"/>
        <v>0</v>
      </c>
      <c r="AP332" s="350"/>
      <c r="AQ332" s="351">
        <f t="shared" si="225"/>
        <v>0</v>
      </c>
      <c r="AR332" s="350"/>
      <c r="AS332" s="351">
        <f t="shared" si="229"/>
        <v>0</v>
      </c>
      <c r="AT332" s="350"/>
      <c r="AU332" s="351">
        <f t="shared" si="226"/>
        <v>0</v>
      </c>
      <c r="AV332" s="350"/>
      <c r="AW332" s="351">
        <f t="shared" si="230"/>
        <v>0</v>
      </c>
      <c r="AX332" s="350"/>
      <c r="AY332" s="351">
        <f t="shared" si="231"/>
        <v>0</v>
      </c>
      <c r="AZ332" s="350"/>
      <c r="BA332" s="351">
        <f t="shared" si="232"/>
        <v>0</v>
      </c>
      <c r="BB332" s="350"/>
      <c r="BC332" s="351">
        <f t="shared" si="233"/>
        <v>0</v>
      </c>
      <c r="BD332" s="350"/>
      <c r="BE332" s="351">
        <f t="shared" si="228"/>
        <v>0</v>
      </c>
      <c r="BF332" s="350"/>
      <c r="BG332" s="351">
        <f t="shared" si="234"/>
        <v>0</v>
      </c>
      <c r="BH332" s="350"/>
      <c r="BI332" s="351">
        <f t="shared" si="227"/>
        <v>0</v>
      </c>
      <c r="BJ332" s="246"/>
      <c r="BK332" s="246"/>
    </row>
    <row r="333" spans="1:63" ht="15.9" customHeight="1">
      <c r="A333" s="348" t="s">
        <v>884</v>
      </c>
      <c r="B333" s="349" t="s">
        <v>885</v>
      </c>
      <c r="C333" s="61">
        <v>32600</v>
      </c>
      <c r="D333" s="350"/>
      <c r="E333" s="351">
        <f t="shared" si="235"/>
        <v>0</v>
      </c>
      <c r="F333" s="350"/>
      <c r="G333" s="351">
        <f t="shared" si="236"/>
        <v>0</v>
      </c>
      <c r="H333" s="350"/>
      <c r="I333" s="351">
        <f t="shared" si="237"/>
        <v>0</v>
      </c>
      <c r="J333" s="512"/>
      <c r="K333" s="511">
        <f t="shared" si="238"/>
        <v>0</v>
      </c>
      <c r="L333" s="247"/>
      <c r="M333" s="351">
        <f t="shared" si="239"/>
        <v>0</v>
      </c>
      <c r="N333" s="350"/>
      <c r="O333" s="351">
        <f t="shared" si="240"/>
        <v>0</v>
      </c>
      <c r="P333" s="350"/>
      <c r="Q333" s="351">
        <f t="shared" si="241"/>
        <v>0</v>
      </c>
      <c r="R333" s="350"/>
      <c r="S333" s="351">
        <f t="shared" si="242"/>
        <v>0</v>
      </c>
      <c r="T333" s="350"/>
      <c r="U333" s="351">
        <f t="shared" si="243"/>
        <v>0</v>
      </c>
      <c r="V333" s="247"/>
      <c r="W333" s="351">
        <f t="shared" si="244"/>
        <v>0</v>
      </c>
      <c r="X333" s="350"/>
      <c r="Y333" s="351">
        <f t="shared" si="245"/>
        <v>0</v>
      </c>
      <c r="Z333" s="247"/>
      <c r="AA333" s="351">
        <f t="shared" si="246"/>
        <v>0</v>
      </c>
      <c r="AB333" s="350"/>
      <c r="AC333" s="351">
        <f t="shared" si="247"/>
        <v>0</v>
      </c>
      <c r="AD333" s="401"/>
      <c r="AE333" s="351">
        <f t="shared" si="248"/>
        <v>0</v>
      </c>
      <c r="AF333" s="350"/>
      <c r="AG333" s="351">
        <f t="shared" si="249"/>
        <v>0</v>
      </c>
      <c r="AH333" s="350"/>
      <c r="AI333" s="351">
        <f t="shared" si="250"/>
        <v>0</v>
      </c>
      <c r="AJ333" s="350"/>
      <c r="AK333" s="351">
        <f t="shared" si="251"/>
        <v>0</v>
      </c>
      <c r="AL333" s="350"/>
      <c r="AM333" s="351">
        <f t="shared" si="223"/>
        <v>0</v>
      </c>
      <c r="AN333" s="350"/>
      <c r="AO333" s="351">
        <f t="shared" si="224"/>
        <v>0</v>
      </c>
      <c r="AP333" s="350"/>
      <c r="AQ333" s="351">
        <f t="shared" si="225"/>
        <v>0</v>
      </c>
      <c r="AR333" s="350"/>
      <c r="AS333" s="351">
        <f t="shared" si="229"/>
        <v>0</v>
      </c>
      <c r="AT333" s="350"/>
      <c r="AU333" s="351">
        <f t="shared" si="226"/>
        <v>0</v>
      </c>
      <c r="AV333" s="350"/>
      <c r="AW333" s="351">
        <f t="shared" si="230"/>
        <v>0</v>
      </c>
      <c r="AX333" s="350"/>
      <c r="AY333" s="351">
        <f t="shared" si="231"/>
        <v>0</v>
      </c>
      <c r="AZ333" s="350"/>
      <c r="BA333" s="351">
        <f t="shared" si="232"/>
        <v>0</v>
      </c>
      <c r="BB333" s="350"/>
      <c r="BC333" s="351">
        <f t="shared" si="233"/>
        <v>0</v>
      </c>
      <c r="BD333" s="350"/>
      <c r="BE333" s="351">
        <f t="shared" si="228"/>
        <v>0</v>
      </c>
      <c r="BF333" s="350"/>
      <c r="BG333" s="351">
        <f t="shared" si="234"/>
        <v>0</v>
      </c>
      <c r="BH333" s="350"/>
      <c r="BI333" s="351">
        <f t="shared" si="227"/>
        <v>0</v>
      </c>
      <c r="BJ333" s="246"/>
      <c r="BK333" s="246"/>
    </row>
    <row r="334" spans="1:63" ht="15.9" customHeight="1">
      <c r="A334" s="429" t="s">
        <v>928</v>
      </c>
      <c r="B334" s="362" t="s">
        <v>929</v>
      </c>
      <c r="C334" s="61">
        <v>32600</v>
      </c>
      <c r="D334" s="350"/>
      <c r="E334" s="351">
        <f t="shared" si="235"/>
        <v>0</v>
      </c>
      <c r="F334" s="350"/>
      <c r="G334" s="351">
        <f t="shared" si="236"/>
        <v>0</v>
      </c>
      <c r="H334" s="350"/>
      <c r="I334" s="351">
        <f t="shared" si="237"/>
        <v>0</v>
      </c>
      <c r="J334" s="512"/>
      <c r="K334" s="511">
        <f t="shared" si="238"/>
        <v>0</v>
      </c>
      <c r="L334" s="247"/>
      <c r="M334" s="351">
        <f t="shared" si="239"/>
        <v>0</v>
      </c>
      <c r="N334" s="350"/>
      <c r="O334" s="351">
        <f t="shared" si="240"/>
        <v>0</v>
      </c>
      <c r="P334" s="350"/>
      <c r="Q334" s="351">
        <f t="shared" si="241"/>
        <v>0</v>
      </c>
      <c r="R334" s="350"/>
      <c r="S334" s="351">
        <f t="shared" si="242"/>
        <v>0</v>
      </c>
      <c r="T334" s="350">
        <v>7.5</v>
      </c>
      <c r="U334" s="351">
        <f t="shared" si="243"/>
        <v>244500</v>
      </c>
      <c r="V334" s="247"/>
      <c r="W334" s="351">
        <f t="shared" si="244"/>
        <v>0</v>
      </c>
      <c r="X334" s="350"/>
      <c r="Y334" s="351">
        <f t="shared" si="245"/>
        <v>0</v>
      </c>
      <c r="Z334" s="247"/>
      <c r="AA334" s="351">
        <f t="shared" si="246"/>
        <v>0</v>
      </c>
      <c r="AB334" s="350"/>
      <c r="AC334" s="351">
        <f t="shared" si="247"/>
        <v>0</v>
      </c>
      <c r="AD334" s="401">
        <v>9</v>
      </c>
      <c r="AE334" s="351">
        <f t="shared" si="248"/>
        <v>293400</v>
      </c>
      <c r="AF334" s="401"/>
      <c r="AG334" s="351">
        <f t="shared" si="249"/>
        <v>0</v>
      </c>
      <c r="AH334" s="401"/>
      <c r="AI334" s="351">
        <f t="shared" si="250"/>
        <v>0</v>
      </c>
      <c r="AJ334" s="350"/>
      <c r="AK334" s="351">
        <f t="shared" si="251"/>
        <v>0</v>
      </c>
      <c r="AL334" s="350"/>
      <c r="AM334" s="351">
        <f t="shared" si="223"/>
        <v>0</v>
      </c>
      <c r="AN334" s="350"/>
      <c r="AO334" s="351">
        <f t="shared" si="224"/>
        <v>0</v>
      </c>
      <c r="AP334" s="401"/>
      <c r="AQ334" s="351">
        <f t="shared" si="225"/>
        <v>0</v>
      </c>
      <c r="AR334" s="401"/>
      <c r="AS334" s="351">
        <f t="shared" si="229"/>
        <v>0</v>
      </c>
      <c r="AT334" s="350"/>
      <c r="AU334" s="351">
        <f t="shared" si="226"/>
        <v>0</v>
      </c>
      <c r="AV334" s="350"/>
      <c r="AW334" s="351">
        <f t="shared" si="230"/>
        <v>0</v>
      </c>
      <c r="AX334" s="350"/>
      <c r="AY334" s="351">
        <f t="shared" si="231"/>
        <v>0</v>
      </c>
      <c r="AZ334" s="350"/>
      <c r="BA334" s="351">
        <f t="shared" si="232"/>
        <v>0</v>
      </c>
      <c r="BB334" s="350"/>
      <c r="BC334" s="351">
        <f t="shared" si="233"/>
        <v>0</v>
      </c>
      <c r="BD334" s="350"/>
      <c r="BE334" s="351">
        <f t="shared" si="228"/>
        <v>0</v>
      </c>
      <c r="BF334" s="350"/>
      <c r="BG334" s="351">
        <f t="shared" si="234"/>
        <v>0</v>
      </c>
      <c r="BH334" s="350"/>
      <c r="BI334" s="351">
        <f t="shared" si="227"/>
        <v>0</v>
      </c>
      <c r="BJ334" s="246"/>
      <c r="BK334" s="246"/>
    </row>
    <row r="335" spans="1:63" ht="15.9" customHeight="1">
      <c r="A335" s="429" t="s">
        <v>930</v>
      </c>
      <c r="B335" s="362" t="s">
        <v>931</v>
      </c>
      <c r="C335" s="61">
        <v>32600</v>
      </c>
      <c r="D335" s="350"/>
      <c r="E335" s="351">
        <f t="shared" si="235"/>
        <v>0</v>
      </c>
      <c r="F335" s="350"/>
      <c r="G335" s="351">
        <f t="shared" si="236"/>
        <v>0</v>
      </c>
      <c r="H335" s="350"/>
      <c r="I335" s="351">
        <f t="shared" si="237"/>
        <v>0</v>
      </c>
      <c r="J335" s="512"/>
      <c r="K335" s="511">
        <f t="shared" si="238"/>
        <v>0</v>
      </c>
      <c r="L335" s="247"/>
      <c r="M335" s="351">
        <f t="shared" si="239"/>
        <v>0</v>
      </c>
      <c r="N335" s="350"/>
      <c r="O335" s="351">
        <f t="shared" si="240"/>
        <v>0</v>
      </c>
      <c r="P335" s="350"/>
      <c r="Q335" s="351">
        <f t="shared" si="241"/>
        <v>0</v>
      </c>
      <c r="R335" s="350"/>
      <c r="S335" s="351">
        <f t="shared" si="242"/>
        <v>0</v>
      </c>
      <c r="T335" s="350"/>
      <c r="U335" s="351">
        <f t="shared" si="243"/>
        <v>0</v>
      </c>
      <c r="V335" s="247"/>
      <c r="W335" s="351">
        <f t="shared" si="244"/>
        <v>0</v>
      </c>
      <c r="X335" s="350"/>
      <c r="Y335" s="351">
        <f t="shared" si="245"/>
        <v>0</v>
      </c>
      <c r="Z335" s="247"/>
      <c r="AA335" s="351">
        <f t="shared" si="246"/>
        <v>0</v>
      </c>
      <c r="AB335" s="350"/>
      <c r="AC335" s="351">
        <f t="shared" si="247"/>
        <v>0</v>
      </c>
      <c r="AD335" s="401">
        <v>7.5</v>
      </c>
      <c r="AE335" s="351">
        <f t="shared" si="248"/>
        <v>244500</v>
      </c>
      <c r="AF335" s="350"/>
      <c r="AG335" s="351">
        <f t="shared" si="249"/>
        <v>0</v>
      </c>
      <c r="AH335" s="401"/>
      <c r="AI335" s="351">
        <f t="shared" si="250"/>
        <v>0</v>
      </c>
      <c r="AJ335" s="350"/>
      <c r="AK335" s="351">
        <f t="shared" si="251"/>
        <v>0</v>
      </c>
      <c r="AL335" s="350"/>
      <c r="AM335" s="351">
        <f t="shared" si="223"/>
        <v>0</v>
      </c>
      <c r="AN335" s="350"/>
      <c r="AO335" s="351">
        <f t="shared" si="224"/>
        <v>0</v>
      </c>
      <c r="AP335" s="350"/>
      <c r="AQ335" s="351">
        <f t="shared" si="225"/>
        <v>0</v>
      </c>
      <c r="AR335" s="350"/>
      <c r="AS335" s="351">
        <f t="shared" si="229"/>
        <v>0</v>
      </c>
      <c r="AT335" s="350"/>
      <c r="AU335" s="351">
        <f t="shared" si="226"/>
        <v>0</v>
      </c>
      <c r="AV335" s="350"/>
      <c r="AW335" s="351">
        <f t="shared" si="230"/>
        <v>0</v>
      </c>
      <c r="AX335" s="350"/>
      <c r="AY335" s="351">
        <f t="shared" si="231"/>
        <v>0</v>
      </c>
      <c r="AZ335" s="350"/>
      <c r="BA335" s="351">
        <f t="shared" si="232"/>
        <v>0</v>
      </c>
      <c r="BB335" s="350"/>
      <c r="BC335" s="351">
        <f t="shared" si="233"/>
        <v>0</v>
      </c>
      <c r="BD335" s="350"/>
      <c r="BE335" s="351">
        <f t="shared" si="228"/>
        <v>0</v>
      </c>
      <c r="BF335" s="350"/>
      <c r="BG335" s="351">
        <f t="shared" si="234"/>
        <v>0</v>
      </c>
      <c r="BH335" s="350"/>
      <c r="BI335" s="351">
        <f t="shared" si="227"/>
        <v>0</v>
      </c>
      <c r="BJ335" s="246"/>
      <c r="BK335" s="246"/>
    </row>
    <row r="336" spans="1:63" ht="15.9" customHeight="1">
      <c r="A336" s="348" t="s">
        <v>500</v>
      </c>
      <c r="B336" s="349" t="s">
        <v>592</v>
      </c>
      <c r="C336" s="61">
        <v>32600</v>
      </c>
      <c r="D336" s="350"/>
      <c r="E336" s="351">
        <f t="shared" si="235"/>
        <v>0</v>
      </c>
      <c r="F336" s="350"/>
      <c r="G336" s="351">
        <f t="shared" si="236"/>
        <v>0</v>
      </c>
      <c r="H336" s="350"/>
      <c r="I336" s="351">
        <f t="shared" si="237"/>
        <v>0</v>
      </c>
      <c r="J336" s="512"/>
      <c r="K336" s="511">
        <f t="shared" si="238"/>
        <v>0</v>
      </c>
      <c r="L336" s="247"/>
      <c r="M336" s="351">
        <f t="shared" si="239"/>
        <v>0</v>
      </c>
      <c r="N336" s="350"/>
      <c r="O336" s="351">
        <f t="shared" si="240"/>
        <v>0</v>
      </c>
      <c r="P336" s="350"/>
      <c r="Q336" s="351">
        <f t="shared" si="241"/>
        <v>0</v>
      </c>
      <c r="R336" s="350"/>
      <c r="S336" s="351">
        <f t="shared" si="242"/>
        <v>0</v>
      </c>
      <c r="T336" s="350"/>
      <c r="U336" s="351">
        <f t="shared" si="243"/>
        <v>0</v>
      </c>
      <c r="V336" s="247"/>
      <c r="W336" s="351">
        <f t="shared" si="244"/>
        <v>0</v>
      </c>
      <c r="X336" s="350"/>
      <c r="Y336" s="351">
        <f t="shared" si="245"/>
        <v>0</v>
      </c>
      <c r="Z336" s="247"/>
      <c r="AA336" s="351">
        <f t="shared" si="246"/>
        <v>0</v>
      </c>
      <c r="AB336" s="350"/>
      <c r="AC336" s="351">
        <f t="shared" si="247"/>
        <v>0</v>
      </c>
      <c r="AD336" s="401"/>
      <c r="AE336" s="351">
        <f t="shared" si="248"/>
        <v>0</v>
      </c>
      <c r="AF336" s="350"/>
      <c r="AG336" s="351">
        <f t="shared" si="249"/>
        <v>0</v>
      </c>
      <c r="AH336" s="350"/>
      <c r="AI336" s="351">
        <f t="shared" si="250"/>
        <v>0</v>
      </c>
      <c r="AJ336" s="350"/>
      <c r="AK336" s="351">
        <f t="shared" si="251"/>
        <v>0</v>
      </c>
      <c r="AL336" s="350"/>
      <c r="AM336" s="351">
        <f t="shared" ref="AM336:AM376" si="252">C336*AL336</f>
        <v>0</v>
      </c>
      <c r="AN336" s="350"/>
      <c r="AO336" s="351">
        <f t="shared" ref="AO336:AO376" si="253">C336*AN336</f>
        <v>0</v>
      </c>
      <c r="AP336" s="350"/>
      <c r="AQ336" s="351">
        <f t="shared" ref="AQ336:AQ376" si="254">C336*AP336</f>
        <v>0</v>
      </c>
      <c r="AR336" s="350"/>
      <c r="AS336" s="351">
        <f t="shared" si="229"/>
        <v>0</v>
      </c>
      <c r="AT336" s="431">
        <v>0</v>
      </c>
      <c r="AU336" s="351">
        <f t="shared" ref="AU336:AU376" si="255">C336*AT336</f>
        <v>0</v>
      </c>
      <c r="AV336" s="431">
        <v>0</v>
      </c>
      <c r="AW336" s="351">
        <f t="shared" si="230"/>
        <v>0</v>
      </c>
      <c r="AX336" s="431">
        <v>0</v>
      </c>
      <c r="AY336" s="351">
        <f t="shared" si="231"/>
        <v>0</v>
      </c>
      <c r="AZ336" s="431">
        <v>0</v>
      </c>
      <c r="BA336" s="351">
        <f t="shared" si="232"/>
        <v>0</v>
      </c>
      <c r="BB336" s="431">
        <v>0</v>
      </c>
      <c r="BC336" s="351">
        <f t="shared" si="233"/>
        <v>0</v>
      </c>
      <c r="BD336" s="431">
        <v>0</v>
      </c>
      <c r="BE336" s="351">
        <f t="shared" si="228"/>
        <v>0</v>
      </c>
      <c r="BF336" s="431">
        <v>0</v>
      </c>
      <c r="BG336" s="351">
        <f t="shared" si="234"/>
        <v>0</v>
      </c>
      <c r="BH336" s="431">
        <v>0</v>
      </c>
      <c r="BI336" s="351">
        <f t="shared" ref="BI336:BI376" si="256">C336*BH336</f>
        <v>0</v>
      </c>
      <c r="BJ336" s="246"/>
      <c r="BK336" s="246"/>
    </row>
    <row r="337" spans="1:63" ht="15.9" customHeight="1">
      <c r="A337" s="348" t="s">
        <v>912</v>
      </c>
      <c r="B337" s="349" t="s">
        <v>843</v>
      </c>
      <c r="C337" s="61">
        <v>32600</v>
      </c>
      <c r="D337" s="350"/>
      <c r="E337" s="351">
        <f t="shared" si="235"/>
        <v>0</v>
      </c>
      <c r="F337" s="350"/>
      <c r="G337" s="351">
        <f t="shared" si="236"/>
        <v>0</v>
      </c>
      <c r="H337" s="350"/>
      <c r="I337" s="351">
        <f t="shared" si="237"/>
        <v>0</v>
      </c>
      <c r="J337" s="512"/>
      <c r="K337" s="511">
        <f t="shared" si="238"/>
        <v>0</v>
      </c>
      <c r="L337" s="247"/>
      <c r="M337" s="351">
        <f t="shared" si="239"/>
        <v>0</v>
      </c>
      <c r="N337" s="350"/>
      <c r="O337" s="351">
        <f t="shared" si="240"/>
        <v>0</v>
      </c>
      <c r="P337" s="350"/>
      <c r="Q337" s="351">
        <f t="shared" si="241"/>
        <v>0</v>
      </c>
      <c r="R337" s="350"/>
      <c r="S337" s="351">
        <f t="shared" si="242"/>
        <v>0</v>
      </c>
      <c r="T337" s="350"/>
      <c r="U337" s="351">
        <f t="shared" si="243"/>
        <v>0</v>
      </c>
      <c r="V337" s="247"/>
      <c r="W337" s="351">
        <f t="shared" si="244"/>
        <v>0</v>
      </c>
      <c r="X337" s="350"/>
      <c r="Y337" s="351">
        <f t="shared" si="245"/>
        <v>0</v>
      </c>
      <c r="Z337" s="247"/>
      <c r="AA337" s="351">
        <f t="shared" si="246"/>
        <v>0</v>
      </c>
      <c r="AB337" s="350"/>
      <c r="AC337" s="351">
        <f t="shared" si="247"/>
        <v>0</v>
      </c>
      <c r="AD337" s="401">
        <v>0</v>
      </c>
      <c r="AE337" s="351">
        <f t="shared" si="248"/>
        <v>0</v>
      </c>
      <c r="AF337" s="401">
        <v>0</v>
      </c>
      <c r="AG337" s="351">
        <f t="shared" si="249"/>
        <v>0</v>
      </c>
      <c r="AH337" s="401"/>
      <c r="AI337" s="351">
        <f t="shared" si="250"/>
        <v>0</v>
      </c>
      <c r="AJ337" s="350"/>
      <c r="AK337" s="351">
        <f t="shared" si="251"/>
        <v>0</v>
      </c>
      <c r="AL337" s="350"/>
      <c r="AM337" s="351">
        <f t="shared" si="252"/>
        <v>0</v>
      </c>
      <c r="AN337" s="350"/>
      <c r="AO337" s="351">
        <f t="shared" si="253"/>
        <v>0</v>
      </c>
      <c r="AP337" s="350"/>
      <c r="AQ337" s="351">
        <f t="shared" si="254"/>
        <v>0</v>
      </c>
      <c r="AR337" s="350"/>
      <c r="AS337" s="351">
        <f t="shared" si="229"/>
        <v>0</v>
      </c>
      <c r="AT337" s="350"/>
      <c r="AU337" s="351">
        <f t="shared" si="255"/>
        <v>0</v>
      </c>
      <c r="AV337" s="350"/>
      <c r="AW337" s="351">
        <f t="shared" si="230"/>
        <v>0</v>
      </c>
      <c r="AX337" s="350"/>
      <c r="AY337" s="351">
        <f t="shared" si="231"/>
        <v>0</v>
      </c>
      <c r="AZ337" s="350"/>
      <c r="BA337" s="351">
        <f t="shared" si="232"/>
        <v>0</v>
      </c>
      <c r="BB337" s="350"/>
      <c r="BC337" s="351">
        <f t="shared" si="233"/>
        <v>0</v>
      </c>
      <c r="BD337" s="350"/>
      <c r="BE337" s="351">
        <f t="shared" ref="BE337:BE376" si="257">C337*BD337</f>
        <v>0</v>
      </c>
      <c r="BF337" s="350"/>
      <c r="BG337" s="351">
        <f t="shared" si="234"/>
        <v>0</v>
      </c>
      <c r="BH337" s="350"/>
      <c r="BI337" s="351">
        <f t="shared" si="256"/>
        <v>0</v>
      </c>
      <c r="BJ337" s="246"/>
      <c r="BK337" s="246"/>
    </row>
    <row r="338" spans="1:63" ht="15.9" customHeight="1">
      <c r="A338" s="436" t="s">
        <v>936</v>
      </c>
      <c r="B338" s="437" t="s">
        <v>937</v>
      </c>
      <c r="C338" s="61">
        <v>32600</v>
      </c>
      <c r="D338" s="350"/>
      <c r="E338" s="351">
        <f t="shared" si="235"/>
        <v>0</v>
      </c>
      <c r="F338" s="350"/>
      <c r="G338" s="351">
        <f t="shared" si="236"/>
        <v>0</v>
      </c>
      <c r="H338" s="350"/>
      <c r="I338" s="351">
        <f t="shared" si="237"/>
        <v>0</v>
      </c>
      <c r="J338" s="512"/>
      <c r="K338" s="511">
        <f t="shared" si="238"/>
        <v>0</v>
      </c>
      <c r="L338" s="247"/>
      <c r="M338" s="351">
        <f t="shared" si="239"/>
        <v>0</v>
      </c>
      <c r="N338" s="350"/>
      <c r="O338" s="351">
        <f t="shared" si="240"/>
        <v>0</v>
      </c>
      <c r="P338" s="350"/>
      <c r="Q338" s="351">
        <f t="shared" si="241"/>
        <v>0</v>
      </c>
      <c r="R338" s="350"/>
      <c r="S338" s="351">
        <f t="shared" si="242"/>
        <v>0</v>
      </c>
      <c r="T338" s="350"/>
      <c r="U338" s="351">
        <f t="shared" si="243"/>
        <v>0</v>
      </c>
      <c r="V338" s="247"/>
      <c r="W338" s="351">
        <f t="shared" si="244"/>
        <v>0</v>
      </c>
      <c r="X338" s="350"/>
      <c r="Y338" s="351">
        <f t="shared" si="245"/>
        <v>0</v>
      </c>
      <c r="Z338" s="247"/>
      <c r="AA338" s="351">
        <f t="shared" si="246"/>
        <v>0</v>
      </c>
      <c r="AB338" s="350"/>
      <c r="AC338" s="351">
        <f t="shared" si="247"/>
        <v>0</v>
      </c>
      <c r="AD338" s="350"/>
      <c r="AE338" s="351">
        <f t="shared" si="248"/>
        <v>0</v>
      </c>
      <c r="AF338" s="350"/>
      <c r="AG338" s="351">
        <f t="shared" si="249"/>
        <v>0</v>
      </c>
      <c r="AH338" s="350"/>
      <c r="AI338" s="351">
        <f t="shared" si="250"/>
        <v>0</v>
      </c>
      <c r="AJ338" s="350"/>
      <c r="AK338" s="351">
        <f t="shared" si="251"/>
        <v>0</v>
      </c>
      <c r="AL338" s="350"/>
      <c r="AM338" s="351">
        <f t="shared" si="252"/>
        <v>0</v>
      </c>
      <c r="AN338" s="350"/>
      <c r="AO338" s="351">
        <f t="shared" si="253"/>
        <v>0</v>
      </c>
      <c r="AP338" s="350"/>
      <c r="AQ338" s="351">
        <f t="shared" si="254"/>
        <v>0</v>
      </c>
      <c r="AR338" s="350"/>
      <c r="AS338" s="351">
        <f t="shared" si="229"/>
        <v>0</v>
      </c>
      <c r="AT338" s="431">
        <v>0</v>
      </c>
      <c r="AU338" s="351">
        <f t="shared" si="255"/>
        <v>0</v>
      </c>
      <c r="AV338" s="431">
        <v>0</v>
      </c>
      <c r="AW338" s="351">
        <f t="shared" si="230"/>
        <v>0</v>
      </c>
      <c r="AX338" s="431">
        <v>0</v>
      </c>
      <c r="AY338" s="351">
        <f t="shared" si="231"/>
        <v>0</v>
      </c>
      <c r="AZ338" s="431">
        <v>0</v>
      </c>
      <c r="BA338" s="351">
        <f t="shared" si="232"/>
        <v>0</v>
      </c>
      <c r="BB338" s="431">
        <v>0</v>
      </c>
      <c r="BC338" s="351">
        <f t="shared" si="233"/>
        <v>0</v>
      </c>
      <c r="BD338" s="431">
        <v>0</v>
      </c>
      <c r="BE338" s="351">
        <f t="shared" si="257"/>
        <v>0</v>
      </c>
      <c r="BF338" s="431">
        <v>0</v>
      </c>
      <c r="BG338" s="351">
        <f t="shared" si="234"/>
        <v>0</v>
      </c>
      <c r="BH338" s="431">
        <v>0</v>
      </c>
      <c r="BI338" s="351">
        <f t="shared" si="256"/>
        <v>0</v>
      </c>
    </row>
    <row r="339" spans="1:63" ht="15.9" customHeight="1">
      <c r="A339" s="436" t="s">
        <v>947</v>
      </c>
      <c r="B339" s="437" t="s">
        <v>948</v>
      </c>
      <c r="C339" s="61">
        <v>32600</v>
      </c>
      <c r="D339" s="350"/>
      <c r="E339" s="351">
        <f t="shared" si="235"/>
        <v>0</v>
      </c>
      <c r="F339" s="350"/>
      <c r="G339" s="351">
        <f t="shared" si="236"/>
        <v>0</v>
      </c>
      <c r="H339" s="350"/>
      <c r="I339" s="351">
        <f t="shared" si="237"/>
        <v>0</v>
      </c>
      <c r="J339" s="512"/>
      <c r="K339" s="511">
        <f t="shared" si="238"/>
        <v>0</v>
      </c>
      <c r="L339" s="247"/>
      <c r="M339" s="351">
        <f t="shared" si="239"/>
        <v>0</v>
      </c>
      <c r="N339" s="350"/>
      <c r="O339" s="351">
        <f t="shared" si="240"/>
        <v>0</v>
      </c>
      <c r="P339" s="350"/>
      <c r="Q339" s="351">
        <f t="shared" si="241"/>
        <v>0</v>
      </c>
      <c r="R339" s="350"/>
      <c r="S339" s="351">
        <f t="shared" si="242"/>
        <v>0</v>
      </c>
      <c r="T339" s="350"/>
      <c r="U339" s="351">
        <f t="shared" si="243"/>
        <v>0</v>
      </c>
      <c r="V339" s="247"/>
      <c r="W339" s="351">
        <f t="shared" si="244"/>
        <v>0</v>
      </c>
      <c r="X339" s="350"/>
      <c r="Y339" s="351">
        <f t="shared" si="245"/>
        <v>0</v>
      </c>
      <c r="Z339" s="247"/>
      <c r="AA339" s="351">
        <f t="shared" si="246"/>
        <v>0</v>
      </c>
      <c r="AB339" s="350"/>
      <c r="AC339" s="351">
        <f t="shared" si="247"/>
        <v>0</v>
      </c>
      <c r="AD339" s="401"/>
      <c r="AE339" s="351">
        <f t="shared" si="248"/>
        <v>0</v>
      </c>
      <c r="AF339" s="350"/>
      <c r="AG339" s="351">
        <f t="shared" si="249"/>
        <v>0</v>
      </c>
      <c r="AH339" s="350"/>
      <c r="AI339" s="351">
        <f t="shared" si="250"/>
        <v>0</v>
      </c>
      <c r="AJ339" s="350"/>
      <c r="AK339" s="351">
        <f t="shared" si="251"/>
        <v>0</v>
      </c>
      <c r="AL339" s="350"/>
      <c r="AM339" s="351">
        <f t="shared" si="252"/>
        <v>0</v>
      </c>
      <c r="AN339" s="350"/>
      <c r="AO339" s="351">
        <f t="shared" si="253"/>
        <v>0</v>
      </c>
      <c r="AP339" s="350"/>
      <c r="AQ339" s="351">
        <f t="shared" si="254"/>
        <v>0</v>
      </c>
      <c r="AR339" s="350"/>
      <c r="AS339" s="351">
        <f t="shared" si="229"/>
        <v>0</v>
      </c>
      <c r="AT339" s="431">
        <v>0</v>
      </c>
      <c r="AU339" s="351">
        <f t="shared" si="255"/>
        <v>0</v>
      </c>
      <c r="AV339" s="431">
        <v>0</v>
      </c>
      <c r="AW339" s="351">
        <f t="shared" si="230"/>
        <v>0</v>
      </c>
      <c r="AX339" s="431">
        <v>0</v>
      </c>
      <c r="AY339" s="351">
        <f t="shared" si="231"/>
        <v>0</v>
      </c>
      <c r="AZ339" s="431">
        <v>0</v>
      </c>
      <c r="BA339" s="351">
        <f t="shared" si="232"/>
        <v>0</v>
      </c>
      <c r="BB339" s="431">
        <v>0</v>
      </c>
      <c r="BC339" s="351">
        <f t="shared" si="233"/>
        <v>0</v>
      </c>
      <c r="BD339" s="431">
        <v>0</v>
      </c>
      <c r="BE339" s="351">
        <f t="shared" si="257"/>
        <v>0</v>
      </c>
      <c r="BF339" s="431">
        <v>0</v>
      </c>
      <c r="BG339" s="351">
        <f t="shared" si="234"/>
        <v>0</v>
      </c>
      <c r="BH339" s="431">
        <v>0</v>
      </c>
      <c r="BI339" s="351">
        <f t="shared" si="256"/>
        <v>0</v>
      </c>
    </row>
    <row r="340" spans="1:63" ht="15.9" customHeight="1">
      <c r="A340" s="436" t="s">
        <v>949</v>
      </c>
      <c r="B340" s="437" t="s">
        <v>950</v>
      </c>
      <c r="C340" s="61">
        <v>32600</v>
      </c>
      <c r="D340" s="350"/>
      <c r="E340" s="351">
        <f t="shared" si="235"/>
        <v>0</v>
      </c>
      <c r="F340" s="350"/>
      <c r="G340" s="351">
        <f t="shared" si="236"/>
        <v>0</v>
      </c>
      <c r="H340" s="350"/>
      <c r="I340" s="351">
        <f t="shared" si="237"/>
        <v>0</v>
      </c>
      <c r="J340" s="512"/>
      <c r="K340" s="511">
        <f t="shared" si="238"/>
        <v>0</v>
      </c>
      <c r="L340" s="247"/>
      <c r="M340" s="351">
        <f t="shared" si="239"/>
        <v>0</v>
      </c>
      <c r="N340" s="350"/>
      <c r="O340" s="351">
        <f t="shared" si="240"/>
        <v>0</v>
      </c>
      <c r="P340" s="350"/>
      <c r="Q340" s="351">
        <f t="shared" si="241"/>
        <v>0</v>
      </c>
      <c r="R340" s="350"/>
      <c r="S340" s="351">
        <f t="shared" si="242"/>
        <v>0</v>
      </c>
      <c r="T340" s="350"/>
      <c r="U340" s="351">
        <f t="shared" si="243"/>
        <v>0</v>
      </c>
      <c r="V340" s="247"/>
      <c r="W340" s="351">
        <f t="shared" si="244"/>
        <v>0</v>
      </c>
      <c r="X340" s="350"/>
      <c r="Y340" s="351">
        <f t="shared" si="245"/>
        <v>0</v>
      </c>
      <c r="Z340" s="247"/>
      <c r="AA340" s="351">
        <f t="shared" si="246"/>
        <v>0</v>
      </c>
      <c r="AB340" s="350"/>
      <c r="AC340" s="351">
        <f t="shared" si="247"/>
        <v>0</v>
      </c>
      <c r="AD340" s="401">
        <v>20</v>
      </c>
      <c r="AE340" s="351">
        <f t="shared" si="248"/>
        <v>652000</v>
      </c>
      <c r="AF340" s="350"/>
      <c r="AG340" s="351">
        <f t="shared" si="249"/>
        <v>0</v>
      </c>
      <c r="AH340" s="350"/>
      <c r="AI340" s="351">
        <f t="shared" si="250"/>
        <v>0</v>
      </c>
      <c r="AJ340" s="350"/>
      <c r="AK340" s="351">
        <f t="shared" si="251"/>
        <v>0</v>
      </c>
      <c r="AL340" s="350"/>
      <c r="AM340" s="351">
        <f t="shared" si="252"/>
        <v>0</v>
      </c>
      <c r="AN340" s="350"/>
      <c r="AO340" s="351">
        <f t="shared" si="253"/>
        <v>0</v>
      </c>
      <c r="AP340" s="401"/>
      <c r="AQ340" s="351">
        <f t="shared" si="254"/>
        <v>0</v>
      </c>
      <c r="AR340" s="401"/>
      <c r="AS340" s="351">
        <f t="shared" si="229"/>
        <v>0</v>
      </c>
      <c r="AT340" s="350"/>
      <c r="AU340" s="351">
        <f t="shared" si="255"/>
        <v>0</v>
      </c>
      <c r="AV340" s="350"/>
      <c r="AW340" s="351">
        <f t="shared" si="230"/>
        <v>0</v>
      </c>
      <c r="AX340" s="350"/>
      <c r="AY340" s="351">
        <f t="shared" si="231"/>
        <v>0</v>
      </c>
      <c r="AZ340" s="350"/>
      <c r="BA340" s="351">
        <f t="shared" si="232"/>
        <v>0</v>
      </c>
      <c r="BB340" s="350"/>
      <c r="BC340" s="351">
        <f t="shared" si="233"/>
        <v>0</v>
      </c>
      <c r="BD340" s="350"/>
      <c r="BE340" s="351">
        <f t="shared" si="257"/>
        <v>0</v>
      </c>
      <c r="BF340" s="350"/>
      <c r="BG340" s="351">
        <f t="shared" si="234"/>
        <v>0</v>
      </c>
      <c r="BH340" s="350"/>
      <c r="BI340" s="351">
        <f t="shared" si="256"/>
        <v>0</v>
      </c>
    </row>
    <row r="341" spans="1:63" ht="15.9" customHeight="1">
      <c r="A341" s="436" t="s">
        <v>951</v>
      </c>
      <c r="B341" s="437" t="s">
        <v>952</v>
      </c>
      <c r="C341" s="61">
        <v>32600</v>
      </c>
      <c r="D341" s="350"/>
      <c r="E341" s="351">
        <f t="shared" si="235"/>
        <v>0</v>
      </c>
      <c r="F341" s="350"/>
      <c r="G341" s="351">
        <f t="shared" si="236"/>
        <v>0</v>
      </c>
      <c r="H341" s="350"/>
      <c r="I341" s="351">
        <f t="shared" si="237"/>
        <v>0</v>
      </c>
      <c r="J341" s="512"/>
      <c r="K341" s="511">
        <f t="shared" si="238"/>
        <v>0</v>
      </c>
      <c r="L341" s="247"/>
      <c r="M341" s="351">
        <f t="shared" si="239"/>
        <v>0</v>
      </c>
      <c r="N341" s="350"/>
      <c r="O341" s="351">
        <f t="shared" si="240"/>
        <v>0</v>
      </c>
      <c r="P341" s="350"/>
      <c r="Q341" s="351">
        <f t="shared" si="241"/>
        <v>0</v>
      </c>
      <c r="R341" s="350"/>
      <c r="S341" s="351">
        <f t="shared" si="242"/>
        <v>0</v>
      </c>
      <c r="T341" s="350"/>
      <c r="U341" s="351">
        <f t="shared" si="243"/>
        <v>0</v>
      </c>
      <c r="V341" s="247"/>
      <c r="W341" s="351">
        <f t="shared" si="244"/>
        <v>0</v>
      </c>
      <c r="X341" s="350"/>
      <c r="Y341" s="351">
        <f t="shared" si="245"/>
        <v>0</v>
      </c>
      <c r="Z341" s="247"/>
      <c r="AA341" s="351">
        <f t="shared" si="246"/>
        <v>0</v>
      </c>
      <c r="AB341" s="350"/>
      <c r="AC341" s="351">
        <f t="shared" si="247"/>
        <v>0</v>
      </c>
      <c r="AD341" s="401"/>
      <c r="AE341" s="351">
        <f t="shared" si="248"/>
        <v>0</v>
      </c>
      <c r="AF341" s="350"/>
      <c r="AG341" s="351">
        <f t="shared" si="249"/>
        <v>0</v>
      </c>
      <c r="AH341" s="350"/>
      <c r="AI341" s="351">
        <f t="shared" si="250"/>
        <v>0</v>
      </c>
      <c r="AJ341" s="350"/>
      <c r="AK341" s="351">
        <f t="shared" si="251"/>
        <v>0</v>
      </c>
      <c r="AL341" s="350"/>
      <c r="AM341" s="351">
        <f t="shared" si="252"/>
        <v>0</v>
      </c>
      <c r="AN341" s="350"/>
      <c r="AO341" s="351">
        <f t="shared" si="253"/>
        <v>0</v>
      </c>
      <c r="AP341" s="401"/>
      <c r="AQ341" s="351">
        <f t="shared" si="254"/>
        <v>0</v>
      </c>
      <c r="AR341" s="434"/>
      <c r="AS341" s="351">
        <f t="shared" si="229"/>
        <v>0</v>
      </c>
      <c r="AT341" s="350"/>
      <c r="AU341" s="351">
        <f t="shared" si="255"/>
        <v>0</v>
      </c>
      <c r="AV341" s="350"/>
      <c r="AW341" s="351">
        <f t="shared" si="230"/>
        <v>0</v>
      </c>
      <c r="AX341" s="350"/>
      <c r="AY341" s="351">
        <f t="shared" si="231"/>
        <v>0</v>
      </c>
      <c r="AZ341" s="350"/>
      <c r="BA341" s="351">
        <f t="shared" si="232"/>
        <v>0</v>
      </c>
      <c r="BB341" s="350"/>
      <c r="BC341" s="351">
        <f t="shared" si="233"/>
        <v>0</v>
      </c>
      <c r="BD341" s="350"/>
      <c r="BE341" s="351">
        <f t="shared" si="257"/>
        <v>0</v>
      </c>
      <c r="BF341" s="350"/>
      <c r="BG341" s="351">
        <f t="shared" si="234"/>
        <v>0</v>
      </c>
      <c r="BH341" s="350"/>
      <c r="BI341" s="351">
        <f t="shared" si="256"/>
        <v>0</v>
      </c>
    </row>
    <row r="342" spans="1:63" ht="15.9" customHeight="1">
      <c r="A342" s="436" t="s">
        <v>953</v>
      </c>
      <c r="B342" s="437" t="s">
        <v>954</v>
      </c>
      <c r="C342" s="61">
        <v>32600</v>
      </c>
      <c r="D342" s="350"/>
      <c r="E342" s="351">
        <f t="shared" si="235"/>
        <v>0</v>
      </c>
      <c r="F342" s="350"/>
      <c r="G342" s="351">
        <f t="shared" si="236"/>
        <v>0</v>
      </c>
      <c r="H342" s="350"/>
      <c r="I342" s="351">
        <f t="shared" si="237"/>
        <v>0</v>
      </c>
      <c r="J342" s="512"/>
      <c r="K342" s="511">
        <f t="shared" si="238"/>
        <v>0</v>
      </c>
      <c r="L342" s="247"/>
      <c r="M342" s="351">
        <f t="shared" si="239"/>
        <v>0</v>
      </c>
      <c r="N342" s="350"/>
      <c r="O342" s="351">
        <f t="shared" si="240"/>
        <v>0</v>
      </c>
      <c r="P342" s="350"/>
      <c r="Q342" s="351">
        <f t="shared" si="241"/>
        <v>0</v>
      </c>
      <c r="R342" s="350"/>
      <c r="S342" s="351">
        <f t="shared" si="242"/>
        <v>0</v>
      </c>
      <c r="T342" s="350">
        <v>7.5</v>
      </c>
      <c r="U342" s="351">
        <f t="shared" si="243"/>
        <v>244500</v>
      </c>
      <c r="V342" s="247"/>
      <c r="W342" s="351">
        <f t="shared" si="244"/>
        <v>0</v>
      </c>
      <c r="X342" s="350"/>
      <c r="Y342" s="351">
        <f t="shared" si="245"/>
        <v>0</v>
      </c>
      <c r="Z342" s="247"/>
      <c r="AA342" s="351">
        <f t="shared" si="246"/>
        <v>0</v>
      </c>
      <c r="AB342" s="350"/>
      <c r="AC342" s="351">
        <f t="shared" si="247"/>
        <v>0</v>
      </c>
      <c r="AD342" s="350"/>
      <c r="AE342" s="351">
        <f t="shared" si="248"/>
        <v>0</v>
      </c>
      <c r="AF342" s="350"/>
      <c r="AG342" s="351">
        <f t="shared" si="249"/>
        <v>0</v>
      </c>
      <c r="AH342" s="350"/>
      <c r="AI342" s="351">
        <f t="shared" si="250"/>
        <v>0</v>
      </c>
      <c r="AJ342" s="350"/>
      <c r="AK342" s="351">
        <f t="shared" si="251"/>
        <v>0</v>
      </c>
      <c r="AL342" s="350"/>
      <c r="AM342" s="351">
        <f t="shared" si="252"/>
        <v>0</v>
      </c>
      <c r="AN342" s="350"/>
      <c r="AO342" s="351">
        <f t="shared" si="253"/>
        <v>0</v>
      </c>
      <c r="AP342" s="350"/>
      <c r="AQ342" s="351">
        <f t="shared" si="254"/>
        <v>0</v>
      </c>
      <c r="AR342" s="350"/>
      <c r="AS342" s="351">
        <f t="shared" si="229"/>
        <v>0</v>
      </c>
      <c r="AT342" s="350"/>
      <c r="AU342" s="351">
        <f t="shared" si="255"/>
        <v>0</v>
      </c>
      <c r="AV342" s="350"/>
      <c r="AW342" s="351">
        <f t="shared" si="230"/>
        <v>0</v>
      </c>
      <c r="AX342" s="350"/>
      <c r="AY342" s="351">
        <f t="shared" si="231"/>
        <v>0</v>
      </c>
      <c r="AZ342" s="350"/>
      <c r="BA342" s="351">
        <f t="shared" si="232"/>
        <v>0</v>
      </c>
      <c r="BB342" s="350"/>
      <c r="BC342" s="351">
        <f t="shared" si="233"/>
        <v>0</v>
      </c>
      <c r="BD342" s="350"/>
      <c r="BE342" s="351">
        <f t="shared" si="257"/>
        <v>0</v>
      </c>
      <c r="BF342" s="350"/>
      <c r="BG342" s="351">
        <f t="shared" si="234"/>
        <v>0</v>
      </c>
      <c r="BH342" s="350"/>
      <c r="BI342" s="351">
        <f t="shared" si="256"/>
        <v>0</v>
      </c>
    </row>
    <row r="343" spans="1:63" ht="15.9" customHeight="1">
      <c r="A343" s="432" t="s">
        <v>458</v>
      </c>
      <c r="B343" s="364" t="s">
        <v>459</v>
      </c>
      <c r="C343" s="61">
        <v>32600</v>
      </c>
      <c r="D343" s="350"/>
      <c r="E343" s="351">
        <f t="shared" si="235"/>
        <v>0</v>
      </c>
      <c r="F343" s="350"/>
      <c r="G343" s="351">
        <f t="shared" si="236"/>
        <v>0</v>
      </c>
      <c r="H343" s="350"/>
      <c r="I343" s="351">
        <f t="shared" si="237"/>
        <v>0</v>
      </c>
      <c r="J343" s="512"/>
      <c r="K343" s="511">
        <f t="shared" si="238"/>
        <v>0</v>
      </c>
      <c r="L343" s="247"/>
      <c r="M343" s="351">
        <f t="shared" si="239"/>
        <v>0</v>
      </c>
      <c r="N343" s="350"/>
      <c r="O343" s="351">
        <f t="shared" si="240"/>
        <v>0</v>
      </c>
      <c r="P343" s="350"/>
      <c r="Q343" s="351">
        <f t="shared" si="241"/>
        <v>0</v>
      </c>
      <c r="R343" s="401"/>
      <c r="S343" s="351">
        <f t="shared" si="242"/>
        <v>0</v>
      </c>
      <c r="T343" s="350"/>
      <c r="U343" s="351">
        <f t="shared" si="243"/>
        <v>0</v>
      </c>
      <c r="V343" s="247"/>
      <c r="W343" s="351">
        <f t="shared" si="244"/>
        <v>0</v>
      </c>
      <c r="X343" s="350"/>
      <c r="Y343" s="351">
        <f t="shared" si="245"/>
        <v>0</v>
      </c>
      <c r="Z343" s="247"/>
      <c r="AA343" s="351">
        <f t="shared" si="246"/>
        <v>0</v>
      </c>
      <c r="AB343" s="350"/>
      <c r="AC343" s="351">
        <f t="shared" si="247"/>
        <v>0</v>
      </c>
      <c r="AD343" s="350"/>
      <c r="AE343" s="351">
        <f t="shared" si="248"/>
        <v>0</v>
      </c>
      <c r="AF343" s="350"/>
      <c r="AG343" s="351">
        <f t="shared" si="249"/>
        <v>0</v>
      </c>
      <c r="AH343" s="350"/>
      <c r="AI343" s="351">
        <f t="shared" si="250"/>
        <v>0</v>
      </c>
      <c r="AJ343" s="350"/>
      <c r="AK343" s="351">
        <f t="shared" si="251"/>
        <v>0</v>
      </c>
      <c r="AL343" s="350"/>
      <c r="AM343" s="351">
        <f t="shared" si="252"/>
        <v>0</v>
      </c>
      <c r="AN343" s="350"/>
      <c r="AO343" s="351">
        <f t="shared" si="253"/>
        <v>0</v>
      </c>
      <c r="AP343" s="350"/>
      <c r="AQ343" s="351">
        <f t="shared" si="254"/>
        <v>0</v>
      </c>
      <c r="AR343" s="350"/>
      <c r="AS343" s="351">
        <f t="shared" si="229"/>
        <v>0</v>
      </c>
      <c r="AT343" s="350"/>
      <c r="AU343" s="351">
        <f t="shared" si="255"/>
        <v>0</v>
      </c>
      <c r="AV343" s="350"/>
      <c r="AW343" s="351">
        <f t="shared" si="230"/>
        <v>0</v>
      </c>
      <c r="AX343" s="350"/>
      <c r="AY343" s="351">
        <f t="shared" si="231"/>
        <v>0</v>
      </c>
      <c r="AZ343" s="350"/>
      <c r="BA343" s="351">
        <f t="shared" si="232"/>
        <v>0</v>
      </c>
      <c r="BB343" s="350"/>
      <c r="BC343" s="351">
        <f t="shared" si="233"/>
        <v>0</v>
      </c>
      <c r="BD343" s="350"/>
      <c r="BE343" s="351">
        <f t="shared" si="257"/>
        <v>0</v>
      </c>
      <c r="BF343" s="350"/>
      <c r="BG343" s="351">
        <f t="shared" si="234"/>
        <v>0</v>
      </c>
      <c r="BH343" s="350"/>
      <c r="BI343" s="351">
        <f t="shared" si="256"/>
        <v>0</v>
      </c>
    </row>
    <row r="344" spans="1:63" ht="15.9" customHeight="1">
      <c r="A344" s="432" t="s">
        <v>984</v>
      </c>
      <c r="B344" s="364" t="s">
        <v>985</v>
      </c>
      <c r="C344" s="61">
        <v>32600</v>
      </c>
      <c r="D344" s="350"/>
      <c r="E344" s="351">
        <f t="shared" si="235"/>
        <v>0</v>
      </c>
      <c r="F344" s="350"/>
      <c r="G344" s="351">
        <f t="shared" si="236"/>
        <v>0</v>
      </c>
      <c r="H344" s="350"/>
      <c r="I344" s="351">
        <f t="shared" si="237"/>
        <v>0</v>
      </c>
      <c r="J344" s="512"/>
      <c r="K344" s="511">
        <f t="shared" si="238"/>
        <v>0</v>
      </c>
      <c r="L344" s="247"/>
      <c r="M344" s="351">
        <f t="shared" si="239"/>
        <v>0</v>
      </c>
      <c r="N344" s="350"/>
      <c r="O344" s="351">
        <f t="shared" si="240"/>
        <v>0</v>
      </c>
      <c r="P344" s="350"/>
      <c r="Q344" s="351">
        <f t="shared" si="241"/>
        <v>0</v>
      </c>
      <c r="R344" s="401"/>
      <c r="S344" s="351">
        <f t="shared" si="242"/>
        <v>0</v>
      </c>
      <c r="T344" s="350"/>
      <c r="U344" s="351">
        <f t="shared" si="243"/>
        <v>0</v>
      </c>
      <c r="V344" s="247"/>
      <c r="W344" s="351">
        <f t="shared" si="244"/>
        <v>0</v>
      </c>
      <c r="X344" s="350"/>
      <c r="Y344" s="351">
        <f t="shared" si="245"/>
        <v>0</v>
      </c>
      <c r="Z344" s="247"/>
      <c r="AA344" s="351">
        <f t="shared" si="246"/>
        <v>0</v>
      </c>
      <c r="AB344" s="350"/>
      <c r="AC344" s="351">
        <f t="shared" si="247"/>
        <v>0</v>
      </c>
      <c r="AD344" s="401"/>
      <c r="AE344" s="351">
        <f t="shared" si="248"/>
        <v>0</v>
      </c>
      <c r="AF344" s="350"/>
      <c r="AG344" s="351">
        <f t="shared" si="249"/>
        <v>0</v>
      </c>
      <c r="AH344" s="350"/>
      <c r="AI344" s="351">
        <f t="shared" si="250"/>
        <v>0</v>
      </c>
      <c r="AJ344" s="350"/>
      <c r="AK344" s="351">
        <f t="shared" si="251"/>
        <v>0</v>
      </c>
      <c r="AL344" s="350"/>
      <c r="AM344" s="351">
        <f t="shared" si="252"/>
        <v>0</v>
      </c>
      <c r="AN344" s="350"/>
      <c r="AO344" s="351">
        <f t="shared" si="253"/>
        <v>0</v>
      </c>
      <c r="AP344" s="401"/>
      <c r="AQ344" s="351">
        <f t="shared" si="254"/>
        <v>0</v>
      </c>
      <c r="AR344" s="434"/>
      <c r="AS344" s="351">
        <f t="shared" si="229"/>
        <v>0</v>
      </c>
      <c r="AT344" s="350"/>
      <c r="AU344" s="351">
        <f t="shared" si="255"/>
        <v>0</v>
      </c>
      <c r="AV344" s="350"/>
      <c r="AW344" s="351">
        <f t="shared" si="230"/>
        <v>0</v>
      </c>
      <c r="AX344" s="350"/>
      <c r="AY344" s="351">
        <f t="shared" si="231"/>
        <v>0</v>
      </c>
      <c r="AZ344" s="350"/>
      <c r="BA344" s="351">
        <f t="shared" si="232"/>
        <v>0</v>
      </c>
      <c r="BB344" s="350"/>
      <c r="BC344" s="351">
        <f t="shared" si="233"/>
        <v>0</v>
      </c>
      <c r="BD344" s="350"/>
      <c r="BE344" s="351">
        <f t="shared" si="257"/>
        <v>0</v>
      </c>
      <c r="BF344" s="350"/>
      <c r="BG344" s="351">
        <f t="shared" si="234"/>
        <v>0</v>
      </c>
      <c r="BH344" s="350"/>
      <c r="BI344" s="351">
        <f t="shared" si="256"/>
        <v>0</v>
      </c>
    </row>
    <row r="345" spans="1:63" ht="15.9" customHeight="1">
      <c r="A345" s="432" t="s">
        <v>298</v>
      </c>
      <c r="B345" s="364" t="s">
        <v>299</v>
      </c>
      <c r="C345" s="61">
        <v>67400</v>
      </c>
      <c r="D345" s="350"/>
      <c r="E345" s="351">
        <f t="shared" si="235"/>
        <v>0</v>
      </c>
      <c r="F345" s="350"/>
      <c r="G345" s="351">
        <f t="shared" si="236"/>
        <v>0</v>
      </c>
      <c r="H345" s="350"/>
      <c r="I345" s="351">
        <f t="shared" si="237"/>
        <v>0</v>
      </c>
      <c r="J345" s="512"/>
      <c r="K345" s="511">
        <f t="shared" si="238"/>
        <v>0</v>
      </c>
      <c r="L345" s="247"/>
      <c r="M345" s="351">
        <f t="shared" si="239"/>
        <v>0</v>
      </c>
      <c r="N345" s="350"/>
      <c r="O345" s="351">
        <f t="shared" si="240"/>
        <v>0</v>
      </c>
      <c r="P345" s="350"/>
      <c r="Q345" s="351">
        <f t="shared" si="241"/>
        <v>0</v>
      </c>
      <c r="R345" s="401"/>
      <c r="S345" s="351">
        <f t="shared" si="242"/>
        <v>0</v>
      </c>
      <c r="T345" s="350">
        <v>7.5</v>
      </c>
      <c r="U345" s="351">
        <f t="shared" si="243"/>
        <v>505500</v>
      </c>
      <c r="V345" s="247"/>
      <c r="W345" s="351">
        <f t="shared" si="244"/>
        <v>0</v>
      </c>
      <c r="X345" s="350"/>
      <c r="Y345" s="351">
        <f t="shared" si="245"/>
        <v>0</v>
      </c>
      <c r="Z345" s="247"/>
      <c r="AA345" s="351">
        <f t="shared" si="246"/>
        <v>0</v>
      </c>
      <c r="AB345" s="350"/>
      <c r="AC345" s="351">
        <f t="shared" si="247"/>
        <v>0</v>
      </c>
      <c r="AD345" s="401"/>
      <c r="AE345" s="351">
        <f t="shared" si="248"/>
        <v>0</v>
      </c>
      <c r="AF345" s="401"/>
      <c r="AG345" s="351">
        <f t="shared" si="249"/>
        <v>0</v>
      </c>
      <c r="AH345" s="401"/>
      <c r="AI345" s="351">
        <f t="shared" si="250"/>
        <v>0</v>
      </c>
      <c r="AJ345" s="350"/>
      <c r="AK345" s="351">
        <f t="shared" si="251"/>
        <v>0</v>
      </c>
      <c r="AL345" s="350"/>
      <c r="AM345" s="351">
        <f t="shared" si="252"/>
        <v>0</v>
      </c>
      <c r="AN345" s="350"/>
      <c r="AO345" s="351">
        <f t="shared" si="253"/>
        <v>0</v>
      </c>
      <c r="AP345" s="350"/>
      <c r="AQ345" s="351">
        <f t="shared" si="254"/>
        <v>0</v>
      </c>
      <c r="AR345" s="350"/>
      <c r="AS345" s="351">
        <f t="shared" si="229"/>
        <v>0</v>
      </c>
      <c r="AT345" s="350"/>
      <c r="AU345" s="351">
        <f t="shared" si="255"/>
        <v>0</v>
      </c>
      <c r="AV345" s="350"/>
      <c r="AW345" s="351">
        <f t="shared" si="230"/>
        <v>0</v>
      </c>
      <c r="AX345" s="350"/>
      <c r="AY345" s="351">
        <f t="shared" si="231"/>
        <v>0</v>
      </c>
      <c r="AZ345" s="350"/>
      <c r="BA345" s="351">
        <f t="shared" si="232"/>
        <v>0</v>
      </c>
      <c r="BB345" s="350"/>
      <c r="BC345" s="351">
        <f t="shared" si="233"/>
        <v>0</v>
      </c>
      <c r="BD345" s="350"/>
      <c r="BE345" s="351">
        <f t="shared" si="257"/>
        <v>0</v>
      </c>
      <c r="BF345" s="350"/>
      <c r="BG345" s="351">
        <f t="shared" si="234"/>
        <v>0</v>
      </c>
      <c r="BH345" s="350"/>
      <c r="BI345" s="351">
        <f t="shared" si="256"/>
        <v>0</v>
      </c>
    </row>
    <row r="346" spans="1:63" ht="15.9" customHeight="1">
      <c r="A346" s="432" t="s">
        <v>976</v>
      </c>
      <c r="B346" s="433" t="s">
        <v>977</v>
      </c>
      <c r="C346" s="61">
        <v>32600</v>
      </c>
      <c r="D346" s="350"/>
      <c r="E346" s="351">
        <f t="shared" si="235"/>
        <v>0</v>
      </c>
      <c r="F346" s="350"/>
      <c r="G346" s="351">
        <f t="shared" si="236"/>
        <v>0</v>
      </c>
      <c r="H346" s="350"/>
      <c r="I346" s="351">
        <f t="shared" si="237"/>
        <v>0</v>
      </c>
      <c r="J346" s="512"/>
      <c r="K346" s="511">
        <f t="shared" si="238"/>
        <v>0</v>
      </c>
      <c r="L346" s="247"/>
      <c r="M346" s="351">
        <f t="shared" si="239"/>
        <v>0</v>
      </c>
      <c r="N346" s="350"/>
      <c r="O346" s="351">
        <f t="shared" si="240"/>
        <v>0</v>
      </c>
      <c r="P346" s="350"/>
      <c r="Q346" s="351">
        <f t="shared" si="241"/>
        <v>0</v>
      </c>
      <c r="R346" s="401"/>
      <c r="S346" s="351">
        <f t="shared" si="242"/>
        <v>0</v>
      </c>
      <c r="T346" s="350"/>
      <c r="U346" s="351">
        <f t="shared" si="243"/>
        <v>0</v>
      </c>
      <c r="V346" s="247"/>
      <c r="W346" s="351">
        <f t="shared" si="244"/>
        <v>0</v>
      </c>
      <c r="X346" s="350"/>
      <c r="Y346" s="351">
        <f t="shared" si="245"/>
        <v>0</v>
      </c>
      <c r="Z346" s="247"/>
      <c r="AA346" s="351">
        <f t="shared" si="246"/>
        <v>0</v>
      </c>
      <c r="AB346" s="350"/>
      <c r="AC346" s="351">
        <f t="shared" si="247"/>
        <v>0</v>
      </c>
      <c r="AD346" s="350">
        <v>17</v>
      </c>
      <c r="AE346" s="351">
        <f t="shared" si="248"/>
        <v>554200</v>
      </c>
      <c r="AF346" s="350"/>
      <c r="AG346" s="351">
        <f t="shared" si="249"/>
        <v>0</v>
      </c>
      <c r="AH346" s="401"/>
      <c r="AI346" s="351">
        <f t="shared" si="250"/>
        <v>0</v>
      </c>
      <c r="AJ346" s="350"/>
      <c r="AK346" s="351">
        <f t="shared" si="251"/>
        <v>0</v>
      </c>
      <c r="AL346" s="350"/>
      <c r="AM346" s="351">
        <f t="shared" si="252"/>
        <v>0</v>
      </c>
      <c r="AN346" s="350"/>
      <c r="AO346" s="351">
        <f t="shared" si="253"/>
        <v>0</v>
      </c>
      <c r="AP346" s="350"/>
      <c r="AQ346" s="351">
        <f t="shared" si="254"/>
        <v>0</v>
      </c>
      <c r="AR346" s="350"/>
      <c r="AS346" s="351">
        <f t="shared" si="229"/>
        <v>0</v>
      </c>
      <c r="AT346" s="431"/>
      <c r="AU346" s="351">
        <f t="shared" si="255"/>
        <v>0</v>
      </c>
      <c r="AV346" s="431"/>
      <c r="AW346" s="351">
        <f t="shared" si="230"/>
        <v>0</v>
      </c>
      <c r="AX346" s="431"/>
      <c r="AY346" s="351">
        <f t="shared" si="231"/>
        <v>0</v>
      </c>
      <c r="AZ346" s="431"/>
      <c r="BA346" s="351">
        <f t="shared" si="232"/>
        <v>0</v>
      </c>
      <c r="BB346" s="431"/>
      <c r="BC346" s="351">
        <f t="shared" si="233"/>
        <v>0</v>
      </c>
      <c r="BD346" s="431"/>
      <c r="BE346" s="351">
        <f t="shared" si="257"/>
        <v>0</v>
      </c>
      <c r="BF346" s="431"/>
      <c r="BG346" s="351">
        <f t="shared" si="234"/>
        <v>0</v>
      </c>
      <c r="BH346" s="431"/>
      <c r="BI346" s="351">
        <f t="shared" si="256"/>
        <v>0</v>
      </c>
    </row>
    <row r="347" spans="1:63" ht="15.9" customHeight="1">
      <c r="A347" s="432" t="s">
        <v>978</v>
      </c>
      <c r="B347" s="433" t="s">
        <v>979</v>
      </c>
      <c r="C347" s="61">
        <v>32600</v>
      </c>
      <c r="D347" s="350"/>
      <c r="E347" s="351">
        <f t="shared" si="235"/>
        <v>0</v>
      </c>
      <c r="F347" s="350"/>
      <c r="G347" s="351">
        <f t="shared" si="236"/>
        <v>0</v>
      </c>
      <c r="H347" s="350"/>
      <c r="I347" s="351">
        <f t="shared" si="237"/>
        <v>0</v>
      </c>
      <c r="J347" s="512"/>
      <c r="K347" s="511">
        <f t="shared" si="238"/>
        <v>0</v>
      </c>
      <c r="L347" s="247"/>
      <c r="M347" s="351">
        <f t="shared" si="239"/>
        <v>0</v>
      </c>
      <c r="N347" s="350"/>
      <c r="O347" s="351">
        <f t="shared" si="240"/>
        <v>0</v>
      </c>
      <c r="P347" s="350"/>
      <c r="Q347" s="351">
        <f t="shared" si="241"/>
        <v>0</v>
      </c>
      <c r="R347" s="401"/>
      <c r="S347" s="351">
        <f t="shared" si="242"/>
        <v>0</v>
      </c>
      <c r="T347" s="350"/>
      <c r="U347" s="351">
        <f t="shared" si="243"/>
        <v>0</v>
      </c>
      <c r="V347" s="247"/>
      <c r="W347" s="351">
        <f t="shared" si="244"/>
        <v>0</v>
      </c>
      <c r="X347" s="350"/>
      <c r="Y347" s="351">
        <f t="shared" si="245"/>
        <v>0</v>
      </c>
      <c r="Z347" s="247"/>
      <c r="AA347" s="351">
        <f t="shared" si="246"/>
        <v>0</v>
      </c>
      <c r="AB347" s="350"/>
      <c r="AC347" s="351">
        <f t="shared" si="247"/>
        <v>0</v>
      </c>
      <c r="AD347" s="350"/>
      <c r="AE347" s="351">
        <f t="shared" si="248"/>
        <v>0</v>
      </c>
      <c r="AF347" s="350"/>
      <c r="AG347" s="351">
        <f t="shared" si="249"/>
        <v>0</v>
      </c>
      <c r="AH347" s="401"/>
      <c r="AI347" s="351">
        <f t="shared" si="250"/>
        <v>0</v>
      </c>
      <c r="AJ347" s="350"/>
      <c r="AK347" s="351">
        <f t="shared" si="251"/>
        <v>0</v>
      </c>
      <c r="AL347" s="350"/>
      <c r="AM347" s="351">
        <f t="shared" si="252"/>
        <v>0</v>
      </c>
      <c r="AN347" s="350"/>
      <c r="AO347" s="351">
        <f t="shared" si="253"/>
        <v>0</v>
      </c>
      <c r="AP347" s="350"/>
      <c r="AQ347" s="351">
        <f t="shared" si="254"/>
        <v>0</v>
      </c>
      <c r="AR347" s="350"/>
      <c r="AS347" s="351">
        <f t="shared" ref="AS347:AS413" si="258">C347*AR347</f>
        <v>0</v>
      </c>
      <c r="AT347" s="431"/>
      <c r="AU347" s="351">
        <f t="shared" si="255"/>
        <v>0</v>
      </c>
      <c r="AV347" s="431"/>
      <c r="AW347" s="351">
        <f t="shared" ref="AW347:AW413" si="259">C347*AV347</f>
        <v>0</v>
      </c>
      <c r="AX347" s="431"/>
      <c r="AY347" s="351">
        <f t="shared" ref="AY347:AY413" si="260">C347*AX347</f>
        <v>0</v>
      </c>
      <c r="AZ347" s="431"/>
      <c r="BA347" s="351">
        <f t="shared" ref="BA347:BA413" si="261">C347*AZ347</f>
        <v>0</v>
      </c>
      <c r="BB347" s="431"/>
      <c r="BC347" s="351">
        <f t="shared" ref="BC347:BC413" si="262">C347*BB347</f>
        <v>0</v>
      </c>
      <c r="BD347" s="431"/>
      <c r="BE347" s="351">
        <f t="shared" si="257"/>
        <v>0</v>
      </c>
      <c r="BF347" s="431"/>
      <c r="BG347" s="351">
        <f t="shared" ref="BG347:BG413" si="263">C347*BF347</f>
        <v>0</v>
      </c>
      <c r="BH347" s="431"/>
      <c r="BI347" s="351">
        <f t="shared" si="256"/>
        <v>0</v>
      </c>
    </row>
    <row r="348" spans="1:63" ht="15.9" customHeight="1">
      <c r="A348" s="432" t="s">
        <v>980</v>
      </c>
      <c r="B348" s="433" t="s">
        <v>981</v>
      </c>
      <c r="C348" s="61">
        <v>32600</v>
      </c>
      <c r="D348" s="350"/>
      <c r="E348" s="351">
        <f t="shared" si="235"/>
        <v>0</v>
      </c>
      <c r="F348" s="350"/>
      <c r="G348" s="351">
        <f t="shared" si="236"/>
        <v>0</v>
      </c>
      <c r="H348" s="350"/>
      <c r="I348" s="351">
        <f t="shared" si="237"/>
        <v>0</v>
      </c>
      <c r="J348" s="512"/>
      <c r="K348" s="511">
        <f t="shared" si="238"/>
        <v>0</v>
      </c>
      <c r="L348" s="247"/>
      <c r="M348" s="351">
        <f t="shared" si="239"/>
        <v>0</v>
      </c>
      <c r="N348" s="350"/>
      <c r="O348" s="351">
        <f t="shared" si="240"/>
        <v>0</v>
      </c>
      <c r="P348" s="350"/>
      <c r="Q348" s="351">
        <f t="shared" si="241"/>
        <v>0</v>
      </c>
      <c r="R348" s="401"/>
      <c r="S348" s="351">
        <f t="shared" si="242"/>
        <v>0</v>
      </c>
      <c r="T348" s="350"/>
      <c r="U348" s="351">
        <f t="shared" si="243"/>
        <v>0</v>
      </c>
      <c r="V348" s="247"/>
      <c r="W348" s="351">
        <f t="shared" si="244"/>
        <v>0</v>
      </c>
      <c r="X348" s="350"/>
      <c r="Y348" s="351">
        <f t="shared" si="245"/>
        <v>0</v>
      </c>
      <c r="Z348" s="247"/>
      <c r="AA348" s="351">
        <f t="shared" si="246"/>
        <v>0</v>
      </c>
      <c r="AB348" s="350"/>
      <c r="AC348" s="351">
        <f t="shared" si="247"/>
        <v>0</v>
      </c>
      <c r="AD348" s="350"/>
      <c r="AE348" s="351">
        <f t="shared" si="248"/>
        <v>0</v>
      </c>
      <c r="AF348" s="350"/>
      <c r="AG348" s="351">
        <f t="shared" si="249"/>
        <v>0</v>
      </c>
      <c r="AH348" s="401"/>
      <c r="AI348" s="351">
        <f t="shared" si="250"/>
        <v>0</v>
      </c>
      <c r="AJ348" s="350"/>
      <c r="AK348" s="351">
        <f t="shared" si="251"/>
        <v>0</v>
      </c>
      <c r="AL348" s="350"/>
      <c r="AM348" s="351">
        <f t="shared" si="252"/>
        <v>0</v>
      </c>
      <c r="AN348" s="350"/>
      <c r="AO348" s="351">
        <f t="shared" si="253"/>
        <v>0</v>
      </c>
      <c r="AP348" s="350"/>
      <c r="AQ348" s="351">
        <f t="shared" si="254"/>
        <v>0</v>
      </c>
      <c r="AR348" s="350"/>
      <c r="AS348" s="351">
        <f t="shared" si="258"/>
        <v>0</v>
      </c>
      <c r="AT348" s="431"/>
      <c r="AU348" s="351">
        <f t="shared" si="255"/>
        <v>0</v>
      </c>
      <c r="AV348" s="431"/>
      <c r="AW348" s="351">
        <f t="shared" si="259"/>
        <v>0</v>
      </c>
      <c r="AX348" s="431"/>
      <c r="AY348" s="351">
        <f t="shared" si="260"/>
        <v>0</v>
      </c>
      <c r="AZ348" s="431"/>
      <c r="BA348" s="351">
        <f t="shared" si="261"/>
        <v>0</v>
      </c>
      <c r="BB348" s="431"/>
      <c r="BC348" s="351">
        <f t="shared" si="262"/>
        <v>0</v>
      </c>
      <c r="BD348" s="431"/>
      <c r="BE348" s="351">
        <f t="shared" si="257"/>
        <v>0</v>
      </c>
      <c r="BF348" s="431"/>
      <c r="BG348" s="351">
        <f t="shared" si="263"/>
        <v>0</v>
      </c>
      <c r="BH348" s="431"/>
      <c r="BI348" s="351">
        <f t="shared" si="256"/>
        <v>0</v>
      </c>
    </row>
    <row r="349" spans="1:63" ht="15.9" customHeight="1">
      <c r="A349" s="432" t="s">
        <v>982</v>
      </c>
      <c r="B349" s="433" t="s">
        <v>983</v>
      </c>
      <c r="C349" s="61">
        <v>32600</v>
      </c>
      <c r="D349" s="350"/>
      <c r="E349" s="351">
        <f t="shared" si="235"/>
        <v>0</v>
      </c>
      <c r="F349" s="350"/>
      <c r="G349" s="351">
        <f t="shared" si="236"/>
        <v>0</v>
      </c>
      <c r="H349" s="350"/>
      <c r="I349" s="351">
        <f t="shared" si="237"/>
        <v>0</v>
      </c>
      <c r="J349" s="512"/>
      <c r="K349" s="511">
        <f t="shared" si="238"/>
        <v>0</v>
      </c>
      <c r="L349" s="247"/>
      <c r="M349" s="351">
        <f t="shared" si="239"/>
        <v>0</v>
      </c>
      <c r="N349" s="350"/>
      <c r="O349" s="351">
        <f t="shared" si="240"/>
        <v>0</v>
      </c>
      <c r="P349" s="350"/>
      <c r="Q349" s="351">
        <f t="shared" si="241"/>
        <v>0</v>
      </c>
      <c r="R349" s="401"/>
      <c r="S349" s="351">
        <f t="shared" si="242"/>
        <v>0</v>
      </c>
      <c r="T349" s="350"/>
      <c r="U349" s="351">
        <f t="shared" si="243"/>
        <v>0</v>
      </c>
      <c r="V349" s="247"/>
      <c r="W349" s="351">
        <f t="shared" si="244"/>
        <v>0</v>
      </c>
      <c r="X349" s="350"/>
      <c r="Y349" s="351">
        <f t="shared" si="245"/>
        <v>0</v>
      </c>
      <c r="Z349" s="247"/>
      <c r="AA349" s="351">
        <f t="shared" si="246"/>
        <v>0</v>
      </c>
      <c r="AB349" s="350"/>
      <c r="AC349" s="351">
        <f t="shared" si="247"/>
        <v>0</v>
      </c>
      <c r="AD349" s="350">
        <v>7.5</v>
      </c>
      <c r="AE349" s="351">
        <f t="shared" si="248"/>
        <v>244500</v>
      </c>
      <c r="AF349" s="350"/>
      <c r="AG349" s="351">
        <f t="shared" si="249"/>
        <v>0</v>
      </c>
      <c r="AH349" s="401"/>
      <c r="AI349" s="351">
        <f t="shared" si="250"/>
        <v>0</v>
      </c>
      <c r="AJ349" s="350"/>
      <c r="AK349" s="351">
        <f t="shared" si="251"/>
        <v>0</v>
      </c>
      <c r="AL349" s="350"/>
      <c r="AM349" s="351">
        <f t="shared" si="252"/>
        <v>0</v>
      </c>
      <c r="AN349" s="350"/>
      <c r="AO349" s="351">
        <f t="shared" si="253"/>
        <v>0</v>
      </c>
      <c r="AP349" s="350"/>
      <c r="AQ349" s="351">
        <f t="shared" si="254"/>
        <v>0</v>
      </c>
      <c r="AR349" s="350"/>
      <c r="AS349" s="351">
        <f t="shared" si="258"/>
        <v>0</v>
      </c>
      <c r="AT349" s="431"/>
      <c r="AU349" s="351">
        <f t="shared" si="255"/>
        <v>0</v>
      </c>
      <c r="AV349" s="431"/>
      <c r="AW349" s="351">
        <f t="shared" si="259"/>
        <v>0</v>
      </c>
      <c r="AX349" s="431"/>
      <c r="AY349" s="351">
        <f t="shared" si="260"/>
        <v>0</v>
      </c>
      <c r="AZ349" s="431"/>
      <c r="BA349" s="351">
        <f t="shared" si="261"/>
        <v>0</v>
      </c>
      <c r="BB349" s="431"/>
      <c r="BC349" s="351">
        <f t="shared" si="262"/>
        <v>0</v>
      </c>
      <c r="BD349" s="431"/>
      <c r="BE349" s="351">
        <f t="shared" si="257"/>
        <v>0</v>
      </c>
      <c r="BF349" s="431"/>
      <c r="BG349" s="351">
        <f t="shared" si="263"/>
        <v>0</v>
      </c>
      <c r="BH349" s="431"/>
      <c r="BI349" s="351">
        <f t="shared" si="256"/>
        <v>0</v>
      </c>
    </row>
    <row r="350" spans="1:63" ht="15.9" customHeight="1">
      <c r="A350" s="432" t="s">
        <v>443</v>
      </c>
      <c r="B350" s="364" t="s">
        <v>444</v>
      </c>
      <c r="C350" s="61">
        <v>67400</v>
      </c>
      <c r="D350" s="350"/>
      <c r="E350" s="351">
        <f t="shared" si="235"/>
        <v>0</v>
      </c>
      <c r="F350" s="350"/>
      <c r="G350" s="351">
        <f t="shared" si="236"/>
        <v>0</v>
      </c>
      <c r="H350" s="350"/>
      <c r="I350" s="351">
        <f t="shared" si="237"/>
        <v>0</v>
      </c>
      <c r="J350" s="512"/>
      <c r="K350" s="511">
        <f t="shared" si="238"/>
        <v>0</v>
      </c>
      <c r="L350" s="247"/>
      <c r="M350" s="351">
        <f t="shared" si="239"/>
        <v>0</v>
      </c>
      <c r="N350" s="350"/>
      <c r="O350" s="351">
        <f t="shared" si="240"/>
        <v>0</v>
      </c>
      <c r="P350" s="350"/>
      <c r="Q350" s="351">
        <f t="shared" si="241"/>
        <v>0</v>
      </c>
      <c r="R350" s="401"/>
      <c r="S350" s="351">
        <f t="shared" si="242"/>
        <v>0</v>
      </c>
      <c r="T350" s="350"/>
      <c r="U350" s="351">
        <f t="shared" si="243"/>
        <v>0</v>
      </c>
      <c r="V350" s="247"/>
      <c r="W350" s="351">
        <f t="shared" si="244"/>
        <v>0</v>
      </c>
      <c r="X350" s="350"/>
      <c r="Y350" s="351">
        <f t="shared" si="245"/>
        <v>0</v>
      </c>
      <c r="Z350" s="247"/>
      <c r="AA350" s="351">
        <f t="shared" si="246"/>
        <v>0</v>
      </c>
      <c r="AB350" s="350"/>
      <c r="AC350" s="351">
        <f t="shared" si="247"/>
        <v>0</v>
      </c>
      <c r="AD350" s="350"/>
      <c r="AE350" s="351">
        <f t="shared" si="248"/>
        <v>0</v>
      </c>
      <c r="AF350" s="350"/>
      <c r="AG350" s="351">
        <f t="shared" si="249"/>
        <v>0</v>
      </c>
      <c r="AH350" s="401"/>
      <c r="AI350" s="351">
        <f t="shared" si="250"/>
        <v>0</v>
      </c>
      <c r="AJ350" s="350"/>
      <c r="AK350" s="351">
        <f t="shared" si="251"/>
        <v>0</v>
      </c>
      <c r="AL350" s="350"/>
      <c r="AM350" s="351">
        <f t="shared" si="252"/>
        <v>0</v>
      </c>
      <c r="AN350" s="350"/>
      <c r="AO350" s="351">
        <f t="shared" si="253"/>
        <v>0</v>
      </c>
      <c r="AP350" s="350"/>
      <c r="AQ350" s="351">
        <f t="shared" si="254"/>
        <v>0</v>
      </c>
      <c r="AR350" s="350"/>
      <c r="AS350" s="351">
        <f t="shared" si="258"/>
        <v>0</v>
      </c>
      <c r="AT350" s="431">
        <v>0</v>
      </c>
      <c r="AU350" s="351">
        <f t="shared" si="255"/>
        <v>0</v>
      </c>
      <c r="AV350" s="431">
        <v>0</v>
      </c>
      <c r="AW350" s="351">
        <f t="shared" si="259"/>
        <v>0</v>
      </c>
      <c r="AX350" s="431">
        <v>0</v>
      </c>
      <c r="AY350" s="351">
        <f t="shared" si="260"/>
        <v>0</v>
      </c>
      <c r="AZ350" s="431">
        <v>0</v>
      </c>
      <c r="BA350" s="351">
        <f t="shared" si="261"/>
        <v>0</v>
      </c>
      <c r="BB350" s="431">
        <v>0</v>
      </c>
      <c r="BC350" s="351">
        <f t="shared" si="262"/>
        <v>0</v>
      </c>
      <c r="BD350" s="431">
        <v>0</v>
      </c>
      <c r="BE350" s="351">
        <f t="shared" si="257"/>
        <v>0</v>
      </c>
      <c r="BF350" s="431">
        <v>0</v>
      </c>
      <c r="BG350" s="351">
        <f t="shared" si="263"/>
        <v>0</v>
      </c>
      <c r="BH350" s="431">
        <v>0</v>
      </c>
      <c r="BI350" s="351">
        <f t="shared" si="256"/>
        <v>0</v>
      </c>
    </row>
    <row r="351" spans="1:63" ht="15.9" customHeight="1">
      <c r="A351" s="432" t="s">
        <v>1010</v>
      </c>
      <c r="B351" s="433" t="s">
        <v>1011</v>
      </c>
      <c r="C351" s="61">
        <v>32600</v>
      </c>
      <c r="D351" s="350"/>
      <c r="E351" s="351">
        <f t="shared" si="235"/>
        <v>0</v>
      </c>
      <c r="F351" s="350"/>
      <c r="G351" s="351">
        <f t="shared" si="236"/>
        <v>0</v>
      </c>
      <c r="H351" s="350"/>
      <c r="I351" s="351">
        <f t="shared" si="237"/>
        <v>0</v>
      </c>
      <c r="J351" s="512"/>
      <c r="K351" s="511">
        <f t="shared" si="238"/>
        <v>0</v>
      </c>
      <c r="L351" s="247"/>
      <c r="M351" s="351">
        <f t="shared" si="239"/>
        <v>0</v>
      </c>
      <c r="N351" s="350"/>
      <c r="O351" s="351">
        <f t="shared" si="240"/>
        <v>0</v>
      </c>
      <c r="P351" s="350"/>
      <c r="Q351" s="351">
        <f t="shared" si="241"/>
        <v>0</v>
      </c>
      <c r="R351" s="401"/>
      <c r="S351" s="351">
        <f t="shared" si="242"/>
        <v>0</v>
      </c>
      <c r="T351" s="350"/>
      <c r="U351" s="351">
        <f t="shared" si="243"/>
        <v>0</v>
      </c>
      <c r="V351" s="247"/>
      <c r="W351" s="351">
        <f t="shared" si="244"/>
        <v>0</v>
      </c>
      <c r="X351" s="350"/>
      <c r="Y351" s="351">
        <f t="shared" si="245"/>
        <v>0</v>
      </c>
      <c r="Z351" s="247"/>
      <c r="AA351" s="351">
        <f t="shared" si="246"/>
        <v>0</v>
      </c>
      <c r="AB351" s="350"/>
      <c r="AC351" s="351">
        <f t="shared" si="247"/>
        <v>0</v>
      </c>
      <c r="AD351" s="350"/>
      <c r="AE351" s="351">
        <f t="shared" si="248"/>
        <v>0</v>
      </c>
      <c r="AF351" s="350"/>
      <c r="AG351" s="351">
        <f t="shared" si="249"/>
        <v>0</v>
      </c>
      <c r="AH351" s="401"/>
      <c r="AI351" s="351">
        <f t="shared" si="250"/>
        <v>0</v>
      </c>
      <c r="AJ351" s="350"/>
      <c r="AK351" s="351">
        <f t="shared" si="251"/>
        <v>0</v>
      </c>
      <c r="AL351" s="350"/>
      <c r="AM351" s="351">
        <f t="shared" si="252"/>
        <v>0</v>
      </c>
      <c r="AN351" s="350"/>
      <c r="AO351" s="351">
        <f t="shared" si="253"/>
        <v>0</v>
      </c>
      <c r="AP351" s="350"/>
      <c r="AQ351" s="351">
        <f t="shared" si="254"/>
        <v>0</v>
      </c>
      <c r="AR351" s="350"/>
      <c r="AS351" s="351">
        <f t="shared" si="258"/>
        <v>0</v>
      </c>
      <c r="AT351" s="431"/>
      <c r="AU351" s="351">
        <f t="shared" si="255"/>
        <v>0</v>
      </c>
      <c r="AV351" s="431"/>
      <c r="AW351" s="351">
        <f t="shared" si="259"/>
        <v>0</v>
      </c>
      <c r="AX351" s="431"/>
      <c r="AY351" s="351">
        <f t="shared" si="260"/>
        <v>0</v>
      </c>
      <c r="AZ351" s="431"/>
      <c r="BA351" s="351">
        <f t="shared" si="261"/>
        <v>0</v>
      </c>
      <c r="BB351" s="431"/>
      <c r="BC351" s="351">
        <f t="shared" si="262"/>
        <v>0</v>
      </c>
      <c r="BD351" s="431"/>
      <c r="BE351" s="351">
        <f t="shared" si="257"/>
        <v>0</v>
      </c>
      <c r="BF351" s="431"/>
      <c r="BG351" s="351">
        <f t="shared" si="263"/>
        <v>0</v>
      </c>
      <c r="BH351" s="431"/>
      <c r="BI351" s="351">
        <f t="shared" si="256"/>
        <v>0</v>
      </c>
    </row>
    <row r="352" spans="1:63" ht="15.9" customHeight="1">
      <c r="A352" s="432" t="s">
        <v>1012</v>
      </c>
      <c r="B352" s="433" t="s">
        <v>1013</v>
      </c>
      <c r="C352" s="61">
        <v>32600</v>
      </c>
      <c r="D352" s="350"/>
      <c r="E352" s="351">
        <f t="shared" si="235"/>
        <v>0</v>
      </c>
      <c r="F352" s="350"/>
      <c r="G352" s="351">
        <f t="shared" si="236"/>
        <v>0</v>
      </c>
      <c r="H352" s="350"/>
      <c r="I352" s="351">
        <f t="shared" si="237"/>
        <v>0</v>
      </c>
      <c r="J352" s="512"/>
      <c r="K352" s="511">
        <f t="shared" si="238"/>
        <v>0</v>
      </c>
      <c r="L352" s="247"/>
      <c r="M352" s="351">
        <f t="shared" si="239"/>
        <v>0</v>
      </c>
      <c r="N352" s="350"/>
      <c r="O352" s="351">
        <f t="shared" si="240"/>
        <v>0</v>
      </c>
      <c r="P352" s="350"/>
      <c r="Q352" s="351">
        <f t="shared" si="241"/>
        <v>0</v>
      </c>
      <c r="R352" s="401"/>
      <c r="S352" s="351">
        <f t="shared" si="242"/>
        <v>0</v>
      </c>
      <c r="T352" s="350"/>
      <c r="U352" s="351">
        <f t="shared" si="243"/>
        <v>0</v>
      </c>
      <c r="V352" s="247"/>
      <c r="W352" s="351">
        <f t="shared" si="244"/>
        <v>0</v>
      </c>
      <c r="X352" s="350"/>
      <c r="Y352" s="351">
        <f t="shared" si="245"/>
        <v>0</v>
      </c>
      <c r="Z352" s="247"/>
      <c r="AA352" s="351">
        <f t="shared" si="246"/>
        <v>0</v>
      </c>
      <c r="AB352" s="350"/>
      <c r="AC352" s="351">
        <f t="shared" si="247"/>
        <v>0</v>
      </c>
      <c r="AD352" s="350"/>
      <c r="AE352" s="351">
        <f t="shared" si="248"/>
        <v>0</v>
      </c>
      <c r="AF352" s="350"/>
      <c r="AG352" s="351">
        <f t="shared" si="249"/>
        <v>0</v>
      </c>
      <c r="AH352" s="401"/>
      <c r="AI352" s="351">
        <f t="shared" si="250"/>
        <v>0</v>
      </c>
      <c r="AJ352" s="350"/>
      <c r="AK352" s="351">
        <f t="shared" si="251"/>
        <v>0</v>
      </c>
      <c r="AL352" s="350"/>
      <c r="AM352" s="351">
        <f t="shared" si="252"/>
        <v>0</v>
      </c>
      <c r="AN352" s="350"/>
      <c r="AO352" s="351">
        <f t="shared" si="253"/>
        <v>0</v>
      </c>
      <c r="AP352" s="350"/>
      <c r="AQ352" s="351">
        <f t="shared" si="254"/>
        <v>0</v>
      </c>
      <c r="AR352" s="350"/>
      <c r="AS352" s="351">
        <f t="shared" si="258"/>
        <v>0</v>
      </c>
      <c r="AT352" s="431"/>
      <c r="AU352" s="351">
        <f t="shared" si="255"/>
        <v>0</v>
      </c>
      <c r="AV352" s="431"/>
      <c r="AW352" s="351">
        <f t="shared" si="259"/>
        <v>0</v>
      </c>
      <c r="AX352" s="431"/>
      <c r="AY352" s="351">
        <f t="shared" si="260"/>
        <v>0</v>
      </c>
      <c r="AZ352" s="431"/>
      <c r="BA352" s="351">
        <f t="shared" si="261"/>
        <v>0</v>
      </c>
      <c r="BB352" s="431"/>
      <c r="BC352" s="351">
        <f t="shared" si="262"/>
        <v>0</v>
      </c>
      <c r="BD352" s="431"/>
      <c r="BE352" s="351">
        <f t="shared" si="257"/>
        <v>0</v>
      </c>
      <c r="BF352" s="431"/>
      <c r="BG352" s="351">
        <f t="shared" si="263"/>
        <v>0</v>
      </c>
      <c r="BH352" s="431"/>
      <c r="BI352" s="351">
        <f t="shared" si="256"/>
        <v>0</v>
      </c>
    </row>
    <row r="353" spans="1:61" ht="15.9" customHeight="1">
      <c r="A353" s="432" t="s">
        <v>1014</v>
      </c>
      <c r="B353" s="433" t="s">
        <v>1015</v>
      </c>
      <c r="C353" s="61">
        <v>32600</v>
      </c>
      <c r="D353" s="350"/>
      <c r="E353" s="351">
        <f t="shared" si="235"/>
        <v>0</v>
      </c>
      <c r="F353" s="350"/>
      <c r="G353" s="351">
        <f t="shared" si="236"/>
        <v>0</v>
      </c>
      <c r="H353" s="350"/>
      <c r="I353" s="351">
        <f t="shared" si="237"/>
        <v>0</v>
      </c>
      <c r="J353" s="512"/>
      <c r="K353" s="511">
        <f t="shared" si="238"/>
        <v>0</v>
      </c>
      <c r="L353" s="247"/>
      <c r="M353" s="351">
        <f t="shared" si="239"/>
        <v>0</v>
      </c>
      <c r="N353" s="350"/>
      <c r="O353" s="351">
        <f t="shared" si="240"/>
        <v>0</v>
      </c>
      <c r="P353" s="350"/>
      <c r="Q353" s="351">
        <f t="shared" si="241"/>
        <v>0</v>
      </c>
      <c r="R353" s="401"/>
      <c r="S353" s="351">
        <f t="shared" si="242"/>
        <v>0</v>
      </c>
      <c r="T353" s="350"/>
      <c r="U353" s="351">
        <f t="shared" si="243"/>
        <v>0</v>
      </c>
      <c r="V353" s="247"/>
      <c r="W353" s="351">
        <f t="shared" si="244"/>
        <v>0</v>
      </c>
      <c r="X353" s="350"/>
      <c r="Y353" s="351">
        <f t="shared" si="245"/>
        <v>0</v>
      </c>
      <c r="Z353" s="247"/>
      <c r="AA353" s="351">
        <f t="shared" si="246"/>
        <v>0</v>
      </c>
      <c r="AB353" s="350"/>
      <c r="AC353" s="351">
        <f t="shared" si="247"/>
        <v>0</v>
      </c>
      <c r="AD353" s="350">
        <v>11</v>
      </c>
      <c r="AE353" s="351">
        <f t="shared" si="248"/>
        <v>358600</v>
      </c>
      <c r="AF353" s="350"/>
      <c r="AG353" s="351">
        <f t="shared" si="249"/>
        <v>0</v>
      </c>
      <c r="AH353" s="401"/>
      <c r="AI353" s="351">
        <f t="shared" si="250"/>
        <v>0</v>
      </c>
      <c r="AJ353" s="350"/>
      <c r="AK353" s="351">
        <f t="shared" si="251"/>
        <v>0</v>
      </c>
      <c r="AL353" s="350"/>
      <c r="AM353" s="351">
        <f t="shared" si="252"/>
        <v>0</v>
      </c>
      <c r="AN353" s="350"/>
      <c r="AO353" s="351">
        <f t="shared" si="253"/>
        <v>0</v>
      </c>
      <c r="AP353" s="350"/>
      <c r="AQ353" s="351">
        <f t="shared" si="254"/>
        <v>0</v>
      </c>
      <c r="AR353" s="350"/>
      <c r="AS353" s="351">
        <f t="shared" si="258"/>
        <v>0</v>
      </c>
      <c r="AT353" s="431"/>
      <c r="AU353" s="351">
        <f t="shared" si="255"/>
        <v>0</v>
      </c>
      <c r="AV353" s="431"/>
      <c r="AW353" s="351">
        <f t="shared" si="259"/>
        <v>0</v>
      </c>
      <c r="AX353" s="431"/>
      <c r="AY353" s="351">
        <f t="shared" si="260"/>
        <v>0</v>
      </c>
      <c r="AZ353" s="431"/>
      <c r="BA353" s="351">
        <f t="shared" si="261"/>
        <v>0</v>
      </c>
      <c r="BB353" s="431"/>
      <c r="BC353" s="351">
        <f t="shared" si="262"/>
        <v>0</v>
      </c>
      <c r="BD353" s="431"/>
      <c r="BE353" s="351">
        <f t="shared" si="257"/>
        <v>0</v>
      </c>
      <c r="BF353" s="431"/>
      <c r="BG353" s="351">
        <f t="shared" si="263"/>
        <v>0</v>
      </c>
      <c r="BH353" s="431"/>
      <c r="BI353" s="351">
        <f t="shared" si="256"/>
        <v>0</v>
      </c>
    </row>
    <row r="354" spans="1:61" ht="15.9" customHeight="1">
      <c r="A354" s="432" t="s">
        <v>1016</v>
      </c>
      <c r="B354" s="433" t="s">
        <v>1017</v>
      </c>
      <c r="C354" s="61">
        <v>32600</v>
      </c>
      <c r="D354" s="350"/>
      <c r="E354" s="351">
        <f t="shared" si="235"/>
        <v>0</v>
      </c>
      <c r="F354" s="350"/>
      <c r="G354" s="351">
        <f t="shared" si="236"/>
        <v>0</v>
      </c>
      <c r="H354" s="350"/>
      <c r="I354" s="351">
        <f t="shared" si="237"/>
        <v>0</v>
      </c>
      <c r="J354" s="512"/>
      <c r="K354" s="511">
        <f t="shared" si="238"/>
        <v>0</v>
      </c>
      <c r="L354" s="247"/>
      <c r="M354" s="351">
        <f t="shared" si="239"/>
        <v>0</v>
      </c>
      <c r="N354" s="350"/>
      <c r="O354" s="351">
        <f t="shared" si="240"/>
        <v>0</v>
      </c>
      <c r="P354" s="350"/>
      <c r="Q354" s="351">
        <f t="shared" si="241"/>
        <v>0</v>
      </c>
      <c r="R354" s="401"/>
      <c r="S354" s="351">
        <f t="shared" si="242"/>
        <v>0</v>
      </c>
      <c r="T354" s="350"/>
      <c r="U354" s="351">
        <f t="shared" si="243"/>
        <v>0</v>
      </c>
      <c r="V354" s="247"/>
      <c r="W354" s="351">
        <f t="shared" si="244"/>
        <v>0</v>
      </c>
      <c r="X354" s="350"/>
      <c r="Y354" s="351">
        <f t="shared" si="245"/>
        <v>0</v>
      </c>
      <c r="Z354" s="247"/>
      <c r="AA354" s="351">
        <f t="shared" si="246"/>
        <v>0</v>
      </c>
      <c r="AB354" s="350"/>
      <c r="AC354" s="351">
        <f t="shared" si="247"/>
        <v>0</v>
      </c>
      <c r="AD354" s="350">
        <v>15</v>
      </c>
      <c r="AE354" s="351">
        <f t="shared" si="248"/>
        <v>489000</v>
      </c>
      <c r="AF354" s="350"/>
      <c r="AG354" s="351">
        <f t="shared" si="249"/>
        <v>0</v>
      </c>
      <c r="AH354" s="401"/>
      <c r="AI354" s="351">
        <f t="shared" si="250"/>
        <v>0</v>
      </c>
      <c r="AJ354" s="350"/>
      <c r="AK354" s="351">
        <f t="shared" si="251"/>
        <v>0</v>
      </c>
      <c r="AL354" s="350"/>
      <c r="AM354" s="351">
        <f t="shared" si="252"/>
        <v>0</v>
      </c>
      <c r="AN354" s="350"/>
      <c r="AO354" s="351">
        <f t="shared" si="253"/>
        <v>0</v>
      </c>
      <c r="AP354" s="350"/>
      <c r="AQ354" s="351">
        <f t="shared" si="254"/>
        <v>0</v>
      </c>
      <c r="AR354" s="350"/>
      <c r="AS354" s="351">
        <f t="shared" si="258"/>
        <v>0</v>
      </c>
      <c r="AT354" s="431"/>
      <c r="AU354" s="351">
        <f t="shared" si="255"/>
        <v>0</v>
      </c>
      <c r="AV354" s="431"/>
      <c r="AW354" s="351">
        <f t="shared" si="259"/>
        <v>0</v>
      </c>
      <c r="AX354" s="431"/>
      <c r="AY354" s="351">
        <f t="shared" si="260"/>
        <v>0</v>
      </c>
      <c r="AZ354" s="431"/>
      <c r="BA354" s="351">
        <f t="shared" si="261"/>
        <v>0</v>
      </c>
      <c r="BB354" s="431"/>
      <c r="BC354" s="351">
        <f t="shared" si="262"/>
        <v>0</v>
      </c>
      <c r="BD354" s="431"/>
      <c r="BE354" s="351">
        <f t="shared" si="257"/>
        <v>0</v>
      </c>
      <c r="BF354" s="431"/>
      <c r="BG354" s="351">
        <f t="shared" si="263"/>
        <v>0</v>
      </c>
      <c r="BH354" s="431"/>
      <c r="BI354" s="351">
        <f t="shared" si="256"/>
        <v>0</v>
      </c>
    </row>
    <row r="355" spans="1:61" ht="15.9" customHeight="1">
      <c r="A355" s="432" t="s">
        <v>302</v>
      </c>
      <c r="B355" s="364" t="s">
        <v>303</v>
      </c>
      <c r="C355" s="61">
        <v>67400</v>
      </c>
      <c r="D355" s="350"/>
      <c r="E355" s="351">
        <f t="shared" si="235"/>
        <v>0</v>
      </c>
      <c r="F355" s="350"/>
      <c r="G355" s="351">
        <f t="shared" si="236"/>
        <v>0</v>
      </c>
      <c r="H355" s="350"/>
      <c r="I355" s="351">
        <f t="shared" si="237"/>
        <v>0</v>
      </c>
      <c r="J355" s="512"/>
      <c r="K355" s="511">
        <f t="shared" si="238"/>
        <v>0</v>
      </c>
      <c r="L355" s="247"/>
      <c r="M355" s="351">
        <f t="shared" si="239"/>
        <v>0</v>
      </c>
      <c r="N355" s="350"/>
      <c r="O355" s="351">
        <f t="shared" si="240"/>
        <v>0</v>
      </c>
      <c r="P355" s="350"/>
      <c r="Q355" s="351">
        <f t="shared" si="241"/>
        <v>0</v>
      </c>
      <c r="R355" s="401"/>
      <c r="S355" s="351">
        <f t="shared" si="242"/>
        <v>0</v>
      </c>
      <c r="T355" s="350"/>
      <c r="U355" s="351">
        <f t="shared" si="243"/>
        <v>0</v>
      </c>
      <c r="V355" s="247"/>
      <c r="W355" s="351">
        <f t="shared" si="244"/>
        <v>0</v>
      </c>
      <c r="X355" s="350"/>
      <c r="Y355" s="351">
        <f t="shared" si="245"/>
        <v>0</v>
      </c>
      <c r="Z355" s="247"/>
      <c r="AA355" s="351">
        <f t="shared" si="246"/>
        <v>0</v>
      </c>
      <c r="AB355" s="350"/>
      <c r="AC355" s="351">
        <f t="shared" si="247"/>
        <v>0</v>
      </c>
      <c r="AD355" s="350"/>
      <c r="AE355" s="351">
        <f t="shared" si="248"/>
        <v>0</v>
      </c>
      <c r="AF355" s="350"/>
      <c r="AG355" s="351">
        <f t="shared" si="249"/>
        <v>0</v>
      </c>
      <c r="AH355" s="401"/>
      <c r="AI355" s="351">
        <f t="shared" si="250"/>
        <v>0</v>
      </c>
      <c r="AJ355" s="350"/>
      <c r="AK355" s="351">
        <f t="shared" si="251"/>
        <v>0</v>
      </c>
      <c r="AL355" s="350"/>
      <c r="AM355" s="351">
        <f t="shared" si="252"/>
        <v>0</v>
      </c>
      <c r="AN355" s="350"/>
      <c r="AO355" s="351">
        <f t="shared" si="253"/>
        <v>0</v>
      </c>
      <c r="AP355" s="350"/>
      <c r="AQ355" s="351">
        <f t="shared" si="254"/>
        <v>0</v>
      </c>
      <c r="AR355" s="350"/>
      <c r="AS355" s="351">
        <f t="shared" si="258"/>
        <v>0</v>
      </c>
      <c r="AT355" s="431"/>
      <c r="AU355" s="351">
        <f t="shared" si="255"/>
        <v>0</v>
      </c>
      <c r="AV355" s="431"/>
      <c r="AW355" s="351">
        <f t="shared" si="259"/>
        <v>0</v>
      </c>
      <c r="AX355" s="431"/>
      <c r="AY355" s="351">
        <f t="shared" si="260"/>
        <v>0</v>
      </c>
      <c r="AZ355" s="431"/>
      <c r="BA355" s="351">
        <f t="shared" si="261"/>
        <v>0</v>
      </c>
      <c r="BB355" s="431"/>
      <c r="BC355" s="351">
        <f t="shared" si="262"/>
        <v>0</v>
      </c>
      <c r="BD355" s="431"/>
      <c r="BE355" s="351">
        <f t="shared" si="257"/>
        <v>0</v>
      </c>
      <c r="BF355" s="431"/>
      <c r="BG355" s="351">
        <f t="shared" si="263"/>
        <v>0</v>
      </c>
      <c r="BH355" s="431"/>
      <c r="BI355" s="351">
        <f t="shared" si="256"/>
        <v>0</v>
      </c>
    </row>
    <row r="356" spans="1:61" ht="15.9" customHeight="1">
      <c r="A356" s="432" t="s">
        <v>466</v>
      </c>
      <c r="B356" s="364" t="s">
        <v>467</v>
      </c>
      <c r="C356" s="61">
        <v>67400</v>
      </c>
      <c r="D356" s="350"/>
      <c r="E356" s="351">
        <f t="shared" si="235"/>
        <v>0</v>
      </c>
      <c r="F356" s="350"/>
      <c r="G356" s="351">
        <f t="shared" si="236"/>
        <v>0</v>
      </c>
      <c r="H356" s="350"/>
      <c r="I356" s="351">
        <f t="shared" si="237"/>
        <v>0</v>
      </c>
      <c r="J356" s="512"/>
      <c r="K356" s="511">
        <f t="shared" si="238"/>
        <v>0</v>
      </c>
      <c r="L356" s="247"/>
      <c r="M356" s="351">
        <f t="shared" si="239"/>
        <v>0</v>
      </c>
      <c r="N356" s="350"/>
      <c r="O356" s="351">
        <f t="shared" si="240"/>
        <v>0</v>
      </c>
      <c r="P356" s="350"/>
      <c r="Q356" s="351">
        <f t="shared" si="241"/>
        <v>0</v>
      </c>
      <c r="R356" s="401"/>
      <c r="S356" s="351">
        <f t="shared" si="242"/>
        <v>0</v>
      </c>
      <c r="T356" s="350"/>
      <c r="U356" s="351">
        <f t="shared" si="243"/>
        <v>0</v>
      </c>
      <c r="V356" s="247"/>
      <c r="W356" s="351">
        <f t="shared" si="244"/>
        <v>0</v>
      </c>
      <c r="X356" s="350"/>
      <c r="Y356" s="351">
        <f t="shared" si="245"/>
        <v>0</v>
      </c>
      <c r="Z356" s="247"/>
      <c r="AA356" s="351">
        <f t="shared" si="246"/>
        <v>0</v>
      </c>
      <c r="AB356" s="350"/>
      <c r="AC356" s="351">
        <f t="shared" si="247"/>
        <v>0</v>
      </c>
      <c r="AD356" s="350"/>
      <c r="AE356" s="351">
        <f t="shared" si="248"/>
        <v>0</v>
      </c>
      <c r="AF356" s="350"/>
      <c r="AG356" s="351">
        <f t="shared" si="249"/>
        <v>0</v>
      </c>
      <c r="AH356" s="401"/>
      <c r="AI356" s="351">
        <f t="shared" si="250"/>
        <v>0</v>
      </c>
      <c r="AJ356" s="350"/>
      <c r="AK356" s="351">
        <f t="shared" si="251"/>
        <v>0</v>
      </c>
      <c r="AL356" s="350"/>
      <c r="AM356" s="351">
        <f t="shared" si="252"/>
        <v>0</v>
      </c>
      <c r="AN356" s="350"/>
      <c r="AO356" s="351">
        <f t="shared" si="253"/>
        <v>0</v>
      </c>
      <c r="AP356" s="350"/>
      <c r="AQ356" s="351">
        <f t="shared" si="254"/>
        <v>0</v>
      </c>
      <c r="AR356" s="350"/>
      <c r="AS356" s="351">
        <f t="shared" si="258"/>
        <v>0</v>
      </c>
      <c r="AT356" s="431"/>
      <c r="AU356" s="351">
        <f t="shared" si="255"/>
        <v>0</v>
      </c>
      <c r="AV356" s="431"/>
      <c r="AW356" s="351">
        <f t="shared" si="259"/>
        <v>0</v>
      </c>
      <c r="AX356" s="431"/>
      <c r="AY356" s="351">
        <f t="shared" si="260"/>
        <v>0</v>
      </c>
      <c r="AZ356" s="431"/>
      <c r="BA356" s="351">
        <f t="shared" si="261"/>
        <v>0</v>
      </c>
      <c r="BB356" s="431"/>
      <c r="BC356" s="351">
        <f t="shared" si="262"/>
        <v>0</v>
      </c>
      <c r="BD356" s="431"/>
      <c r="BE356" s="351">
        <f t="shared" si="257"/>
        <v>0</v>
      </c>
      <c r="BF356" s="431"/>
      <c r="BG356" s="351">
        <f t="shared" si="263"/>
        <v>0</v>
      </c>
      <c r="BH356" s="431"/>
      <c r="BI356" s="351">
        <f t="shared" si="256"/>
        <v>0</v>
      </c>
    </row>
    <row r="357" spans="1:61" ht="15.9" customHeight="1">
      <c r="A357" s="432" t="s">
        <v>439</v>
      </c>
      <c r="B357" s="364" t="s">
        <v>440</v>
      </c>
      <c r="C357" s="61">
        <v>67400</v>
      </c>
      <c r="D357" s="350"/>
      <c r="E357" s="351">
        <f t="shared" si="235"/>
        <v>0</v>
      </c>
      <c r="F357" s="350"/>
      <c r="G357" s="351">
        <f t="shared" si="236"/>
        <v>0</v>
      </c>
      <c r="H357" s="350"/>
      <c r="I357" s="351">
        <f t="shared" si="237"/>
        <v>0</v>
      </c>
      <c r="J357" s="512"/>
      <c r="K357" s="511">
        <f t="shared" si="238"/>
        <v>0</v>
      </c>
      <c r="L357" s="247"/>
      <c r="M357" s="351">
        <f t="shared" si="239"/>
        <v>0</v>
      </c>
      <c r="N357" s="350"/>
      <c r="O357" s="351">
        <f t="shared" si="240"/>
        <v>0</v>
      </c>
      <c r="P357" s="350"/>
      <c r="Q357" s="351">
        <f t="shared" si="241"/>
        <v>0</v>
      </c>
      <c r="R357" s="401"/>
      <c r="S357" s="351">
        <f t="shared" si="242"/>
        <v>0</v>
      </c>
      <c r="T357" s="350"/>
      <c r="U357" s="351">
        <f t="shared" si="243"/>
        <v>0</v>
      </c>
      <c r="V357" s="247"/>
      <c r="W357" s="351">
        <f t="shared" si="244"/>
        <v>0</v>
      </c>
      <c r="X357" s="350"/>
      <c r="Y357" s="351">
        <f t="shared" si="245"/>
        <v>0</v>
      </c>
      <c r="Z357" s="247"/>
      <c r="AA357" s="351">
        <f t="shared" si="246"/>
        <v>0</v>
      </c>
      <c r="AB357" s="350"/>
      <c r="AC357" s="351">
        <f t="shared" si="247"/>
        <v>0</v>
      </c>
      <c r="AD357" s="350"/>
      <c r="AE357" s="351">
        <f t="shared" si="248"/>
        <v>0</v>
      </c>
      <c r="AF357" s="350"/>
      <c r="AG357" s="351">
        <f t="shared" si="249"/>
        <v>0</v>
      </c>
      <c r="AH357" s="401"/>
      <c r="AI357" s="351">
        <f t="shared" si="250"/>
        <v>0</v>
      </c>
      <c r="AJ357" s="350"/>
      <c r="AK357" s="351">
        <f t="shared" si="251"/>
        <v>0</v>
      </c>
      <c r="AL357" s="350"/>
      <c r="AM357" s="351">
        <f t="shared" si="252"/>
        <v>0</v>
      </c>
      <c r="AN357" s="350"/>
      <c r="AO357" s="351">
        <f t="shared" si="253"/>
        <v>0</v>
      </c>
      <c r="AP357" s="350"/>
      <c r="AQ357" s="351">
        <f t="shared" si="254"/>
        <v>0</v>
      </c>
      <c r="AR357" s="350"/>
      <c r="AS357" s="351">
        <f t="shared" si="258"/>
        <v>0</v>
      </c>
      <c r="AT357" s="431"/>
      <c r="AU357" s="351">
        <f t="shared" si="255"/>
        <v>0</v>
      </c>
      <c r="AV357" s="431"/>
      <c r="AW357" s="351">
        <f t="shared" si="259"/>
        <v>0</v>
      </c>
      <c r="AX357" s="431"/>
      <c r="AY357" s="351">
        <f t="shared" si="260"/>
        <v>0</v>
      </c>
      <c r="AZ357" s="431"/>
      <c r="BA357" s="351">
        <f t="shared" si="261"/>
        <v>0</v>
      </c>
      <c r="BB357" s="431"/>
      <c r="BC357" s="351">
        <f t="shared" si="262"/>
        <v>0</v>
      </c>
      <c r="BD357" s="431"/>
      <c r="BE357" s="351">
        <f t="shared" si="257"/>
        <v>0</v>
      </c>
      <c r="BF357" s="431"/>
      <c r="BG357" s="351">
        <f t="shared" si="263"/>
        <v>0</v>
      </c>
      <c r="BH357" s="431"/>
      <c r="BI357" s="351">
        <f t="shared" si="256"/>
        <v>0</v>
      </c>
    </row>
    <row r="358" spans="1:61" ht="15.9" customHeight="1">
      <c r="A358" s="410" t="s">
        <v>1035</v>
      </c>
      <c r="B358" s="376" t="s">
        <v>1036</v>
      </c>
      <c r="C358" s="61">
        <v>32600</v>
      </c>
      <c r="D358" s="350"/>
      <c r="E358" s="351">
        <f t="shared" si="235"/>
        <v>0</v>
      </c>
      <c r="F358" s="350"/>
      <c r="G358" s="351">
        <f t="shared" si="236"/>
        <v>0</v>
      </c>
      <c r="H358" s="350"/>
      <c r="I358" s="351">
        <f t="shared" si="237"/>
        <v>0</v>
      </c>
      <c r="J358" s="512"/>
      <c r="K358" s="511">
        <f t="shared" si="238"/>
        <v>0</v>
      </c>
      <c r="L358" s="247"/>
      <c r="M358" s="351">
        <f t="shared" si="239"/>
        <v>0</v>
      </c>
      <c r="N358" s="350"/>
      <c r="O358" s="351">
        <f t="shared" si="240"/>
        <v>0</v>
      </c>
      <c r="P358" s="350"/>
      <c r="Q358" s="351">
        <f t="shared" si="241"/>
        <v>0</v>
      </c>
      <c r="R358" s="401"/>
      <c r="S358" s="351">
        <f t="shared" si="242"/>
        <v>0</v>
      </c>
      <c r="T358" s="350"/>
      <c r="U358" s="351">
        <f t="shared" si="243"/>
        <v>0</v>
      </c>
      <c r="V358" s="247"/>
      <c r="W358" s="351">
        <f t="shared" si="244"/>
        <v>0</v>
      </c>
      <c r="X358" s="350"/>
      <c r="Y358" s="351">
        <f t="shared" si="245"/>
        <v>0</v>
      </c>
      <c r="Z358" s="247"/>
      <c r="AA358" s="351">
        <f t="shared" si="246"/>
        <v>0</v>
      </c>
      <c r="AB358" s="350"/>
      <c r="AC358" s="351">
        <f t="shared" si="247"/>
        <v>0</v>
      </c>
      <c r="AD358" s="350">
        <v>24</v>
      </c>
      <c r="AE358" s="351">
        <f t="shared" si="248"/>
        <v>782400</v>
      </c>
      <c r="AF358" s="350"/>
      <c r="AG358" s="351">
        <f t="shared" si="249"/>
        <v>0</v>
      </c>
      <c r="AH358" s="401"/>
      <c r="AI358" s="351">
        <f t="shared" si="250"/>
        <v>0</v>
      </c>
      <c r="AJ358" s="350"/>
      <c r="AK358" s="351">
        <f t="shared" si="251"/>
        <v>0</v>
      </c>
      <c r="AL358" s="350"/>
      <c r="AM358" s="351">
        <f t="shared" si="252"/>
        <v>0</v>
      </c>
      <c r="AN358" s="350"/>
      <c r="AO358" s="351">
        <f t="shared" si="253"/>
        <v>0</v>
      </c>
      <c r="AP358" s="350"/>
      <c r="AQ358" s="351">
        <f t="shared" si="254"/>
        <v>0</v>
      </c>
      <c r="AR358" s="350"/>
      <c r="AS358" s="351">
        <f t="shared" si="258"/>
        <v>0</v>
      </c>
      <c r="AT358" s="431"/>
      <c r="AU358" s="351">
        <f t="shared" si="255"/>
        <v>0</v>
      </c>
      <c r="AV358" s="431"/>
      <c r="AW358" s="351">
        <f t="shared" si="259"/>
        <v>0</v>
      </c>
      <c r="AX358" s="431"/>
      <c r="AY358" s="351">
        <f t="shared" si="260"/>
        <v>0</v>
      </c>
      <c r="AZ358" s="431"/>
      <c r="BA358" s="351">
        <f t="shared" si="261"/>
        <v>0</v>
      </c>
      <c r="BB358" s="431"/>
      <c r="BC358" s="351">
        <f t="shared" si="262"/>
        <v>0</v>
      </c>
      <c r="BD358" s="431"/>
      <c r="BE358" s="351">
        <f t="shared" si="257"/>
        <v>0</v>
      </c>
      <c r="BF358" s="431"/>
      <c r="BG358" s="351">
        <f t="shared" si="263"/>
        <v>0</v>
      </c>
      <c r="BH358" s="431"/>
      <c r="BI358" s="351">
        <f t="shared" si="256"/>
        <v>0</v>
      </c>
    </row>
    <row r="359" spans="1:61" ht="15.9" customHeight="1">
      <c r="A359" s="410" t="s">
        <v>1037</v>
      </c>
      <c r="B359" s="376" t="s">
        <v>1038</v>
      </c>
      <c r="C359" s="61">
        <v>32600</v>
      </c>
      <c r="D359" s="350"/>
      <c r="E359" s="351">
        <f t="shared" si="235"/>
        <v>0</v>
      </c>
      <c r="F359" s="350"/>
      <c r="G359" s="351">
        <f t="shared" si="236"/>
        <v>0</v>
      </c>
      <c r="H359" s="350"/>
      <c r="I359" s="351">
        <f t="shared" si="237"/>
        <v>0</v>
      </c>
      <c r="J359" s="512"/>
      <c r="K359" s="511">
        <f t="shared" si="238"/>
        <v>0</v>
      </c>
      <c r="L359" s="247"/>
      <c r="M359" s="351">
        <f t="shared" si="239"/>
        <v>0</v>
      </c>
      <c r="N359" s="350"/>
      <c r="O359" s="351">
        <f t="shared" si="240"/>
        <v>0</v>
      </c>
      <c r="P359" s="350"/>
      <c r="Q359" s="351">
        <f t="shared" si="241"/>
        <v>0</v>
      </c>
      <c r="R359" s="401"/>
      <c r="S359" s="351">
        <f t="shared" si="242"/>
        <v>0</v>
      </c>
      <c r="T359" s="350"/>
      <c r="U359" s="351">
        <f t="shared" si="243"/>
        <v>0</v>
      </c>
      <c r="V359" s="247"/>
      <c r="W359" s="351">
        <f t="shared" si="244"/>
        <v>0</v>
      </c>
      <c r="X359" s="350"/>
      <c r="Y359" s="351">
        <f t="shared" si="245"/>
        <v>0</v>
      </c>
      <c r="Z359" s="247"/>
      <c r="AA359" s="351">
        <f t="shared" si="246"/>
        <v>0</v>
      </c>
      <c r="AB359" s="350"/>
      <c r="AC359" s="351">
        <f t="shared" si="247"/>
        <v>0</v>
      </c>
      <c r="AD359" s="350">
        <v>28</v>
      </c>
      <c r="AE359" s="351">
        <f t="shared" si="248"/>
        <v>912800</v>
      </c>
      <c r="AF359" s="350"/>
      <c r="AG359" s="351">
        <f t="shared" si="249"/>
        <v>0</v>
      </c>
      <c r="AH359" s="401"/>
      <c r="AI359" s="351">
        <f t="shared" si="250"/>
        <v>0</v>
      </c>
      <c r="AJ359" s="350"/>
      <c r="AK359" s="351">
        <f t="shared" si="251"/>
        <v>0</v>
      </c>
      <c r="AL359" s="350"/>
      <c r="AM359" s="351">
        <f t="shared" si="252"/>
        <v>0</v>
      </c>
      <c r="AN359" s="350"/>
      <c r="AO359" s="351">
        <f t="shared" si="253"/>
        <v>0</v>
      </c>
      <c r="AP359" s="350"/>
      <c r="AQ359" s="351">
        <f t="shared" si="254"/>
        <v>0</v>
      </c>
      <c r="AR359" s="350"/>
      <c r="AS359" s="351">
        <f t="shared" si="258"/>
        <v>0</v>
      </c>
      <c r="AT359" s="431"/>
      <c r="AU359" s="351">
        <f t="shared" si="255"/>
        <v>0</v>
      </c>
      <c r="AV359" s="431"/>
      <c r="AW359" s="351">
        <f t="shared" si="259"/>
        <v>0</v>
      </c>
      <c r="AX359" s="431"/>
      <c r="AY359" s="351">
        <f t="shared" si="260"/>
        <v>0</v>
      </c>
      <c r="AZ359" s="431"/>
      <c r="BA359" s="351">
        <f t="shared" si="261"/>
        <v>0</v>
      </c>
      <c r="BB359" s="431"/>
      <c r="BC359" s="351">
        <f t="shared" si="262"/>
        <v>0</v>
      </c>
      <c r="BD359" s="431"/>
      <c r="BE359" s="351">
        <f t="shared" si="257"/>
        <v>0</v>
      </c>
      <c r="BF359" s="431"/>
      <c r="BG359" s="351">
        <f t="shared" si="263"/>
        <v>0</v>
      </c>
      <c r="BH359" s="431"/>
      <c r="BI359" s="351">
        <f t="shared" si="256"/>
        <v>0</v>
      </c>
    </row>
    <row r="360" spans="1:61" ht="15.9" customHeight="1">
      <c r="A360" s="410" t="s">
        <v>1039</v>
      </c>
      <c r="B360" s="376" t="s">
        <v>1040</v>
      </c>
      <c r="C360" s="61">
        <v>32600</v>
      </c>
      <c r="D360" s="350"/>
      <c r="E360" s="351">
        <f t="shared" si="235"/>
        <v>0</v>
      </c>
      <c r="F360" s="350"/>
      <c r="G360" s="351">
        <f t="shared" si="236"/>
        <v>0</v>
      </c>
      <c r="H360" s="350"/>
      <c r="I360" s="351">
        <f t="shared" si="237"/>
        <v>0</v>
      </c>
      <c r="J360" s="512"/>
      <c r="K360" s="511">
        <f t="shared" si="238"/>
        <v>0</v>
      </c>
      <c r="L360" s="247"/>
      <c r="M360" s="351">
        <f t="shared" si="239"/>
        <v>0</v>
      </c>
      <c r="N360" s="350"/>
      <c r="O360" s="351">
        <f t="shared" si="240"/>
        <v>0</v>
      </c>
      <c r="P360" s="350"/>
      <c r="Q360" s="351">
        <f t="shared" si="241"/>
        <v>0</v>
      </c>
      <c r="R360" s="401"/>
      <c r="S360" s="351">
        <f t="shared" si="242"/>
        <v>0</v>
      </c>
      <c r="T360" s="350"/>
      <c r="U360" s="351">
        <f t="shared" si="243"/>
        <v>0</v>
      </c>
      <c r="V360" s="247"/>
      <c r="W360" s="351">
        <f t="shared" si="244"/>
        <v>0</v>
      </c>
      <c r="X360" s="350"/>
      <c r="Y360" s="351">
        <f t="shared" si="245"/>
        <v>0</v>
      </c>
      <c r="Z360" s="247"/>
      <c r="AA360" s="351">
        <f t="shared" si="246"/>
        <v>0</v>
      </c>
      <c r="AB360" s="350"/>
      <c r="AC360" s="351">
        <f t="shared" si="247"/>
        <v>0</v>
      </c>
      <c r="AD360" s="350">
        <v>20</v>
      </c>
      <c r="AE360" s="351">
        <f t="shared" si="248"/>
        <v>652000</v>
      </c>
      <c r="AF360" s="350"/>
      <c r="AG360" s="351">
        <f t="shared" si="249"/>
        <v>0</v>
      </c>
      <c r="AH360" s="401"/>
      <c r="AI360" s="351">
        <f t="shared" si="250"/>
        <v>0</v>
      </c>
      <c r="AJ360" s="350"/>
      <c r="AK360" s="351">
        <f t="shared" si="251"/>
        <v>0</v>
      </c>
      <c r="AL360" s="350"/>
      <c r="AM360" s="351">
        <f t="shared" si="252"/>
        <v>0</v>
      </c>
      <c r="AN360" s="350"/>
      <c r="AO360" s="351">
        <f t="shared" si="253"/>
        <v>0</v>
      </c>
      <c r="AP360" s="350"/>
      <c r="AQ360" s="351">
        <f t="shared" si="254"/>
        <v>0</v>
      </c>
      <c r="AR360" s="350"/>
      <c r="AS360" s="351">
        <f t="shared" si="258"/>
        <v>0</v>
      </c>
      <c r="AT360" s="431"/>
      <c r="AU360" s="351">
        <f t="shared" si="255"/>
        <v>0</v>
      </c>
      <c r="AV360" s="431"/>
      <c r="AW360" s="351">
        <f t="shared" si="259"/>
        <v>0</v>
      </c>
      <c r="AX360" s="431"/>
      <c r="AY360" s="351">
        <f t="shared" si="260"/>
        <v>0</v>
      </c>
      <c r="AZ360" s="431"/>
      <c r="BA360" s="351">
        <f t="shared" si="261"/>
        <v>0</v>
      </c>
      <c r="BB360" s="431"/>
      <c r="BC360" s="351">
        <f t="shared" si="262"/>
        <v>0</v>
      </c>
      <c r="BD360" s="431"/>
      <c r="BE360" s="351">
        <f t="shared" si="257"/>
        <v>0</v>
      </c>
      <c r="BF360" s="431"/>
      <c r="BG360" s="351">
        <f t="shared" si="263"/>
        <v>0</v>
      </c>
      <c r="BH360" s="431"/>
      <c r="BI360" s="351">
        <f t="shared" si="256"/>
        <v>0</v>
      </c>
    </row>
    <row r="361" spans="1:61" ht="15.9" customHeight="1">
      <c r="A361" s="410" t="s">
        <v>1041</v>
      </c>
      <c r="B361" s="376" t="s">
        <v>1042</v>
      </c>
      <c r="C361" s="61">
        <v>32600</v>
      </c>
      <c r="D361" s="350"/>
      <c r="E361" s="351">
        <f t="shared" si="235"/>
        <v>0</v>
      </c>
      <c r="F361" s="350"/>
      <c r="G361" s="351">
        <f t="shared" si="236"/>
        <v>0</v>
      </c>
      <c r="H361" s="350"/>
      <c r="I361" s="351">
        <f t="shared" si="237"/>
        <v>0</v>
      </c>
      <c r="J361" s="512"/>
      <c r="K361" s="511">
        <f t="shared" si="238"/>
        <v>0</v>
      </c>
      <c r="L361" s="247"/>
      <c r="M361" s="351">
        <f t="shared" si="239"/>
        <v>0</v>
      </c>
      <c r="N361" s="350"/>
      <c r="O361" s="351">
        <f t="shared" si="240"/>
        <v>0</v>
      </c>
      <c r="P361" s="350"/>
      <c r="Q361" s="351">
        <f t="shared" si="241"/>
        <v>0</v>
      </c>
      <c r="R361" s="401"/>
      <c r="S361" s="351">
        <f t="shared" si="242"/>
        <v>0</v>
      </c>
      <c r="T361" s="350"/>
      <c r="U361" s="351">
        <f t="shared" si="243"/>
        <v>0</v>
      </c>
      <c r="V361" s="247"/>
      <c r="W361" s="351">
        <f t="shared" si="244"/>
        <v>0</v>
      </c>
      <c r="X361" s="350"/>
      <c r="Y361" s="351">
        <f t="shared" si="245"/>
        <v>0</v>
      </c>
      <c r="Z361" s="247"/>
      <c r="AA361" s="351">
        <f t="shared" si="246"/>
        <v>0</v>
      </c>
      <c r="AB361" s="350"/>
      <c r="AC361" s="351">
        <f t="shared" si="247"/>
        <v>0</v>
      </c>
      <c r="AD361" s="350">
        <v>15.5</v>
      </c>
      <c r="AE361" s="351">
        <f t="shared" si="248"/>
        <v>505300</v>
      </c>
      <c r="AF361" s="350"/>
      <c r="AG361" s="351">
        <f t="shared" si="249"/>
        <v>0</v>
      </c>
      <c r="AH361" s="401"/>
      <c r="AI361" s="351">
        <f t="shared" si="250"/>
        <v>0</v>
      </c>
      <c r="AJ361" s="350"/>
      <c r="AK361" s="351">
        <f t="shared" si="251"/>
        <v>0</v>
      </c>
      <c r="AL361" s="350"/>
      <c r="AM361" s="351">
        <f t="shared" si="252"/>
        <v>0</v>
      </c>
      <c r="AN361" s="350"/>
      <c r="AO361" s="351">
        <f t="shared" si="253"/>
        <v>0</v>
      </c>
      <c r="AP361" s="350"/>
      <c r="AQ361" s="351">
        <f t="shared" si="254"/>
        <v>0</v>
      </c>
      <c r="AR361" s="350"/>
      <c r="AS361" s="351">
        <f t="shared" si="258"/>
        <v>0</v>
      </c>
      <c r="AT361" s="431"/>
      <c r="AU361" s="351">
        <f t="shared" si="255"/>
        <v>0</v>
      </c>
      <c r="AV361" s="431"/>
      <c r="AW361" s="351">
        <f t="shared" si="259"/>
        <v>0</v>
      </c>
      <c r="AX361" s="431"/>
      <c r="AY361" s="351">
        <f t="shared" si="260"/>
        <v>0</v>
      </c>
      <c r="AZ361" s="431"/>
      <c r="BA361" s="351">
        <f t="shared" si="261"/>
        <v>0</v>
      </c>
      <c r="BB361" s="431"/>
      <c r="BC361" s="351">
        <f t="shared" si="262"/>
        <v>0</v>
      </c>
      <c r="BD361" s="431"/>
      <c r="BE361" s="351">
        <f t="shared" si="257"/>
        <v>0</v>
      </c>
      <c r="BF361" s="431"/>
      <c r="BG361" s="351">
        <f t="shared" si="263"/>
        <v>0</v>
      </c>
      <c r="BH361" s="431"/>
      <c r="BI361" s="351">
        <f t="shared" si="256"/>
        <v>0</v>
      </c>
    </row>
    <row r="362" spans="1:61" ht="15.9" customHeight="1">
      <c r="A362" s="410" t="s">
        <v>1043</v>
      </c>
      <c r="B362" s="376" t="s">
        <v>1044</v>
      </c>
      <c r="C362" s="61">
        <v>32600</v>
      </c>
      <c r="D362" s="350"/>
      <c r="E362" s="351">
        <f t="shared" si="235"/>
        <v>0</v>
      </c>
      <c r="F362" s="350"/>
      <c r="G362" s="351">
        <f t="shared" si="236"/>
        <v>0</v>
      </c>
      <c r="H362" s="350"/>
      <c r="I362" s="351">
        <f t="shared" si="237"/>
        <v>0</v>
      </c>
      <c r="J362" s="512"/>
      <c r="K362" s="511">
        <f t="shared" si="238"/>
        <v>0</v>
      </c>
      <c r="L362" s="247"/>
      <c r="M362" s="351">
        <f t="shared" si="239"/>
        <v>0</v>
      </c>
      <c r="N362" s="350"/>
      <c r="O362" s="351">
        <f t="shared" si="240"/>
        <v>0</v>
      </c>
      <c r="P362" s="350"/>
      <c r="Q362" s="351">
        <f t="shared" si="241"/>
        <v>0</v>
      </c>
      <c r="R362" s="401"/>
      <c r="S362" s="351">
        <f t="shared" si="242"/>
        <v>0</v>
      </c>
      <c r="T362" s="350"/>
      <c r="U362" s="351">
        <f t="shared" si="243"/>
        <v>0</v>
      </c>
      <c r="V362" s="247"/>
      <c r="W362" s="351">
        <f t="shared" si="244"/>
        <v>0</v>
      </c>
      <c r="X362" s="350"/>
      <c r="Y362" s="351">
        <f t="shared" si="245"/>
        <v>0</v>
      </c>
      <c r="Z362" s="247"/>
      <c r="AA362" s="351">
        <f t="shared" si="246"/>
        <v>0</v>
      </c>
      <c r="AB362" s="350"/>
      <c r="AC362" s="351">
        <f t="shared" si="247"/>
        <v>0</v>
      </c>
      <c r="AD362" s="350">
        <v>24</v>
      </c>
      <c r="AE362" s="351">
        <f t="shared" si="248"/>
        <v>782400</v>
      </c>
      <c r="AF362" s="350"/>
      <c r="AG362" s="351">
        <f t="shared" si="249"/>
        <v>0</v>
      </c>
      <c r="AH362" s="401"/>
      <c r="AI362" s="351">
        <f t="shared" si="250"/>
        <v>0</v>
      </c>
      <c r="AJ362" s="350"/>
      <c r="AK362" s="351">
        <f t="shared" si="251"/>
        <v>0</v>
      </c>
      <c r="AL362" s="350"/>
      <c r="AM362" s="351">
        <f t="shared" si="252"/>
        <v>0</v>
      </c>
      <c r="AN362" s="350"/>
      <c r="AO362" s="351">
        <f t="shared" si="253"/>
        <v>0</v>
      </c>
      <c r="AP362" s="350"/>
      <c r="AQ362" s="351">
        <f t="shared" si="254"/>
        <v>0</v>
      </c>
      <c r="AR362" s="350"/>
      <c r="AS362" s="351">
        <f t="shared" si="258"/>
        <v>0</v>
      </c>
      <c r="AT362" s="431"/>
      <c r="AU362" s="351">
        <f t="shared" si="255"/>
        <v>0</v>
      </c>
      <c r="AV362" s="431"/>
      <c r="AW362" s="351">
        <f t="shared" si="259"/>
        <v>0</v>
      </c>
      <c r="AX362" s="431"/>
      <c r="AY362" s="351">
        <f t="shared" si="260"/>
        <v>0</v>
      </c>
      <c r="AZ362" s="431"/>
      <c r="BA362" s="351">
        <f t="shared" si="261"/>
        <v>0</v>
      </c>
      <c r="BB362" s="431"/>
      <c r="BC362" s="351">
        <f t="shared" si="262"/>
        <v>0</v>
      </c>
      <c r="BD362" s="431"/>
      <c r="BE362" s="351">
        <f t="shared" si="257"/>
        <v>0</v>
      </c>
      <c r="BF362" s="431"/>
      <c r="BG362" s="351">
        <f t="shared" si="263"/>
        <v>0</v>
      </c>
      <c r="BH362" s="431"/>
      <c r="BI362" s="351">
        <f t="shared" si="256"/>
        <v>0</v>
      </c>
    </row>
    <row r="363" spans="1:61" ht="15.9" customHeight="1">
      <c r="A363" s="410" t="s">
        <v>1045</v>
      </c>
      <c r="B363" s="376" t="s">
        <v>1046</v>
      </c>
      <c r="C363" s="61">
        <v>32600</v>
      </c>
      <c r="D363" s="350"/>
      <c r="E363" s="351">
        <f t="shared" si="235"/>
        <v>0</v>
      </c>
      <c r="F363" s="350"/>
      <c r="G363" s="351">
        <f t="shared" si="236"/>
        <v>0</v>
      </c>
      <c r="H363" s="350"/>
      <c r="I363" s="351">
        <f t="shared" si="237"/>
        <v>0</v>
      </c>
      <c r="J363" s="512"/>
      <c r="K363" s="511">
        <f t="shared" si="238"/>
        <v>0</v>
      </c>
      <c r="L363" s="247"/>
      <c r="M363" s="351">
        <f t="shared" si="239"/>
        <v>0</v>
      </c>
      <c r="N363" s="350"/>
      <c r="O363" s="351">
        <f t="shared" si="240"/>
        <v>0</v>
      </c>
      <c r="P363" s="350"/>
      <c r="Q363" s="351">
        <f t="shared" si="241"/>
        <v>0</v>
      </c>
      <c r="R363" s="401"/>
      <c r="S363" s="351">
        <f t="shared" si="242"/>
        <v>0</v>
      </c>
      <c r="T363" s="350"/>
      <c r="U363" s="351">
        <f t="shared" si="243"/>
        <v>0</v>
      </c>
      <c r="V363" s="247"/>
      <c r="W363" s="351">
        <f t="shared" si="244"/>
        <v>0</v>
      </c>
      <c r="X363" s="350"/>
      <c r="Y363" s="351">
        <f t="shared" si="245"/>
        <v>0</v>
      </c>
      <c r="Z363" s="247"/>
      <c r="AA363" s="351">
        <f t="shared" si="246"/>
        <v>0</v>
      </c>
      <c r="AB363" s="350"/>
      <c r="AC363" s="351">
        <f t="shared" si="247"/>
        <v>0</v>
      </c>
      <c r="AD363" s="350"/>
      <c r="AE363" s="351">
        <f t="shared" si="248"/>
        <v>0</v>
      </c>
      <c r="AF363" s="350"/>
      <c r="AG363" s="351">
        <f t="shared" si="249"/>
        <v>0</v>
      </c>
      <c r="AH363" s="401"/>
      <c r="AI363" s="351">
        <f t="shared" si="250"/>
        <v>0</v>
      </c>
      <c r="AJ363" s="350"/>
      <c r="AK363" s="351">
        <f t="shared" si="251"/>
        <v>0</v>
      </c>
      <c r="AL363" s="350"/>
      <c r="AM363" s="351">
        <f t="shared" si="252"/>
        <v>0</v>
      </c>
      <c r="AN363" s="350"/>
      <c r="AO363" s="351">
        <f t="shared" si="253"/>
        <v>0</v>
      </c>
      <c r="AP363" s="350"/>
      <c r="AQ363" s="351">
        <f t="shared" si="254"/>
        <v>0</v>
      </c>
      <c r="AR363" s="350"/>
      <c r="AS363" s="351">
        <f t="shared" si="258"/>
        <v>0</v>
      </c>
      <c r="AT363" s="431"/>
      <c r="AU363" s="351">
        <f t="shared" si="255"/>
        <v>0</v>
      </c>
      <c r="AV363" s="431"/>
      <c r="AW363" s="351">
        <f t="shared" si="259"/>
        <v>0</v>
      </c>
      <c r="AX363" s="431"/>
      <c r="AY363" s="351">
        <f t="shared" si="260"/>
        <v>0</v>
      </c>
      <c r="AZ363" s="431"/>
      <c r="BA363" s="351">
        <f t="shared" si="261"/>
        <v>0</v>
      </c>
      <c r="BB363" s="431"/>
      <c r="BC363" s="351">
        <f t="shared" si="262"/>
        <v>0</v>
      </c>
      <c r="BD363" s="431"/>
      <c r="BE363" s="351">
        <f t="shared" si="257"/>
        <v>0</v>
      </c>
      <c r="BF363" s="431"/>
      <c r="BG363" s="351">
        <f t="shared" si="263"/>
        <v>0</v>
      </c>
      <c r="BH363" s="431"/>
      <c r="BI363" s="351">
        <f t="shared" si="256"/>
        <v>0</v>
      </c>
    </row>
    <row r="364" spans="1:61" ht="15.9" customHeight="1">
      <c r="A364" s="412" t="s">
        <v>746</v>
      </c>
      <c r="B364" s="369" t="s">
        <v>747</v>
      </c>
      <c r="C364" s="61">
        <v>32600</v>
      </c>
      <c r="D364" s="350"/>
      <c r="E364" s="351">
        <f t="shared" si="235"/>
        <v>0</v>
      </c>
      <c r="F364" s="350"/>
      <c r="G364" s="351">
        <f t="shared" si="236"/>
        <v>0</v>
      </c>
      <c r="H364" s="350"/>
      <c r="I364" s="351">
        <f t="shared" si="237"/>
        <v>0</v>
      </c>
      <c r="J364" s="512"/>
      <c r="K364" s="511">
        <f t="shared" si="238"/>
        <v>0</v>
      </c>
      <c r="L364" s="247"/>
      <c r="M364" s="351">
        <f t="shared" si="239"/>
        <v>0</v>
      </c>
      <c r="N364" s="350"/>
      <c r="O364" s="351">
        <f t="shared" si="240"/>
        <v>0</v>
      </c>
      <c r="P364" s="350"/>
      <c r="Q364" s="351">
        <f t="shared" si="241"/>
        <v>0</v>
      </c>
      <c r="R364" s="401"/>
      <c r="S364" s="351">
        <f t="shared" si="242"/>
        <v>0</v>
      </c>
      <c r="T364" s="350"/>
      <c r="U364" s="351">
        <f t="shared" si="243"/>
        <v>0</v>
      </c>
      <c r="V364" s="247"/>
      <c r="W364" s="351">
        <f t="shared" si="244"/>
        <v>0</v>
      </c>
      <c r="X364" s="350"/>
      <c r="Y364" s="351">
        <f t="shared" si="245"/>
        <v>0</v>
      </c>
      <c r="Z364" s="247"/>
      <c r="AA364" s="351">
        <f t="shared" si="246"/>
        <v>0</v>
      </c>
      <c r="AB364" s="350"/>
      <c r="AC364" s="351">
        <f t="shared" si="247"/>
        <v>0</v>
      </c>
      <c r="AD364" s="350"/>
      <c r="AE364" s="351">
        <f t="shared" si="248"/>
        <v>0</v>
      </c>
      <c r="AF364" s="350"/>
      <c r="AG364" s="351">
        <f t="shared" si="249"/>
        <v>0</v>
      </c>
      <c r="AH364" s="401"/>
      <c r="AI364" s="351">
        <f t="shared" si="250"/>
        <v>0</v>
      </c>
      <c r="AJ364" s="350"/>
      <c r="AK364" s="351">
        <f t="shared" si="251"/>
        <v>0</v>
      </c>
      <c r="AL364" s="350"/>
      <c r="AM364" s="351">
        <f t="shared" si="252"/>
        <v>0</v>
      </c>
      <c r="AN364" s="350"/>
      <c r="AO364" s="351">
        <f t="shared" si="253"/>
        <v>0</v>
      </c>
      <c r="AP364" s="350"/>
      <c r="AQ364" s="351">
        <f t="shared" si="254"/>
        <v>0</v>
      </c>
      <c r="AR364" s="350"/>
      <c r="AS364" s="351">
        <f t="shared" si="258"/>
        <v>0</v>
      </c>
      <c r="AT364" s="431"/>
      <c r="AU364" s="351">
        <f t="shared" si="255"/>
        <v>0</v>
      </c>
      <c r="AV364" s="431"/>
      <c r="AW364" s="351">
        <f t="shared" si="259"/>
        <v>0</v>
      </c>
      <c r="AX364" s="431"/>
      <c r="AY364" s="351">
        <f t="shared" si="260"/>
        <v>0</v>
      </c>
      <c r="AZ364" s="431"/>
      <c r="BA364" s="351">
        <f t="shared" si="261"/>
        <v>0</v>
      </c>
      <c r="BB364" s="431"/>
      <c r="BC364" s="351">
        <f t="shared" si="262"/>
        <v>0</v>
      </c>
      <c r="BD364" s="431"/>
      <c r="BE364" s="351">
        <f t="shared" si="257"/>
        <v>0</v>
      </c>
      <c r="BF364" s="431"/>
      <c r="BG364" s="351">
        <f t="shared" si="263"/>
        <v>0</v>
      </c>
      <c r="BH364" s="431"/>
      <c r="BI364" s="351">
        <f t="shared" si="256"/>
        <v>0</v>
      </c>
    </row>
    <row r="365" spans="1:61" ht="15.9" customHeight="1">
      <c r="A365" s="412" t="s">
        <v>458</v>
      </c>
      <c r="B365" s="369" t="s">
        <v>459</v>
      </c>
      <c r="C365" s="61">
        <v>32600</v>
      </c>
      <c r="D365" s="350"/>
      <c r="E365" s="351">
        <f t="shared" si="235"/>
        <v>0</v>
      </c>
      <c r="F365" s="350"/>
      <c r="G365" s="351">
        <f t="shared" si="236"/>
        <v>0</v>
      </c>
      <c r="H365" s="350"/>
      <c r="I365" s="351">
        <f t="shared" si="237"/>
        <v>0</v>
      </c>
      <c r="J365" s="512"/>
      <c r="K365" s="511">
        <f t="shared" si="238"/>
        <v>0</v>
      </c>
      <c r="L365" s="247"/>
      <c r="M365" s="351">
        <f t="shared" si="239"/>
        <v>0</v>
      </c>
      <c r="N365" s="350"/>
      <c r="O365" s="351">
        <f t="shared" si="240"/>
        <v>0</v>
      </c>
      <c r="P365" s="350"/>
      <c r="Q365" s="351">
        <f t="shared" si="241"/>
        <v>0</v>
      </c>
      <c r="R365" s="401"/>
      <c r="S365" s="351">
        <f t="shared" si="242"/>
        <v>0</v>
      </c>
      <c r="T365" s="350"/>
      <c r="U365" s="351">
        <f t="shared" si="243"/>
        <v>0</v>
      </c>
      <c r="V365" s="247"/>
      <c r="W365" s="351">
        <f t="shared" si="244"/>
        <v>0</v>
      </c>
      <c r="X365" s="350"/>
      <c r="Y365" s="351">
        <f t="shared" si="245"/>
        <v>0</v>
      </c>
      <c r="Z365" s="247"/>
      <c r="AA365" s="351">
        <f t="shared" si="246"/>
        <v>0</v>
      </c>
      <c r="AB365" s="350"/>
      <c r="AC365" s="351">
        <f t="shared" si="247"/>
        <v>0</v>
      </c>
      <c r="AD365" s="350"/>
      <c r="AE365" s="351">
        <f t="shared" si="248"/>
        <v>0</v>
      </c>
      <c r="AF365" s="350"/>
      <c r="AG365" s="351">
        <f t="shared" si="249"/>
        <v>0</v>
      </c>
      <c r="AH365" s="401"/>
      <c r="AI365" s="351">
        <f t="shared" si="250"/>
        <v>0</v>
      </c>
      <c r="AJ365" s="350"/>
      <c r="AK365" s="351">
        <f t="shared" si="251"/>
        <v>0</v>
      </c>
      <c r="AL365" s="350"/>
      <c r="AM365" s="351">
        <f t="shared" si="252"/>
        <v>0</v>
      </c>
      <c r="AN365" s="350"/>
      <c r="AO365" s="351">
        <f t="shared" si="253"/>
        <v>0</v>
      </c>
      <c r="AP365" s="350"/>
      <c r="AQ365" s="351">
        <f t="shared" si="254"/>
        <v>0</v>
      </c>
      <c r="AR365" s="350"/>
      <c r="AS365" s="351">
        <f t="shared" si="258"/>
        <v>0</v>
      </c>
      <c r="AT365" s="431"/>
      <c r="AU365" s="351">
        <f t="shared" si="255"/>
        <v>0</v>
      </c>
      <c r="AV365" s="431"/>
      <c r="AW365" s="351">
        <f t="shared" si="259"/>
        <v>0</v>
      </c>
      <c r="AX365" s="431"/>
      <c r="AY365" s="351">
        <f t="shared" si="260"/>
        <v>0</v>
      </c>
      <c r="AZ365" s="431"/>
      <c r="BA365" s="351">
        <f t="shared" si="261"/>
        <v>0</v>
      </c>
      <c r="BB365" s="431"/>
      <c r="BC365" s="351">
        <f t="shared" si="262"/>
        <v>0</v>
      </c>
      <c r="BD365" s="431"/>
      <c r="BE365" s="351">
        <f t="shared" si="257"/>
        <v>0</v>
      </c>
      <c r="BF365" s="431"/>
      <c r="BG365" s="351">
        <f t="shared" si="263"/>
        <v>0</v>
      </c>
      <c r="BH365" s="431"/>
      <c r="BI365" s="351">
        <f t="shared" si="256"/>
        <v>0</v>
      </c>
    </row>
    <row r="366" spans="1:61" ht="15.9" customHeight="1">
      <c r="A366" s="348" t="s">
        <v>748</v>
      </c>
      <c r="B366" s="349" t="s">
        <v>890</v>
      </c>
      <c r="C366" s="61">
        <v>32600</v>
      </c>
      <c r="D366" s="350"/>
      <c r="E366" s="351">
        <f t="shared" si="235"/>
        <v>0</v>
      </c>
      <c r="F366" s="350"/>
      <c r="G366" s="351">
        <f t="shared" si="236"/>
        <v>0</v>
      </c>
      <c r="H366" s="350"/>
      <c r="I366" s="351">
        <f t="shared" si="237"/>
        <v>0</v>
      </c>
      <c r="J366" s="512"/>
      <c r="K366" s="511">
        <f t="shared" si="238"/>
        <v>0</v>
      </c>
      <c r="L366" s="247"/>
      <c r="M366" s="351">
        <f t="shared" si="239"/>
        <v>0</v>
      </c>
      <c r="N366" s="350"/>
      <c r="O366" s="351">
        <f t="shared" si="240"/>
        <v>0</v>
      </c>
      <c r="P366" s="350"/>
      <c r="Q366" s="351">
        <f t="shared" si="241"/>
        <v>0</v>
      </c>
      <c r="R366" s="401"/>
      <c r="S366" s="351">
        <f t="shared" si="242"/>
        <v>0</v>
      </c>
      <c r="T366" s="350"/>
      <c r="U366" s="351">
        <f t="shared" si="243"/>
        <v>0</v>
      </c>
      <c r="V366" s="247"/>
      <c r="W366" s="351">
        <f t="shared" si="244"/>
        <v>0</v>
      </c>
      <c r="X366" s="350"/>
      <c r="Y366" s="351">
        <f t="shared" si="245"/>
        <v>0</v>
      </c>
      <c r="Z366" s="247"/>
      <c r="AA366" s="351">
        <f t="shared" si="246"/>
        <v>0</v>
      </c>
      <c r="AB366" s="350"/>
      <c r="AC366" s="351">
        <f t="shared" si="247"/>
        <v>0</v>
      </c>
      <c r="AD366" s="350"/>
      <c r="AE366" s="351">
        <f t="shared" si="248"/>
        <v>0</v>
      </c>
      <c r="AF366" s="350"/>
      <c r="AG366" s="351">
        <f t="shared" si="249"/>
        <v>0</v>
      </c>
      <c r="AH366" s="401"/>
      <c r="AI366" s="351">
        <f t="shared" si="250"/>
        <v>0</v>
      </c>
      <c r="AJ366" s="350"/>
      <c r="AK366" s="351">
        <f t="shared" si="251"/>
        <v>0</v>
      </c>
      <c r="AL366" s="350"/>
      <c r="AM366" s="351">
        <f t="shared" si="252"/>
        <v>0</v>
      </c>
      <c r="AN366" s="350"/>
      <c r="AO366" s="351">
        <f t="shared" si="253"/>
        <v>0</v>
      </c>
      <c r="AP366" s="350"/>
      <c r="AQ366" s="351">
        <f t="shared" si="254"/>
        <v>0</v>
      </c>
      <c r="AR366" s="350"/>
      <c r="AS366" s="351">
        <f t="shared" si="258"/>
        <v>0</v>
      </c>
      <c r="AT366" s="431"/>
      <c r="AU366" s="351">
        <f t="shared" si="255"/>
        <v>0</v>
      </c>
      <c r="AV366" s="431"/>
      <c r="AW366" s="351">
        <f t="shared" si="259"/>
        <v>0</v>
      </c>
      <c r="AX366" s="431"/>
      <c r="AY366" s="351">
        <f t="shared" si="260"/>
        <v>0</v>
      </c>
      <c r="AZ366" s="431"/>
      <c r="BA366" s="351">
        <f t="shared" si="261"/>
        <v>0</v>
      </c>
      <c r="BB366" s="431"/>
      <c r="BC366" s="351">
        <f t="shared" si="262"/>
        <v>0</v>
      </c>
      <c r="BD366" s="431"/>
      <c r="BE366" s="351">
        <f t="shared" si="257"/>
        <v>0</v>
      </c>
      <c r="BF366" s="431"/>
      <c r="BG366" s="351">
        <f t="shared" si="263"/>
        <v>0</v>
      </c>
      <c r="BH366" s="431"/>
      <c r="BI366" s="351">
        <f t="shared" si="256"/>
        <v>0</v>
      </c>
    </row>
    <row r="367" spans="1:61" ht="15.9" customHeight="1">
      <c r="A367" s="438" t="s">
        <v>501</v>
      </c>
      <c r="B367" s="398" t="s">
        <v>502</v>
      </c>
      <c r="C367" s="61">
        <v>67400</v>
      </c>
      <c r="D367" s="350"/>
      <c r="E367" s="351">
        <f t="shared" si="235"/>
        <v>0</v>
      </c>
      <c r="F367" s="350"/>
      <c r="G367" s="351">
        <f t="shared" si="236"/>
        <v>0</v>
      </c>
      <c r="H367" s="350"/>
      <c r="I367" s="351">
        <f t="shared" si="237"/>
        <v>0</v>
      </c>
      <c r="J367" s="512"/>
      <c r="K367" s="511">
        <f t="shared" si="238"/>
        <v>0</v>
      </c>
      <c r="L367" s="247"/>
      <c r="M367" s="351">
        <f t="shared" si="239"/>
        <v>0</v>
      </c>
      <c r="N367" s="350"/>
      <c r="O367" s="351">
        <f t="shared" si="240"/>
        <v>0</v>
      </c>
      <c r="P367" s="350"/>
      <c r="Q367" s="351">
        <f t="shared" si="241"/>
        <v>0</v>
      </c>
      <c r="R367" s="401"/>
      <c r="S367" s="351">
        <f t="shared" si="242"/>
        <v>0</v>
      </c>
      <c r="T367" s="350"/>
      <c r="U367" s="351">
        <f t="shared" si="243"/>
        <v>0</v>
      </c>
      <c r="V367" s="247"/>
      <c r="W367" s="351">
        <f t="shared" si="244"/>
        <v>0</v>
      </c>
      <c r="X367" s="350"/>
      <c r="Y367" s="351">
        <f t="shared" si="245"/>
        <v>0</v>
      </c>
      <c r="Z367" s="247"/>
      <c r="AA367" s="351">
        <f t="shared" si="246"/>
        <v>0</v>
      </c>
      <c r="AB367" s="350"/>
      <c r="AC367" s="351">
        <f t="shared" si="247"/>
        <v>0</v>
      </c>
      <c r="AD367" s="350"/>
      <c r="AE367" s="351">
        <f t="shared" si="248"/>
        <v>0</v>
      </c>
      <c r="AF367" s="350"/>
      <c r="AG367" s="351">
        <f t="shared" si="249"/>
        <v>0</v>
      </c>
      <c r="AH367" s="401"/>
      <c r="AI367" s="351">
        <f t="shared" si="250"/>
        <v>0</v>
      </c>
      <c r="AJ367" s="350"/>
      <c r="AK367" s="351">
        <f t="shared" si="251"/>
        <v>0</v>
      </c>
      <c r="AL367" s="350"/>
      <c r="AM367" s="351">
        <f t="shared" si="252"/>
        <v>0</v>
      </c>
      <c r="AN367" s="350"/>
      <c r="AO367" s="351">
        <f t="shared" si="253"/>
        <v>0</v>
      </c>
      <c r="AP367" s="350"/>
      <c r="AQ367" s="351">
        <f t="shared" si="254"/>
        <v>0</v>
      </c>
      <c r="AR367" s="350"/>
      <c r="AS367" s="351">
        <f t="shared" si="258"/>
        <v>0</v>
      </c>
      <c r="AT367" s="431"/>
      <c r="AU367" s="351">
        <f t="shared" si="255"/>
        <v>0</v>
      </c>
      <c r="AV367" s="431"/>
      <c r="AW367" s="351">
        <f t="shared" si="259"/>
        <v>0</v>
      </c>
      <c r="AX367" s="431"/>
      <c r="AY367" s="351">
        <f t="shared" si="260"/>
        <v>0</v>
      </c>
      <c r="AZ367" s="431"/>
      <c r="BA367" s="351">
        <f t="shared" si="261"/>
        <v>0</v>
      </c>
      <c r="BB367" s="431"/>
      <c r="BC367" s="351">
        <f t="shared" si="262"/>
        <v>0</v>
      </c>
      <c r="BD367" s="431"/>
      <c r="BE367" s="351">
        <f t="shared" si="257"/>
        <v>0</v>
      </c>
      <c r="BF367" s="431"/>
      <c r="BG367" s="351">
        <f t="shared" si="263"/>
        <v>0</v>
      </c>
      <c r="BH367" s="431"/>
      <c r="BI367" s="351">
        <f t="shared" si="256"/>
        <v>0</v>
      </c>
    </row>
    <row r="368" spans="1:61" ht="15.9" customHeight="1">
      <c r="A368" s="412" t="s">
        <v>255</v>
      </c>
      <c r="B368" s="378" t="s">
        <v>756</v>
      </c>
      <c r="C368" s="61">
        <v>67400</v>
      </c>
      <c r="D368" s="350"/>
      <c r="E368" s="351">
        <f t="shared" si="235"/>
        <v>0</v>
      </c>
      <c r="F368" s="350"/>
      <c r="G368" s="351">
        <f t="shared" si="236"/>
        <v>0</v>
      </c>
      <c r="H368" s="350"/>
      <c r="I368" s="351">
        <f t="shared" si="237"/>
        <v>0</v>
      </c>
      <c r="J368" s="512"/>
      <c r="K368" s="511">
        <f t="shared" si="238"/>
        <v>0</v>
      </c>
      <c r="L368" s="247"/>
      <c r="M368" s="351">
        <f t="shared" si="239"/>
        <v>0</v>
      </c>
      <c r="N368" s="350"/>
      <c r="O368" s="351">
        <f t="shared" si="240"/>
        <v>0</v>
      </c>
      <c r="P368" s="350"/>
      <c r="Q368" s="351">
        <f t="shared" si="241"/>
        <v>0</v>
      </c>
      <c r="R368" s="401"/>
      <c r="S368" s="351">
        <f t="shared" si="242"/>
        <v>0</v>
      </c>
      <c r="T368" s="350"/>
      <c r="U368" s="351">
        <f t="shared" si="243"/>
        <v>0</v>
      </c>
      <c r="V368" s="247"/>
      <c r="W368" s="351">
        <f t="shared" si="244"/>
        <v>0</v>
      </c>
      <c r="X368" s="350"/>
      <c r="Y368" s="351">
        <f t="shared" si="245"/>
        <v>0</v>
      </c>
      <c r="Z368" s="247"/>
      <c r="AA368" s="351">
        <f t="shared" si="246"/>
        <v>0</v>
      </c>
      <c r="AB368" s="350"/>
      <c r="AC368" s="351">
        <f t="shared" si="247"/>
        <v>0</v>
      </c>
      <c r="AD368" s="350"/>
      <c r="AE368" s="351">
        <f t="shared" si="248"/>
        <v>0</v>
      </c>
      <c r="AF368" s="350"/>
      <c r="AG368" s="351">
        <f t="shared" si="249"/>
        <v>0</v>
      </c>
      <c r="AH368" s="401"/>
      <c r="AI368" s="351">
        <f t="shared" si="250"/>
        <v>0</v>
      </c>
      <c r="AJ368" s="350"/>
      <c r="AK368" s="351">
        <f t="shared" si="251"/>
        <v>0</v>
      </c>
      <c r="AL368" s="350"/>
      <c r="AM368" s="351">
        <f t="shared" si="252"/>
        <v>0</v>
      </c>
      <c r="AN368" s="350"/>
      <c r="AO368" s="351">
        <f t="shared" si="253"/>
        <v>0</v>
      </c>
      <c r="AP368" s="350"/>
      <c r="AQ368" s="351">
        <f t="shared" si="254"/>
        <v>0</v>
      </c>
      <c r="AR368" s="350"/>
      <c r="AS368" s="351">
        <f t="shared" si="258"/>
        <v>0</v>
      </c>
      <c r="AT368" s="431"/>
      <c r="AU368" s="351">
        <f t="shared" si="255"/>
        <v>0</v>
      </c>
      <c r="AV368" s="431"/>
      <c r="AW368" s="351">
        <f t="shared" si="259"/>
        <v>0</v>
      </c>
      <c r="AX368" s="431"/>
      <c r="AY368" s="351">
        <f t="shared" si="260"/>
        <v>0</v>
      </c>
      <c r="AZ368" s="431"/>
      <c r="BA368" s="351">
        <f t="shared" si="261"/>
        <v>0</v>
      </c>
      <c r="BB368" s="431"/>
      <c r="BC368" s="351">
        <f t="shared" si="262"/>
        <v>0</v>
      </c>
      <c r="BD368" s="431"/>
      <c r="BE368" s="351">
        <f t="shared" si="257"/>
        <v>0</v>
      </c>
      <c r="BF368" s="431"/>
      <c r="BG368" s="351">
        <f t="shared" si="263"/>
        <v>0</v>
      </c>
      <c r="BH368" s="431"/>
      <c r="BI368" s="351">
        <f t="shared" si="256"/>
        <v>0</v>
      </c>
    </row>
    <row r="369" spans="1:63" ht="15.9" customHeight="1">
      <c r="A369" s="348" t="s">
        <v>91</v>
      </c>
      <c r="B369" s="349" t="s">
        <v>620</v>
      </c>
      <c r="C369" s="61">
        <v>67400</v>
      </c>
      <c r="D369" s="350"/>
      <c r="E369" s="351">
        <f t="shared" si="235"/>
        <v>0</v>
      </c>
      <c r="F369" s="350"/>
      <c r="G369" s="351">
        <f t="shared" si="236"/>
        <v>0</v>
      </c>
      <c r="H369" s="350"/>
      <c r="I369" s="351">
        <f t="shared" si="237"/>
        <v>0</v>
      </c>
      <c r="J369" s="512"/>
      <c r="K369" s="511">
        <f t="shared" si="238"/>
        <v>0</v>
      </c>
      <c r="L369" s="247"/>
      <c r="M369" s="351">
        <f t="shared" si="239"/>
        <v>0</v>
      </c>
      <c r="N369" s="350"/>
      <c r="O369" s="351">
        <f t="shared" si="240"/>
        <v>0</v>
      </c>
      <c r="P369" s="350"/>
      <c r="Q369" s="351">
        <f t="shared" si="241"/>
        <v>0</v>
      </c>
      <c r="R369" s="401"/>
      <c r="S369" s="351">
        <f t="shared" si="242"/>
        <v>0</v>
      </c>
      <c r="T369" s="350"/>
      <c r="U369" s="351">
        <f t="shared" si="243"/>
        <v>0</v>
      </c>
      <c r="V369" s="247"/>
      <c r="W369" s="351">
        <f t="shared" si="244"/>
        <v>0</v>
      </c>
      <c r="X369" s="350"/>
      <c r="Y369" s="351">
        <f t="shared" si="245"/>
        <v>0</v>
      </c>
      <c r="Z369" s="247"/>
      <c r="AA369" s="351">
        <f t="shared" si="246"/>
        <v>0</v>
      </c>
      <c r="AB369" s="350"/>
      <c r="AC369" s="351">
        <f t="shared" si="247"/>
        <v>0</v>
      </c>
      <c r="AD369" s="350"/>
      <c r="AE369" s="351">
        <f t="shared" si="248"/>
        <v>0</v>
      </c>
      <c r="AF369" s="350"/>
      <c r="AG369" s="351">
        <f t="shared" si="249"/>
        <v>0</v>
      </c>
      <c r="AH369" s="401"/>
      <c r="AI369" s="351">
        <f t="shared" si="250"/>
        <v>0</v>
      </c>
      <c r="AJ369" s="350"/>
      <c r="AK369" s="351">
        <f t="shared" si="251"/>
        <v>0</v>
      </c>
      <c r="AL369" s="350"/>
      <c r="AM369" s="351">
        <f t="shared" si="252"/>
        <v>0</v>
      </c>
      <c r="AN369" s="350"/>
      <c r="AO369" s="351">
        <f t="shared" si="253"/>
        <v>0</v>
      </c>
      <c r="AP369" s="350"/>
      <c r="AQ369" s="351">
        <f t="shared" si="254"/>
        <v>0</v>
      </c>
      <c r="AR369" s="350"/>
      <c r="AS369" s="351">
        <f t="shared" si="258"/>
        <v>0</v>
      </c>
      <c r="AT369" s="431"/>
      <c r="AU369" s="351">
        <f t="shared" si="255"/>
        <v>0</v>
      </c>
      <c r="AV369" s="431"/>
      <c r="AW369" s="351">
        <f t="shared" si="259"/>
        <v>0</v>
      </c>
      <c r="AX369" s="431"/>
      <c r="AY369" s="351">
        <f t="shared" si="260"/>
        <v>0</v>
      </c>
      <c r="AZ369" s="431"/>
      <c r="BA369" s="351">
        <f t="shared" si="261"/>
        <v>0</v>
      </c>
      <c r="BB369" s="431"/>
      <c r="BC369" s="351">
        <f t="shared" si="262"/>
        <v>0</v>
      </c>
      <c r="BD369" s="431"/>
      <c r="BE369" s="351">
        <f t="shared" si="257"/>
        <v>0</v>
      </c>
      <c r="BF369" s="431"/>
      <c r="BG369" s="351">
        <f t="shared" si="263"/>
        <v>0</v>
      </c>
      <c r="BH369" s="431"/>
      <c r="BI369" s="351">
        <f t="shared" si="256"/>
        <v>0</v>
      </c>
    </row>
    <row r="370" spans="1:63" ht="15.9" customHeight="1">
      <c r="A370" s="439" t="s">
        <v>424</v>
      </c>
      <c r="B370" s="369" t="s">
        <v>766</v>
      </c>
      <c r="C370" s="61">
        <v>67400</v>
      </c>
      <c r="D370" s="350"/>
      <c r="E370" s="351">
        <f t="shared" si="235"/>
        <v>0</v>
      </c>
      <c r="F370" s="350"/>
      <c r="G370" s="351">
        <f t="shared" si="236"/>
        <v>0</v>
      </c>
      <c r="H370" s="350"/>
      <c r="I370" s="351">
        <f t="shared" si="237"/>
        <v>0</v>
      </c>
      <c r="J370" s="512"/>
      <c r="K370" s="511">
        <f t="shared" si="238"/>
        <v>0</v>
      </c>
      <c r="L370" s="247"/>
      <c r="M370" s="351">
        <f t="shared" si="239"/>
        <v>0</v>
      </c>
      <c r="N370" s="350"/>
      <c r="O370" s="351">
        <f t="shared" si="240"/>
        <v>0</v>
      </c>
      <c r="P370" s="350"/>
      <c r="Q370" s="351">
        <f t="shared" si="241"/>
        <v>0</v>
      </c>
      <c r="R370" s="401"/>
      <c r="S370" s="351">
        <f t="shared" si="242"/>
        <v>0</v>
      </c>
      <c r="T370" s="350"/>
      <c r="U370" s="351">
        <f t="shared" si="243"/>
        <v>0</v>
      </c>
      <c r="V370" s="247"/>
      <c r="W370" s="351">
        <f t="shared" si="244"/>
        <v>0</v>
      </c>
      <c r="X370" s="350"/>
      <c r="Y370" s="351">
        <f t="shared" si="245"/>
        <v>0</v>
      </c>
      <c r="Z370" s="247"/>
      <c r="AA370" s="351">
        <f t="shared" si="246"/>
        <v>0</v>
      </c>
      <c r="AB370" s="350"/>
      <c r="AC370" s="351">
        <f t="shared" si="247"/>
        <v>0</v>
      </c>
      <c r="AD370" s="350"/>
      <c r="AE370" s="351">
        <f t="shared" si="248"/>
        <v>0</v>
      </c>
      <c r="AF370" s="350"/>
      <c r="AG370" s="351">
        <f>C370*AF370</f>
        <v>0</v>
      </c>
      <c r="AH370" s="401"/>
      <c r="AI370" s="351">
        <f t="shared" si="250"/>
        <v>0</v>
      </c>
      <c r="AJ370" s="350"/>
      <c r="AK370" s="351">
        <f t="shared" si="251"/>
        <v>0</v>
      </c>
      <c r="AL370" s="350"/>
      <c r="AM370" s="351">
        <f t="shared" si="252"/>
        <v>0</v>
      </c>
      <c r="AN370" s="350"/>
      <c r="AO370" s="351">
        <f t="shared" si="253"/>
        <v>0</v>
      </c>
      <c r="AP370" s="350"/>
      <c r="AQ370" s="351">
        <f t="shared" si="254"/>
        <v>0</v>
      </c>
      <c r="AR370" s="350"/>
      <c r="AS370" s="351">
        <f t="shared" si="258"/>
        <v>0</v>
      </c>
      <c r="AT370" s="431"/>
      <c r="AU370" s="351">
        <f t="shared" si="255"/>
        <v>0</v>
      </c>
      <c r="AV370" s="431"/>
      <c r="AW370" s="351">
        <f t="shared" si="259"/>
        <v>0</v>
      </c>
      <c r="AX370" s="431"/>
      <c r="AY370" s="351">
        <f t="shared" si="260"/>
        <v>0</v>
      </c>
      <c r="AZ370" s="431"/>
      <c r="BA370" s="351">
        <f t="shared" si="261"/>
        <v>0</v>
      </c>
      <c r="BB370" s="431"/>
      <c r="BC370" s="351">
        <f t="shared" si="262"/>
        <v>0</v>
      </c>
      <c r="BD370" s="431"/>
      <c r="BE370" s="351">
        <f t="shared" si="257"/>
        <v>0</v>
      </c>
      <c r="BF370" s="431"/>
      <c r="BG370" s="351">
        <f t="shared" si="263"/>
        <v>0</v>
      </c>
      <c r="BH370" s="431"/>
      <c r="BI370" s="351">
        <f t="shared" si="256"/>
        <v>0</v>
      </c>
    </row>
    <row r="371" spans="1:63" ht="15.9" customHeight="1">
      <c r="A371" s="412" t="s">
        <v>1039</v>
      </c>
      <c r="B371" s="378" t="s">
        <v>1056</v>
      </c>
      <c r="C371" s="61">
        <v>32600</v>
      </c>
      <c r="D371" s="350"/>
      <c r="E371" s="351">
        <f t="shared" si="235"/>
        <v>0</v>
      </c>
      <c r="F371" s="350"/>
      <c r="G371" s="351">
        <f t="shared" si="236"/>
        <v>0</v>
      </c>
      <c r="H371" s="350"/>
      <c r="I371" s="351">
        <f t="shared" si="237"/>
        <v>0</v>
      </c>
      <c r="J371" s="512"/>
      <c r="K371" s="511">
        <f t="shared" si="238"/>
        <v>0</v>
      </c>
      <c r="L371" s="247"/>
      <c r="M371" s="351">
        <f t="shared" si="239"/>
        <v>0</v>
      </c>
      <c r="N371" s="350"/>
      <c r="O371" s="351">
        <f t="shared" si="240"/>
        <v>0</v>
      </c>
      <c r="P371" s="350"/>
      <c r="Q371" s="351">
        <f t="shared" si="241"/>
        <v>0</v>
      </c>
      <c r="R371" s="401"/>
      <c r="S371" s="351">
        <f t="shared" si="242"/>
        <v>0</v>
      </c>
      <c r="T371" s="350"/>
      <c r="U371" s="351">
        <f t="shared" si="243"/>
        <v>0</v>
      </c>
      <c r="V371" s="247"/>
      <c r="W371" s="351">
        <f t="shared" si="244"/>
        <v>0</v>
      </c>
      <c r="X371" s="350"/>
      <c r="Y371" s="351"/>
      <c r="Z371" s="247"/>
      <c r="AA371" s="351"/>
      <c r="AB371" s="350"/>
      <c r="AC371" s="351"/>
      <c r="AD371" s="350"/>
      <c r="AE371" s="351">
        <f t="shared" si="248"/>
        <v>0</v>
      </c>
      <c r="AF371" s="350"/>
      <c r="AG371" s="351">
        <f t="shared" ref="AG371:AG376" si="264">C371*AF371</f>
        <v>0</v>
      </c>
      <c r="AH371" s="401"/>
      <c r="AI371" s="351">
        <f t="shared" si="250"/>
        <v>0</v>
      </c>
      <c r="AJ371" s="350"/>
      <c r="AK371" s="351">
        <f t="shared" si="251"/>
        <v>0</v>
      </c>
      <c r="AL371" s="350"/>
      <c r="AM371" s="351">
        <f t="shared" si="252"/>
        <v>0</v>
      </c>
      <c r="AN371" s="350"/>
      <c r="AO371" s="351">
        <f t="shared" si="253"/>
        <v>0</v>
      </c>
      <c r="AP371" s="350"/>
      <c r="AQ371" s="351">
        <f t="shared" si="254"/>
        <v>0</v>
      </c>
      <c r="AR371" s="350"/>
      <c r="AS371" s="351">
        <f t="shared" si="258"/>
        <v>0</v>
      </c>
      <c r="AT371" s="431"/>
      <c r="AU371" s="351">
        <f t="shared" si="255"/>
        <v>0</v>
      </c>
      <c r="AV371" s="431"/>
      <c r="AW371" s="351">
        <f t="shared" si="259"/>
        <v>0</v>
      </c>
      <c r="AX371" s="431"/>
      <c r="AY371" s="351">
        <f t="shared" si="260"/>
        <v>0</v>
      </c>
      <c r="AZ371" s="431"/>
      <c r="BA371" s="351">
        <f t="shared" si="261"/>
        <v>0</v>
      </c>
      <c r="BB371" s="431"/>
      <c r="BC371" s="351">
        <f t="shared" si="262"/>
        <v>0</v>
      </c>
      <c r="BD371" s="431"/>
      <c r="BE371" s="351">
        <f t="shared" si="257"/>
        <v>0</v>
      </c>
      <c r="BF371" s="431"/>
      <c r="BG371" s="351">
        <f t="shared" si="263"/>
        <v>0</v>
      </c>
      <c r="BH371" s="431"/>
      <c r="BI371" s="351">
        <f t="shared" si="256"/>
        <v>0</v>
      </c>
    </row>
    <row r="372" spans="1:63" ht="15.9" customHeight="1">
      <c r="A372" s="391" t="s">
        <v>1083</v>
      </c>
      <c r="B372" s="386" t="s">
        <v>1084</v>
      </c>
      <c r="C372" s="61">
        <v>32600</v>
      </c>
      <c r="D372" s="350"/>
      <c r="E372" s="351">
        <f t="shared" si="235"/>
        <v>0</v>
      </c>
      <c r="F372" s="350"/>
      <c r="G372" s="351">
        <f t="shared" si="236"/>
        <v>0</v>
      </c>
      <c r="H372" s="350"/>
      <c r="I372" s="351">
        <f t="shared" si="237"/>
        <v>0</v>
      </c>
      <c r="J372" s="512"/>
      <c r="K372" s="511">
        <f t="shared" si="238"/>
        <v>0</v>
      </c>
      <c r="L372" s="247"/>
      <c r="M372" s="351">
        <f t="shared" si="239"/>
        <v>0</v>
      </c>
      <c r="N372" s="350"/>
      <c r="O372" s="351">
        <f t="shared" si="240"/>
        <v>0</v>
      </c>
      <c r="P372" s="350"/>
      <c r="Q372" s="351">
        <f t="shared" si="241"/>
        <v>0</v>
      </c>
      <c r="R372" s="401"/>
      <c r="S372" s="351">
        <f t="shared" si="242"/>
        <v>0</v>
      </c>
      <c r="T372" s="350"/>
      <c r="U372" s="351">
        <f t="shared" si="243"/>
        <v>0</v>
      </c>
      <c r="V372" s="247"/>
      <c r="W372" s="351">
        <f t="shared" si="244"/>
        <v>0</v>
      </c>
      <c r="X372" s="350"/>
      <c r="Y372" s="351">
        <f t="shared" ref="Y372:Y373" si="265">C372*X372</f>
        <v>0</v>
      </c>
      <c r="Z372" s="247"/>
      <c r="AA372" s="351">
        <f t="shared" ref="AA372:AA373" si="266">C372*Z372</f>
        <v>0</v>
      </c>
      <c r="AB372" s="350"/>
      <c r="AC372" s="351">
        <f t="shared" ref="AC372:AC373" si="267">C372*AB372</f>
        <v>0</v>
      </c>
      <c r="AD372" s="350"/>
      <c r="AE372" s="351">
        <f t="shared" si="248"/>
        <v>0</v>
      </c>
      <c r="AF372" s="350"/>
      <c r="AG372" s="351">
        <f t="shared" si="264"/>
        <v>0</v>
      </c>
      <c r="AH372" s="401"/>
      <c r="AI372" s="351">
        <f t="shared" si="250"/>
        <v>0</v>
      </c>
      <c r="AJ372" s="350"/>
      <c r="AK372" s="351">
        <f t="shared" si="251"/>
        <v>0</v>
      </c>
      <c r="AL372" s="350"/>
      <c r="AM372" s="351">
        <f t="shared" si="252"/>
        <v>0</v>
      </c>
      <c r="AN372" s="350"/>
      <c r="AO372" s="351">
        <f t="shared" si="253"/>
        <v>0</v>
      </c>
      <c r="AP372" s="350"/>
      <c r="AQ372" s="351">
        <f t="shared" si="254"/>
        <v>0</v>
      </c>
      <c r="AR372" s="350"/>
      <c r="AS372" s="351">
        <f t="shared" si="258"/>
        <v>0</v>
      </c>
      <c r="AT372" s="431"/>
      <c r="AU372" s="351">
        <f t="shared" si="255"/>
        <v>0</v>
      </c>
      <c r="AV372" s="431"/>
      <c r="AW372" s="351">
        <f t="shared" si="259"/>
        <v>0</v>
      </c>
      <c r="AX372" s="431"/>
      <c r="AY372" s="351">
        <f t="shared" si="260"/>
        <v>0</v>
      </c>
      <c r="AZ372" s="431"/>
      <c r="BA372" s="351">
        <f t="shared" si="261"/>
        <v>0</v>
      </c>
      <c r="BB372" s="431"/>
      <c r="BC372" s="351">
        <f t="shared" si="262"/>
        <v>0</v>
      </c>
      <c r="BD372" s="431"/>
      <c r="BE372" s="351">
        <f t="shared" si="257"/>
        <v>0</v>
      </c>
      <c r="BF372" s="431"/>
      <c r="BG372" s="351">
        <f t="shared" si="263"/>
        <v>0</v>
      </c>
      <c r="BH372" s="431"/>
      <c r="BI372" s="351">
        <f t="shared" si="256"/>
        <v>0</v>
      </c>
    </row>
    <row r="373" spans="1:63" ht="15.9" customHeight="1">
      <c r="A373" s="391" t="s">
        <v>1085</v>
      </c>
      <c r="B373" s="386" t="s">
        <v>1086</v>
      </c>
      <c r="C373" s="61">
        <v>32600</v>
      </c>
      <c r="D373" s="350"/>
      <c r="E373" s="351">
        <f t="shared" si="235"/>
        <v>0</v>
      </c>
      <c r="F373" s="350"/>
      <c r="G373" s="351">
        <f t="shared" si="236"/>
        <v>0</v>
      </c>
      <c r="H373" s="350"/>
      <c r="I373" s="351">
        <f t="shared" si="237"/>
        <v>0</v>
      </c>
      <c r="J373" s="512"/>
      <c r="K373" s="511">
        <f t="shared" si="238"/>
        <v>0</v>
      </c>
      <c r="L373" s="247"/>
      <c r="M373" s="351">
        <f t="shared" si="239"/>
        <v>0</v>
      </c>
      <c r="N373" s="350"/>
      <c r="O373" s="351">
        <f t="shared" si="240"/>
        <v>0</v>
      </c>
      <c r="P373" s="350"/>
      <c r="Q373" s="351">
        <f t="shared" si="241"/>
        <v>0</v>
      </c>
      <c r="R373" s="401"/>
      <c r="S373" s="351">
        <f t="shared" si="242"/>
        <v>0</v>
      </c>
      <c r="T373" s="350"/>
      <c r="U373" s="351">
        <f t="shared" si="243"/>
        <v>0</v>
      </c>
      <c r="V373" s="247"/>
      <c r="W373" s="351">
        <f t="shared" si="244"/>
        <v>0</v>
      </c>
      <c r="X373" s="350"/>
      <c r="Y373" s="351">
        <f t="shared" si="265"/>
        <v>0</v>
      </c>
      <c r="Z373" s="247"/>
      <c r="AA373" s="351">
        <f t="shared" si="266"/>
        <v>0</v>
      </c>
      <c r="AB373" s="350"/>
      <c r="AC373" s="351">
        <f t="shared" si="267"/>
        <v>0</v>
      </c>
      <c r="AD373" s="350"/>
      <c r="AE373" s="351">
        <f t="shared" si="248"/>
        <v>0</v>
      </c>
      <c r="AF373" s="350"/>
      <c r="AG373" s="351">
        <f t="shared" si="264"/>
        <v>0</v>
      </c>
      <c r="AH373" s="401"/>
      <c r="AI373" s="351">
        <f t="shared" si="250"/>
        <v>0</v>
      </c>
      <c r="AJ373" s="350"/>
      <c r="AK373" s="351">
        <f t="shared" si="251"/>
        <v>0</v>
      </c>
      <c r="AL373" s="350"/>
      <c r="AM373" s="351">
        <f t="shared" si="252"/>
        <v>0</v>
      </c>
      <c r="AN373" s="350"/>
      <c r="AO373" s="351">
        <f t="shared" si="253"/>
        <v>0</v>
      </c>
      <c r="AP373" s="350"/>
      <c r="AQ373" s="351">
        <f t="shared" si="254"/>
        <v>0</v>
      </c>
      <c r="AR373" s="350"/>
      <c r="AS373" s="351">
        <f t="shared" si="258"/>
        <v>0</v>
      </c>
      <c r="AT373" s="431"/>
      <c r="AU373" s="351">
        <f t="shared" si="255"/>
        <v>0</v>
      </c>
      <c r="AV373" s="431"/>
      <c r="AW373" s="351">
        <f t="shared" si="259"/>
        <v>0</v>
      </c>
      <c r="AX373" s="431"/>
      <c r="AY373" s="351">
        <f t="shared" si="260"/>
        <v>0</v>
      </c>
      <c r="AZ373" s="431"/>
      <c r="BA373" s="351">
        <f t="shared" si="261"/>
        <v>0</v>
      </c>
      <c r="BB373" s="431"/>
      <c r="BC373" s="351">
        <f t="shared" si="262"/>
        <v>0</v>
      </c>
      <c r="BD373" s="431"/>
      <c r="BE373" s="351">
        <f t="shared" si="257"/>
        <v>0</v>
      </c>
      <c r="BF373" s="431"/>
      <c r="BG373" s="351">
        <f t="shared" si="263"/>
        <v>0</v>
      </c>
      <c r="BH373" s="431"/>
      <c r="BI373" s="351">
        <f t="shared" si="256"/>
        <v>0</v>
      </c>
    </row>
    <row r="374" spans="1:63" ht="15.9" customHeight="1">
      <c r="A374" s="391" t="s">
        <v>211</v>
      </c>
      <c r="B374" s="386" t="s">
        <v>755</v>
      </c>
      <c r="C374" s="61">
        <v>67400</v>
      </c>
      <c r="D374" s="350"/>
      <c r="E374" s="351">
        <f t="shared" si="235"/>
        <v>0</v>
      </c>
      <c r="F374" s="350"/>
      <c r="G374" s="351">
        <f t="shared" si="236"/>
        <v>0</v>
      </c>
      <c r="H374" s="350"/>
      <c r="I374" s="351">
        <f t="shared" si="237"/>
        <v>0</v>
      </c>
      <c r="J374" s="512"/>
      <c r="K374" s="511">
        <f t="shared" si="238"/>
        <v>0</v>
      </c>
      <c r="L374" s="247"/>
      <c r="M374" s="351">
        <f t="shared" si="239"/>
        <v>0</v>
      </c>
      <c r="N374" s="350"/>
      <c r="O374" s="351">
        <f t="shared" si="240"/>
        <v>0</v>
      </c>
      <c r="P374" s="350"/>
      <c r="Q374" s="351">
        <f t="shared" si="241"/>
        <v>0</v>
      </c>
      <c r="R374" s="401"/>
      <c r="S374" s="351">
        <f t="shared" si="242"/>
        <v>0</v>
      </c>
      <c r="T374" s="350"/>
      <c r="U374" s="351">
        <f t="shared" si="243"/>
        <v>0</v>
      </c>
      <c r="V374" s="247"/>
      <c r="W374" s="351">
        <f t="shared" si="244"/>
        <v>0</v>
      </c>
      <c r="X374" s="350"/>
      <c r="Y374" s="351"/>
      <c r="Z374" s="247"/>
      <c r="AA374" s="351"/>
      <c r="AB374" s="350"/>
      <c r="AC374" s="351"/>
      <c r="AD374" s="350"/>
      <c r="AE374" s="351">
        <f t="shared" si="248"/>
        <v>0</v>
      </c>
      <c r="AF374" s="350"/>
      <c r="AG374" s="351">
        <f t="shared" si="264"/>
        <v>0</v>
      </c>
      <c r="AH374" s="401"/>
      <c r="AI374" s="351">
        <f t="shared" si="250"/>
        <v>0</v>
      </c>
      <c r="AJ374" s="350"/>
      <c r="AK374" s="351">
        <f t="shared" si="251"/>
        <v>0</v>
      </c>
      <c r="AL374" s="350"/>
      <c r="AM374" s="351">
        <f t="shared" si="252"/>
        <v>0</v>
      </c>
      <c r="AN374" s="350"/>
      <c r="AO374" s="351">
        <f t="shared" si="253"/>
        <v>0</v>
      </c>
      <c r="AP374" s="350"/>
      <c r="AQ374" s="351">
        <f t="shared" si="254"/>
        <v>0</v>
      </c>
      <c r="AR374" s="350"/>
      <c r="AS374" s="351">
        <f t="shared" si="258"/>
        <v>0</v>
      </c>
      <c r="AT374" s="431"/>
      <c r="AU374" s="351">
        <f t="shared" si="255"/>
        <v>0</v>
      </c>
      <c r="AV374" s="431"/>
      <c r="AW374" s="351">
        <f t="shared" si="259"/>
        <v>0</v>
      </c>
      <c r="AX374" s="431"/>
      <c r="AY374" s="351">
        <f t="shared" si="260"/>
        <v>0</v>
      </c>
      <c r="AZ374" s="431"/>
      <c r="BA374" s="351">
        <f t="shared" si="261"/>
        <v>0</v>
      </c>
      <c r="BB374" s="431"/>
      <c r="BC374" s="351">
        <f t="shared" si="262"/>
        <v>0</v>
      </c>
      <c r="BD374" s="431"/>
      <c r="BE374" s="351">
        <f t="shared" si="257"/>
        <v>0</v>
      </c>
      <c r="BF374" s="431"/>
      <c r="BG374" s="351">
        <f t="shared" si="263"/>
        <v>0</v>
      </c>
      <c r="BH374" s="431"/>
      <c r="BI374" s="351">
        <f t="shared" si="256"/>
        <v>0</v>
      </c>
    </row>
    <row r="375" spans="1:63" ht="15.9" customHeight="1">
      <c r="A375" s="355" t="s">
        <v>1414</v>
      </c>
      <c r="B375" s="356" t="s">
        <v>1415</v>
      </c>
      <c r="C375" s="61">
        <v>32600</v>
      </c>
      <c r="D375" s="350"/>
      <c r="E375" s="351">
        <f t="shared" si="235"/>
        <v>0</v>
      </c>
      <c r="F375" s="350"/>
      <c r="G375" s="351">
        <f t="shared" si="236"/>
        <v>0</v>
      </c>
      <c r="H375" s="350"/>
      <c r="I375" s="351">
        <f t="shared" si="237"/>
        <v>0</v>
      </c>
      <c r="J375" s="512"/>
      <c r="K375" s="511">
        <f t="shared" si="238"/>
        <v>0</v>
      </c>
      <c r="L375" s="247"/>
      <c r="M375" s="351">
        <f t="shared" si="239"/>
        <v>0</v>
      </c>
      <c r="N375" s="350"/>
      <c r="O375" s="351">
        <f t="shared" si="240"/>
        <v>0</v>
      </c>
      <c r="P375" s="350"/>
      <c r="Q375" s="351">
        <f t="shared" si="241"/>
        <v>0</v>
      </c>
      <c r="R375" s="401"/>
      <c r="S375" s="351">
        <f t="shared" si="242"/>
        <v>0</v>
      </c>
      <c r="T375" s="350"/>
      <c r="U375" s="351">
        <f t="shared" si="243"/>
        <v>0</v>
      </c>
      <c r="V375" s="247"/>
      <c r="W375" s="351">
        <f t="shared" si="244"/>
        <v>0</v>
      </c>
      <c r="X375" s="350"/>
      <c r="Y375" s="351">
        <f t="shared" ref="Y375:Y376" si="268">C375*X375</f>
        <v>0</v>
      </c>
      <c r="Z375" s="247"/>
      <c r="AA375" s="351">
        <f t="shared" ref="AA375:AA376" si="269">C375*Z375</f>
        <v>0</v>
      </c>
      <c r="AB375" s="350"/>
      <c r="AC375" s="351">
        <f t="shared" ref="AC375:AC376" si="270">C375*AB375</f>
        <v>0</v>
      </c>
      <c r="AD375" s="350"/>
      <c r="AE375" s="351">
        <f t="shared" si="248"/>
        <v>0</v>
      </c>
      <c r="AF375" s="350"/>
      <c r="AG375" s="351">
        <f t="shared" si="264"/>
        <v>0</v>
      </c>
      <c r="AH375" s="401"/>
      <c r="AI375" s="351">
        <f t="shared" si="250"/>
        <v>0</v>
      </c>
      <c r="AJ375" s="350"/>
      <c r="AK375" s="351">
        <f t="shared" si="251"/>
        <v>0</v>
      </c>
      <c r="AL375" s="350"/>
      <c r="AM375" s="351">
        <f t="shared" si="252"/>
        <v>0</v>
      </c>
      <c r="AN375" s="350"/>
      <c r="AO375" s="351">
        <f t="shared" si="253"/>
        <v>0</v>
      </c>
      <c r="AP375" s="350"/>
      <c r="AQ375" s="351">
        <f t="shared" si="254"/>
        <v>0</v>
      </c>
      <c r="AR375" s="350"/>
      <c r="AS375" s="351">
        <f t="shared" si="258"/>
        <v>0</v>
      </c>
      <c r="AT375" s="431"/>
      <c r="AU375" s="351">
        <f t="shared" si="255"/>
        <v>0</v>
      </c>
      <c r="AV375" s="431"/>
      <c r="AW375" s="351">
        <f t="shared" si="259"/>
        <v>0</v>
      </c>
      <c r="AX375" s="431"/>
      <c r="AY375" s="351">
        <f t="shared" si="260"/>
        <v>0</v>
      </c>
      <c r="AZ375" s="431"/>
      <c r="BA375" s="351">
        <f t="shared" si="261"/>
        <v>0</v>
      </c>
      <c r="BB375" s="431"/>
      <c r="BC375" s="351">
        <f t="shared" si="262"/>
        <v>0</v>
      </c>
      <c r="BD375" s="431"/>
      <c r="BE375" s="351">
        <f t="shared" si="257"/>
        <v>0</v>
      </c>
      <c r="BF375" s="431"/>
      <c r="BG375" s="351">
        <f t="shared" si="263"/>
        <v>0</v>
      </c>
      <c r="BH375" s="431"/>
      <c r="BI375" s="351">
        <f t="shared" si="256"/>
        <v>0</v>
      </c>
    </row>
    <row r="376" spans="1:63" ht="15.9" customHeight="1">
      <c r="A376" s="355" t="s">
        <v>1380</v>
      </c>
      <c r="B376" s="356" t="s">
        <v>1381</v>
      </c>
      <c r="C376" s="61">
        <v>32600</v>
      </c>
      <c r="D376" s="350"/>
      <c r="E376" s="351">
        <f t="shared" si="235"/>
        <v>0</v>
      </c>
      <c r="F376" s="350"/>
      <c r="G376" s="351">
        <f t="shared" si="236"/>
        <v>0</v>
      </c>
      <c r="H376" s="350"/>
      <c r="I376" s="351">
        <f t="shared" si="237"/>
        <v>0</v>
      </c>
      <c r="J376" s="512"/>
      <c r="K376" s="511">
        <f t="shared" si="238"/>
        <v>0</v>
      </c>
      <c r="L376" s="247"/>
      <c r="M376" s="351">
        <f t="shared" si="239"/>
        <v>0</v>
      </c>
      <c r="N376" s="350"/>
      <c r="O376" s="351">
        <f t="shared" si="240"/>
        <v>0</v>
      </c>
      <c r="P376" s="350"/>
      <c r="Q376" s="351">
        <f t="shared" si="241"/>
        <v>0</v>
      </c>
      <c r="R376" s="401"/>
      <c r="S376" s="351">
        <f t="shared" si="242"/>
        <v>0</v>
      </c>
      <c r="T376" s="350"/>
      <c r="U376" s="351">
        <f t="shared" si="243"/>
        <v>0</v>
      </c>
      <c r="V376" s="247"/>
      <c r="W376" s="351">
        <f t="shared" si="244"/>
        <v>0</v>
      </c>
      <c r="X376" s="350"/>
      <c r="Y376" s="351">
        <f t="shared" si="268"/>
        <v>0</v>
      </c>
      <c r="Z376" s="247"/>
      <c r="AA376" s="351">
        <f t="shared" si="269"/>
        <v>0</v>
      </c>
      <c r="AB376" s="350"/>
      <c r="AC376" s="351">
        <f t="shared" si="270"/>
        <v>0</v>
      </c>
      <c r="AD376" s="350">
        <v>7.5</v>
      </c>
      <c r="AE376" s="351">
        <f t="shared" si="248"/>
        <v>244500</v>
      </c>
      <c r="AF376" s="350"/>
      <c r="AG376" s="351">
        <f t="shared" si="264"/>
        <v>0</v>
      </c>
      <c r="AH376" s="401"/>
      <c r="AI376" s="351">
        <f t="shared" si="250"/>
        <v>0</v>
      </c>
      <c r="AJ376" s="350"/>
      <c r="AK376" s="351">
        <f t="shared" si="251"/>
        <v>0</v>
      </c>
      <c r="AL376" s="350"/>
      <c r="AM376" s="351">
        <f t="shared" si="252"/>
        <v>0</v>
      </c>
      <c r="AN376" s="350"/>
      <c r="AO376" s="351">
        <f t="shared" si="253"/>
        <v>0</v>
      </c>
      <c r="AP376" s="350"/>
      <c r="AQ376" s="351">
        <f t="shared" si="254"/>
        <v>0</v>
      </c>
      <c r="AR376" s="350"/>
      <c r="AS376" s="351">
        <f t="shared" si="258"/>
        <v>0</v>
      </c>
      <c r="AT376" s="431"/>
      <c r="AU376" s="351">
        <f t="shared" si="255"/>
        <v>0</v>
      </c>
      <c r="AV376" s="431"/>
      <c r="AW376" s="351">
        <f t="shared" si="259"/>
        <v>0</v>
      </c>
      <c r="AX376" s="431"/>
      <c r="AY376" s="351">
        <f t="shared" si="260"/>
        <v>0</v>
      </c>
      <c r="AZ376" s="431"/>
      <c r="BA376" s="351">
        <f t="shared" si="261"/>
        <v>0</v>
      </c>
      <c r="BB376" s="431"/>
      <c r="BC376" s="351">
        <f t="shared" si="262"/>
        <v>0</v>
      </c>
      <c r="BD376" s="431"/>
      <c r="BE376" s="351">
        <f t="shared" si="257"/>
        <v>0</v>
      </c>
      <c r="BF376" s="431"/>
      <c r="BG376" s="351">
        <f t="shared" si="263"/>
        <v>0</v>
      </c>
      <c r="BH376" s="431"/>
      <c r="BI376" s="351">
        <f t="shared" si="256"/>
        <v>0</v>
      </c>
    </row>
    <row r="377" spans="1:63" s="245" customFormat="1" ht="15.9" customHeight="1">
      <c r="A377" s="325"/>
      <c r="B377" s="326" t="s">
        <v>27</v>
      </c>
      <c r="C377" s="162">
        <f>SUM(C272:C376)</f>
        <v>4178800</v>
      </c>
      <c r="D377" s="162">
        <f t="shared" ref="D377:AT377" si="271">SUM(D272:D376)</f>
        <v>0</v>
      </c>
      <c r="E377" s="162">
        <f t="shared" si="271"/>
        <v>0</v>
      </c>
      <c r="F377" s="162">
        <f t="shared" si="271"/>
        <v>0</v>
      </c>
      <c r="G377" s="162">
        <f t="shared" si="271"/>
        <v>0</v>
      </c>
      <c r="H377" s="162">
        <f t="shared" si="271"/>
        <v>0</v>
      </c>
      <c r="I377" s="162">
        <f t="shared" si="271"/>
        <v>0</v>
      </c>
      <c r="J377" s="513">
        <f t="shared" si="271"/>
        <v>0</v>
      </c>
      <c r="K377" s="513">
        <f t="shared" si="271"/>
        <v>0</v>
      </c>
      <c r="L377" s="162">
        <f t="shared" si="271"/>
        <v>0</v>
      </c>
      <c r="M377" s="162">
        <f t="shared" si="271"/>
        <v>0</v>
      </c>
      <c r="N377" s="162">
        <f t="shared" si="271"/>
        <v>0</v>
      </c>
      <c r="O377" s="162">
        <f t="shared" si="271"/>
        <v>0</v>
      </c>
      <c r="P377" s="162">
        <f t="shared" si="271"/>
        <v>0</v>
      </c>
      <c r="Q377" s="162">
        <f t="shared" si="271"/>
        <v>0</v>
      </c>
      <c r="R377" s="162">
        <f t="shared" si="271"/>
        <v>0</v>
      </c>
      <c r="S377" s="162">
        <f t="shared" si="271"/>
        <v>0</v>
      </c>
      <c r="T377" s="162">
        <f t="shared" si="271"/>
        <v>30</v>
      </c>
      <c r="U377" s="162">
        <f t="shared" si="271"/>
        <v>1239000</v>
      </c>
      <c r="V377" s="162">
        <f t="shared" si="271"/>
        <v>0</v>
      </c>
      <c r="W377" s="162">
        <f t="shared" si="271"/>
        <v>0</v>
      </c>
      <c r="X377" s="162">
        <f t="shared" si="271"/>
        <v>0</v>
      </c>
      <c r="Y377" s="162">
        <f t="shared" si="271"/>
        <v>0</v>
      </c>
      <c r="Z377" s="162">
        <f t="shared" si="271"/>
        <v>0</v>
      </c>
      <c r="AA377" s="162">
        <f t="shared" si="271"/>
        <v>0</v>
      </c>
      <c r="AB377" s="162">
        <f t="shared" si="271"/>
        <v>0</v>
      </c>
      <c r="AC377" s="162">
        <f t="shared" si="271"/>
        <v>0</v>
      </c>
      <c r="AD377" s="167">
        <f t="shared" si="271"/>
        <v>392.5</v>
      </c>
      <c r="AE377" s="162">
        <f t="shared" si="271"/>
        <v>12795500</v>
      </c>
      <c r="AF377" s="162">
        <f t="shared" si="271"/>
        <v>0</v>
      </c>
      <c r="AG377" s="162">
        <f t="shared" si="271"/>
        <v>0</v>
      </c>
      <c r="AH377" s="162">
        <f t="shared" si="271"/>
        <v>0</v>
      </c>
      <c r="AI377" s="162">
        <f t="shared" si="271"/>
        <v>0</v>
      </c>
      <c r="AJ377" s="162">
        <f t="shared" si="271"/>
        <v>0</v>
      </c>
      <c r="AK377" s="162">
        <f t="shared" si="271"/>
        <v>0</v>
      </c>
      <c r="AL377" s="162">
        <f t="shared" si="271"/>
        <v>0</v>
      </c>
      <c r="AM377" s="162">
        <f t="shared" si="271"/>
        <v>0</v>
      </c>
      <c r="AN377" s="162">
        <f t="shared" si="271"/>
        <v>0</v>
      </c>
      <c r="AO377" s="162">
        <f t="shared" si="271"/>
        <v>0</v>
      </c>
      <c r="AP377" s="162">
        <f t="shared" si="271"/>
        <v>0</v>
      </c>
      <c r="AQ377" s="162">
        <f t="shared" si="271"/>
        <v>0</v>
      </c>
      <c r="AR377" s="162">
        <f t="shared" si="271"/>
        <v>0</v>
      </c>
      <c r="AS377" s="162">
        <f t="shared" si="271"/>
        <v>0</v>
      </c>
      <c r="AT377" s="162">
        <f t="shared" si="271"/>
        <v>0</v>
      </c>
      <c r="AU377" s="162">
        <f>SUM(AU272:AU376)</f>
        <v>0</v>
      </c>
      <c r="AV377" s="162">
        <f t="shared" ref="AV377:BA377" si="272">SUM(AV272:AV376)</f>
        <v>0</v>
      </c>
      <c r="AW377" s="162">
        <f t="shared" si="272"/>
        <v>0</v>
      </c>
      <c r="AX377" s="162">
        <f t="shared" si="272"/>
        <v>0</v>
      </c>
      <c r="AY377" s="162">
        <f t="shared" si="272"/>
        <v>0</v>
      </c>
      <c r="AZ377" s="162">
        <f t="shared" si="272"/>
        <v>0</v>
      </c>
      <c r="BA377" s="162">
        <f t="shared" si="272"/>
        <v>0</v>
      </c>
      <c r="BB377" s="162"/>
      <c r="BC377" s="162">
        <f t="shared" ref="BC377:BI377" si="273">SUM(BC272:BC376)</f>
        <v>0</v>
      </c>
      <c r="BD377" s="162">
        <f t="shared" si="273"/>
        <v>0</v>
      </c>
      <c r="BE377" s="162">
        <f t="shared" si="273"/>
        <v>0</v>
      </c>
      <c r="BF377" s="162">
        <f t="shared" si="273"/>
        <v>0</v>
      </c>
      <c r="BG377" s="162">
        <f t="shared" si="273"/>
        <v>0</v>
      </c>
      <c r="BH377" s="162">
        <f t="shared" si="273"/>
        <v>0</v>
      </c>
      <c r="BI377" s="162">
        <f t="shared" si="273"/>
        <v>0</v>
      </c>
      <c r="BJ377" s="257">
        <f>+E377+G377+I377+K377+M377+O377+AM377+AK377+S377+U377+W377+Y377+AA377+AS377+AU377+AC377+AI377+AQ377+AE377+AG377+Q377+AO377+AW377+AY377+BA377+BC377+BE377+BG377+BI377</f>
        <v>14034500</v>
      </c>
    </row>
    <row r="378" spans="1:63" s="245" customFormat="1" ht="15.9" customHeight="1">
      <c r="A378" s="440"/>
      <c r="B378" s="535" t="s">
        <v>96</v>
      </c>
      <c r="C378" s="58"/>
      <c r="D378" s="58"/>
      <c r="E378" s="58"/>
      <c r="F378" s="58"/>
      <c r="G378" s="58"/>
      <c r="H378" s="58"/>
      <c r="I378" s="58"/>
      <c r="J378" s="518"/>
      <c r="K378" s="51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</row>
    <row r="379" spans="1:63" ht="15.9" customHeight="1">
      <c r="A379" s="348" t="s">
        <v>436</v>
      </c>
      <c r="B379" s="349" t="s">
        <v>437</v>
      </c>
      <c r="C379" s="61">
        <v>79900</v>
      </c>
      <c r="D379" s="350"/>
      <c r="E379" s="351">
        <f t="shared" si="235"/>
        <v>0</v>
      </c>
      <c r="F379" s="350"/>
      <c r="G379" s="351">
        <f t="shared" si="236"/>
        <v>0</v>
      </c>
      <c r="H379" s="350"/>
      <c r="I379" s="351">
        <f t="shared" si="237"/>
        <v>0</v>
      </c>
      <c r="J379" s="512"/>
      <c r="K379" s="511">
        <f t="shared" si="238"/>
        <v>0</v>
      </c>
      <c r="L379" s="247"/>
      <c r="M379" s="351">
        <f t="shared" si="239"/>
        <v>0</v>
      </c>
      <c r="N379" s="350"/>
      <c r="O379" s="351">
        <f t="shared" si="240"/>
        <v>0</v>
      </c>
      <c r="P379" s="350"/>
      <c r="Q379" s="351">
        <f t="shared" si="241"/>
        <v>0</v>
      </c>
      <c r="R379" s="350"/>
      <c r="S379" s="351">
        <f t="shared" si="242"/>
        <v>0</v>
      </c>
      <c r="T379" s="350"/>
      <c r="U379" s="351">
        <f t="shared" si="243"/>
        <v>0</v>
      </c>
      <c r="V379" s="247"/>
      <c r="W379" s="351">
        <f t="shared" si="244"/>
        <v>0</v>
      </c>
      <c r="X379" s="350"/>
      <c r="Y379" s="351">
        <f t="shared" si="245"/>
        <v>0</v>
      </c>
      <c r="Z379" s="247"/>
      <c r="AA379" s="351">
        <f t="shared" si="246"/>
        <v>0</v>
      </c>
      <c r="AB379" s="401"/>
      <c r="AC379" s="351">
        <f t="shared" si="247"/>
        <v>0</v>
      </c>
      <c r="AD379" s="350"/>
      <c r="AE379" s="351">
        <f t="shared" si="248"/>
        <v>0</v>
      </c>
      <c r="AF379" s="350"/>
      <c r="AG379" s="351">
        <f t="shared" si="249"/>
        <v>0</v>
      </c>
      <c r="AH379" s="350"/>
      <c r="AI379" s="351">
        <f t="shared" si="250"/>
        <v>0</v>
      </c>
      <c r="AJ379" s="350"/>
      <c r="AK379" s="351">
        <f t="shared" si="251"/>
        <v>0</v>
      </c>
      <c r="AL379" s="350"/>
      <c r="AM379" s="351">
        <f t="shared" ref="AM379:AM404" si="274">C379*AL379</f>
        <v>0</v>
      </c>
      <c r="AN379" s="350"/>
      <c r="AO379" s="351">
        <f t="shared" ref="AO379:AO404" si="275">C379*AN379</f>
        <v>0</v>
      </c>
      <c r="AP379" s="350"/>
      <c r="AQ379" s="351">
        <f t="shared" ref="AQ379:AQ404" si="276">C379*AP379</f>
        <v>0</v>
      </c>
      <c r="AR379" s="350"/>
      <c r="AS379" s="351">
        <f t="shared" si="258"/>
        <v>0</v>
      </c>
      <c r="AT379" s="350"/>
      <c r="AU379" s="351">
        <f t="shared" ref="AU379:AU404" si="277">C379*AT379</f>
        <v>0</v>
      </c>
      <c r="AV379" s="350"/>
      <c r="AW379" s="351">
        <f t="shared" si="259"/>
        <v>0</v>
      </c>
      <c r="AX379" s="350"/>
      <c r="AY379" s="351">
        <f t="shared" si="260"/>
        <v>0</v>
      </c>
      <c r="AZ379" s="350"/>
      <c r="BA379" s="351">
        <f t="shared" si="261"/>
        <v>0</v>
      </c>
      <c r="BB379" s="350"/>
      <c r="BC379" s="351">
        <f t="shared" si="262"/>
        <v>0</v>
      </c>
      <c r="BD379" s="350"/>
      <c r="BE379" s="351">
        <f>C379*BD379</f>
        <v>0</v>
      </c>
      <c r="BF379" s="350"/>
      <c r="BG379" s="351">
        <f t="shared" si="263"/>
        <v>0</v>
      </c>
      <c r="BH379" s="350"/>
      <c r="BI379" s="351">
        <f>C379*BH379</f>
        <v>0</v>
      </c>
      <c r="BJ379" s="246"/>
      <c r="BK379" s="246"/>
    </row>
    <row r="380" spans="1:63" ht="15.9" customHeight="1">
      <c r="A380" s="348" t="s">
        <v>218</v>
      </c>
      <c r="B380" s="349" t="s">
        <v>219</v>
      </c>
      <c r="C380" s="61">
        <v>67400</v>
      </c>
      <c r="D380" s="350"/>
      <c r="E380" s="351">
        <f t="shared" si="235"/>
        <v>0</v>
      </c>
      <c r="F380" s="350"/>
      <c r="G380" s="351">
        <f t="shared" si="236"/>
        <v>0</v>
      </c>
      <c r="H380" s="350"/>
      <c r="I380" s="351">
        <f t="shared" si="237"/>
        <v>0</v>
      </c>
      <c r="J380" s="512"/>
      <c r="K380" s="511">
        <f t="shared" si="238"/>
        <v>0</v>
      </c>
      <c r="L380" s="247"/>
      <c r="M380" s="351">
        <f t="shared" si="239"/>
        <v>0</v>
      </c>
      <c r="N380" s="350"/>
      <c r="O380" s="351">
        <f t="shared" si="240"/>
        <v>0</v>
      </c>
      <c r="P380" s="350"/>
      <c r="Q380" s="351">
        <f t="shared" si="241"/>
        <v>0</v>
      </c>
      <c r="R380" s="350"/>
      <c r="S380" s="351">
        <f t="shared" si="242"/>
        <v>0</v>
      </c>
      <c r="T380" s="441">
        <v>0</v>
      </c>
      <c r="U380" s="351">
        <f t="shared" si="243"/>
        <v>0</v>
      </c>
      <c r="V380" s="247"/>
      <c r="W380" s="351">
        <f t="shared" si="244"/>
        <v>0</v>
      </c>
      <c r="X380" s="350"/>
      <c r="Y380" s="351">
        <f t="shared" si="245"/>
        <v>0</v>
      </c>
      <c r="Z380" s="247"/>
      <c r="AA380" s="351">
        <f t="shared" si="246"/>
        <v>0</v>
      </c>
      <c r="AB380" s="401">
        <v>7.5</v>
      </c>
      <c r="AC380" s="351">
        <f t="shared" si="247"/>
        <v>505500</v>
      </c>
      <c r="AD380" s="350"/>
      <c r="AE380" s="351">
        <f t="shared" si="248"/>
        <v>0</v>
      </c>
      <c r="AF380" s="350"/>
      <c r="AG380" s="351">
        <f t="shared" si="249"/>
        <v>0</v>
      </c>
      <c r="AH380" s="350"/>
      <c r="AI380" s="351">
        <f t="shared" si="250"/>
        <v>0</v>
      </c>
      <c r="AJ380" s="350"/>
      <c r="AK380" s="351">
        <f t="shared" si="251"/>
        <v>0</v>
      </c>
      <c r="AL380" s="350"/>
      <c r="AM380" s="351">
        <f t="shared" si="274"/>
        <v>0</v>
      </c>
      <c r="AN380" s="350"/>
      <c r="AO380" s="351">
        <f t="shared" si="275"/>
        <v>0</v>
      </c>
      <c r="AP380" s="350"/>
      <c r="AQ380" s="351">
        <f t="shared" si="276"/>
        <v>0</v>
      </c>
      <c r="AR380" s="350"/>
      <c r="AS380" s="351">
        <f t="shared" si="258"/>
        <v>0</v>
      </c>
      <c r="AT380" s="350"/>
      <c r="AU380" s="351">
        <f t="shared" si="277"/>
        <v>0</v>
      </c>
      <c r="AV380" s="350"/>
      <c r="AW380" s="351">
        <f t="shared" si="259"/>
        <v>0</v>
      </c>
      <c r="AX380" s="350"/>
      <c r="AY380" s="351">
        <f t="shared" si="260"/>
        <v>0</v>
      </c>
      <c r="AZ380" s="350"/>
      <c r="BA380" s="351">
        <f t="shared" si="261"/>
        <v>0</v>
      </c>
      <c r="BB380" s="350"/>
      <c r="BC380" s="351">
        <f t="shared" si="262"/>
        <v>0</v>
      </c>
      <c r="BD380" s="350"/>
      <c r="BE380" s="351">
        <f t="shared" ref="BE380:BE404" si="278">C380*BD380</f>
        <v>0</v>
      </c>
      <c r="BF380" s="350"/>
      <c r="BG380" s="351">
        <f t="shared" si="263"/>
        <v>0</v>
      </c>
      <c r="BH380" s="350"/>
      <c r="BI380" s="351">
        <f t="shared" ref="BI380:BI404" si="279">C380*BH380</f>
        <v>0</v>
      </c>
      <c r="BJ380" s="246"/>
      <c r="BK380" s="246"/>
    </row>
    <row r="381" spans="1:63" ht="15.9" customHeight="1">
      <c r="A381" s="348" t="s">
        <v>335</v>
      </c>
      <c r="B381" s="349" t="s">
        <v>336</v>
      </c>
      <c r="C381" s="61">
        <v>67400</v>
      </c>
      <c r="D381" s="350"/>
      <c r="E381" s="351">
        <f t="shared" si="235"/>
        <v>0</v>
      </c>
      <c r="F381" s="350"/>
      <c r="G381" s="351">
        <f t="shared" si="236"/>
        <v>0</v>
      </c>
      <c r="H381" s="350"/>
      <c r="I381" s="351">
        <f t="shared" si="237"/>
        <v>0</v>
      </c>
      <c r="J381" s="512"/>
      <c r="K381" s="511">
        <f t="shared" si="238"/>
        <v>0</v>
      </c>
      <c r="L381" s="247"/>
      <c r="M381" s="351">
        <f t="shared" si="239"/>
        <v>0</v>
      </c>
      <c r="N381" s="350"/>
      <c r="O381" s="351">
        <f t="shared" si="240"/>
        <v>0</v>
      </c>
      <c r="P381" s="350"/>
      <c r="Q381" s="351">
        <f t="shared" si="241"/>
        <v>0</v>
      </c>
      <c r="R381" s="350"/>
      <c r="S381" s="351">
        <f t="shared" si="242"/>
        <v>0</v>
      </c>
      <c r="T381" s="441"/>
      <c r="U381" s="351">
        <f t="shared" si="243"/>
        <v>0</v>
      </c>
      <c r="V381" s="247"/>
      <c r="W381" s="351">
        <f t="shared" si="244"/>
        <v>0</v>
      </c>
      <c r="X381" s="350"/>
      <c r="Y381" s="351">
        <f t="shared" si="245"/>
        <v>0</v>
      </c>
      <c r="Z381" s="247"/>
      <c r="AA381" s="351">
        <f t="shared" si="246"/>
        <v>0</v>
      </c>
      <c r="AB381" s="401"/>
      <c r="AC381" s="351">
        <f t="shared" si="247"/>
        <v>0</v>
      </c>
      <c r="AD381" s="350"/>
      <c r="AE381" s="351">
        <f t="shared" si="248"/>
        <v>0</v>
      </c>
      <c r="AF381" s="350"/>
      <c r="AG381" s="351">
        <f t="shared" si="249"/>
        <v>0</v>
      </c>
      <c r="AH381" s="350"/>
      <c r="AI381" s="351">
        <f t="shared" si="250"/>
        <v>0</v>
      </c>
      <c r="AJ381" s="350"/>
      <c r="AK381" s="351">
        <f t="shared" si="251"/>
        <v>0</v>
      </c>
      <c r="AL381" s="350"/>
      <c r="AM381" s="351">
        <f t="shared" si="274"/>
        <v>0</v>
      </c>
      <c r="AN381" s="350"/>
      <c r="AO381" s="351">
        <f t="shared" si="275"/>
        <v>0</v>
      </c>
      <c r="AP381" s="350"/>
      <c r="AQ381" s="351">
        <f t="shared" si="276"/>
        <v>0</v>
      </c>
      <c r="AR381" s="350"/>
      <c r="AS381" s="351">
        <f t="shared" si="258"/>
        <v>0</v>
      </c>
      <c r="AT381" s="350"/>
      <c r="AU381" s="351">
        <f t="shared" si="277"/>
        <v>0</v>
      </c>
      <c r="AV381" s="350"/>
      <c r="AW381" s="351">
        <f t="shared" si="259"/>
        <v>0</v>
      </c>
      <c r="AX381" s="350"/>
      <c r="AY381" s="351">
        <f t="shared" si="260"/>
        <v>0</v>
      </c>
      <c r="AZ381" s="350"/>
      <c r="BA381" s="351">
        <f t="shared" si="261"/>
        <v>0</v>
      </c>
      <c r="BB381" s="350"/>
      <c r="BC381" s="351">
        <f t="shared" si="262"/>
        <v>0</v>
      </c>
      <c r="BD381" s="350"/>
      <c r="BE381" s="351">
        <f t="shared" si="278"/>
        <v>0</v>
      </c>
      <c r="BF381" s="350"/>
      <c r="BG381" s="351">
        <f t="shared" si="263"/>
        <v>0</v>
      </c>
      <c r="BH381" s="350"/>
      <c r="BI381" s="351">
        <f t="shared" si="279"/>
        <v>0</v>
      </c>
      <c r="BJ381" s="246"/>
      <c r="BK381" s="246"/>
    </row>
    <row r="382" spans="1:63" ht="15.9" customHeight="1">
      <c r="A382" s="348" t="s">
        <v>337</v>
      </c>
      <c r="B382" s="349" t="s">
        <v>338</v>
      </c>
      <c r="C382" s="61">
        <v>67400</v>
      </c>
      <c r="D382" s="350"/>
      <c r="E382" s="351">
        <f t="shared" si="235"/>
        <v>0</v>
      </c>
      <c r="F382" s="350"/>
      <c r="G382" s="351">
        <f t="shared" si="236"/>
        <v>0</v>
      </c>
      <c r="H382" s="350"/>
      <c r="I382" s="351">
        <f t="shared" si="237"/>
        <v>0</v>
      </c>
      <c r="J382" s="512"/>
      <c r="K382" s="511">
        <f t="shared" si="238"/>
        <v>0</v>
      </c>
      <c r="L382" s="247"/>
      <c r="M382" s="351">
        <f t="shared" si="239"/>
        <v>0</v>
      </c>
      <c r="N382" s="350"/>
      <c r="O382" s="351">
        <f t="shared" si="240"/>
        <v>0</v>
      </c>
      <c r="P382" s="350"/>
      <c r="Q382" s="351">
        <f t="shared" si="241"/>
        <v>0</v>
      </c>
      <c r="R382" s="350"/>
      <c r="S382" s="351">
        <f t="shared" si="242"/>
        <v>0</v>
      </c>
      <c r="T382" s="441">
        <v>4</v>
      </c>
      <c r="U382" s="351">
        <f t="shared" si="243"/>
        <v>269600</v>
      </c>
      <c r="V382" s="247"/>
      <c r="W382" s="351">
        <f t="shared" si="244"/>
        <v>0</v>
      </c>
      <c r="X382" s="350"/>
      <c r="Y382" s="351">
        <f t="shared" si="245"/>
        <v>0</v>
      </c>
      <c r="Z382" s="247"/>
      <c r="AA382" s="351">
        <f t="shared" si="246"/>
        <v>0</v>
      </c>
      <c r="AB382" s="401">
        <v>15</v>
      </c>
      <c r="AC382" s="351">
        <f t="shared" si="247"/>
        <v>1011000</v>
      </c>
      <c r="AD382" s="350"/>
      <c r="AE382" s="351">
        <f t="shared" si="248"/>
        <v>0</v>
      </c>
      <c r="AF382" s="350"/>
      <c r="AG382" s="351">
        <f t="shared" si="249"/>
        <v>0</v>
      </c>
      <c r="AH382" s="350"/>
      <c r="AI382" s="351">
        <f t="shared" si="250"/>
        <v>0</v>
      </c>
      <c r="AJ382" s="350"/>
      <c r="AK382" s="351">
        <f t="shared" si="251"/>
        <v>0</v>
      </c>
      <c r="AL382" s="350"/>
      <c r="AM382" s="351">
        <f t="shared" si="274"/>
        <v>0</v>
      </c>
      <c r="AN382" s="350"/>
      <c r="AO382" s="351">
        <f t="shared" si="275"/>
        <v>0</v>
      </c>
      <c r="AP382" s="350"/>
      <c r="AQ382" s="351">
        <f t="shared" si="276"/>
        <v>0</v>
      </c>
      <c r="AR382" s="350"/>
      <c r="AS382" s="351">
        <f t="shared" si="258"/>
        <v>0</v>
      </c>
      <c r="AT382" s="350"/>
      <c r="AU382" s="351">
        <f t="shared" si="277"/>
        <v>0</v>
      </c>
      <c r="AV382" s="350"/>
      <c r="AW382" s="351">
        <f t="shared" si="259"/>
        <v>0</v>
      </c>
      <c r="AX382" s="350"/>
      <c r="AY382" s="351">
        <f t="shared" si="260"/>
        <v>0</v>
      </c>
      <c r="AZ382" s="350"/>
      <c r="BA382" s="351">
        <f t="shared" si="261"/>
        <v>0</v>
      </c>
      <c r="BB382" s="350"/>
      <c r="BC382" s="351">
        <f t="shared" si="262"/>
        <v>0</v>
      </c>
      <c r="BD382" s="350"/>
      <c r="BE382" s="351">
        <f t="shared" si="278"/>
        <v>0</v>
      </c>
      <c r="BF382" s="350"/>
      <c r="BG382" s="351">
        <f t="shared" si="263"/>
        <v>0</v>
      </c>
      <c r="BH382" s="350"/>
      <c r="BI382" s="351">
        <f t="shared" si="279"/>
        <v>0</v>
      </c>
      <c r="BJ382" s="246"/>
      <c r="BK382" s="246"/>
    </row>
    <row r="383" spans="1:63" ht="15.9" customHeight="1">
      <c r="A383" s="348" t="s">
        <v>339</v>
      </c>
      <c r="B383" s="349" t="s">
        <v>619</v>
      </c>
      <c r="C383" s="61">
        <v>67400</v>
      </c>
      <c r="D383" s="350"/>
      <c r="E383" s="351">
        <f t="shared" si="235"/>
        <v>0</v>
      </c>
      <c r="F383" s="350"/>
      <c r="G383" s="351">
        <f t="shared" si="236"/>
        <v>0</v>
      </c>
      <c r="H383" s="350"/>
      <c r="I383" s="351">
        <f t="shared" si="237"/>
        <v>0</v>
      </c>
      <c r="J383" s="512"/>
      <c r="K383" s="511">
        <f t="shared" si="238"/>
        <v>0</v>
      </c>
      <c r="L383" s="247"/>
      <c r="M383" s="351">
        <f t="shared" si="239"/>
        <v>0</v>
      </c>
      <c r="N383" s="350"/>
      <c r="O383" s="351">
        <f t="shared" si="240"/>
        <v>0</v>
      </c>
      <c r="P383" s="350"/>
      <c r="Q383" s="351">
        <f t="shared" si="241"/>
        <v>0</v>
      </c>
      <c r="R383" s="350"/>
      <c r="S383" s="351">
        <f t="shared" si="242"/>
        <v>0</v>
      </c>
      <c r="T383" s="441">
        <v>7.5</v>
      </c>
      <c r="U383" s="351">
        <f t="shared" si="243"/>
        <v>505500</v>
      </c>
      <c r="V383" s="247"/>
      <c r="W383" s="351">
        <f t="shared" si="244"/>
        <v>0</v>
      </c>
      <c r="X383" s="350"/>
      <c r="Y383" s="351">
        <f t="shared" si="245"/>
        <v>0</v>
      </c>
      <c r="Z383" s="247"/>
      <c r="AA383" s="351">
        <f t="shared" si="246"/>
        <v>0</v>
      </c>
      <c r="AB383" s="401">
        <v>34.5</v>
      </c>
      <c r="AC383" s="351">
        <f t="shared" si="247"/>
        <v>2325300</v>
      </c>
      <c r="AD383" s="350"/>
      <c r="AE383" s="351">
        <f t="shared" si="248"/>
        <v>0</v>
      </c>
      <c r="AF383" s="350"/>
      <c r="AG383" s="351">
        <f t="shared" si="249"/>
        <v>0</v>
      </c>
      <c r="AH383" s="350"/>
      <c r="AI383" s="351">
        <f t="shared" si="250"/>
        <v>0</v>
      </c>
      <c r="AJ383" s="350"/>
      <c r="AK383" s="351">
        <f t="shared" si="251"/>
        <v>0</v>
      </c>
      <c r="AL383" s="350"/>
      <c r="AM383" s="351">
        <f t="shared" si="274"/>
        <v>0</v>
      </c>
      <c r="AN383" s="350"/>
      <c r="AO383" s="351">
        <f t="shared" si="275"/>
        <v>0</v>
      </c>
      <c r="AP383" s="350"/>
      <c r="AQ383" s="351">
        <f t="shared" si="276"/>
        <v>0</v>
      </c>
      <c r="AR383" s="350"/>
      <c r="AS383" s="351">
        <f t="shared" si="258"/>
        <v>0</v>
      </c>
      <c r="AT383" s="350"/>
      <c r="AU383" s="351">
        <f t="shared" si="277"/>
        <v>0</v>
      </c>
      <c r="AV383" s="350"/>
      <c r="AW383" s="351">
        <f t="shared" si="259"/>
        <v>0</v>
      </c>
      <c r="AX383" s="350"/>
      <c r="AY383" s="351">
        <f t="shared" si="260"/>
        <v>0</v>
      </c>
      <c r="AZ383" s="350"/>
      <c r="BA383" s="351">
        <f t="shared" si="261"/>
        <v>0</v>
      </c>
      <c r="BB383" s="350"/>
      <c r="BC383" s="351">
        <f t="shared" si="262"/>
        <v>0</v>
      </c>
      <c r="BD383" s="350"/>
      <c r="BE383" s="351">
        <f t="shared" si="278"/>
        <v>0</v>
      </c>
      <c r="BF383" s="350"/>
      <c r="BG383" s="351">
        <f t="shared" si="263"/>
        <v>0</v>
      </c>
      <c r="BH383" s="350"/>
      <c r="BI383" s="351">
        <f t="shared" si="279"/>
        <v>0</v>
      </c>
      <c r="BJ383" s="246"/>
      <c r="BK383" s="246"/>
    </row>
    <row r="384" spans="1:63" ht="15.9" customHeight="1">
      <c r="A384" s="348" t="s">
        <v>116</v>
      </c>
      <c r="B384" s="349" t="s">
        <v>117</v>
      </c>
      <c r="C384" s="61">
        <v>67400</v>
      </c>
      <c r="D384" s="350"/>
      <c r="E384" s="351">
        <f t="shared" si="235"/>
        <v>0</v>
      </c>
      <c r="F384" s="350"/>
      <c r="G384" s="351">
        <f t="shared" si="236"/>
        <v>0</v>
      </c>
      <c r="H384" s="350"/>
      <c r="I384" s="351">
        <f t="shared" si="237"/>
        <v>0</v>
      </c>
      <c r="J384" s="512"/>
      <c r="K384" s="511">
        <f t="shared" si="238"/>
        <v>0</v>
      </c>
      <c r="L384" s="247"/>
      <c r="M384" s="351">
        <f t="shared" si="239"/>
        <v>0</v>
      </c>
      <c r="N384" s="350"/>
      <c r="O384" s="351">
        <f t="shared" si="240"/>
        <v>0</v>
      </c>
      <c r="P384" s="350"/>
      <c r="Q384" s="351">
        <f t="shared" si="241"/>
        <v>0</v>
      </c>
      <c r="R384" s="350"/>
      <c r="S384" s="351">
        <f t="shared" si="242"/>
        <v>0</v>
      </c>
      <c r="T384" s="441"/>
      <c r="U384" s="351">
        <f t="shared" si="243"/>
        <v>0</v>
      </c>
      <c r="V384" s="247"/>
      <c r="W384" s="351">
        <f t="shared" si="244"/>
        <v>0</v>
      </c>
      <c r="X384" s="350"/>
      <c r="Y384" s="351">
        <f t="shared" si="245"/>
        <v>0</v>
      </c>
      <c r="Z384" s="247"/>
      <c r="AA384" s="351">
        <f t="shared" si="246"/>
        <v>0</v>
      </c>
      <c r="AB384" s="401"/>
      <c r="AC384" s="351">
        <f t="shared" si="247"/>
        <v>0</v>
      </c>
      <c r="AD384" s="350"/>
      <c r="AE384" s="351">
        <f t="shared" si="248"/>
        <v>0</v>
      </c>
      <c r="AF384" s="350"/>
      <c r="AG384" s="351">
        <f t="shared" si="249"/>
        <v>0</v>
      </c>
      <c r="AH384" s="350"/>
      <c r="AI384" s="351">
        <f t="shared" si="250"/>
        <v>0</v>
      </c>
      <c r="AJ384" s="350"/>
      <c r="AK384" s="351">
        <f t="shared" si="251"/>
        <v>0</v>
      </c>
      <c r="AL384" s="350"/>
      <c r="AM384" s="351">
        <f t="shared" si="274"/>
        <v>0</v>
      </c>
      <c r="AN384" s="350"/>
      <c r="AO384" s="351">
        <f t="shared" si="275"/>
        <v>0</v>
      </c>
      <c r="AP384" s="350"/>
      <c r="AQ384" s="351">
        <f t="shared" si="276"/>
        <v>0</v>
      </c>
      <c r="AR384" s="431"/>
      <c r="AS384" s="351">
        <f t="shared" si="258"/>
        <v>0</v>
      </c>
      <c r="AT384" s="431"/>
      <c r="AU384" s="351">
        <f t="shared" si="277"/>
        <v>0</v>
      </c>
      <c r="AV384" s="431"/>
      <c r="AW384" s="351">
        <f t="shared" si="259"/>
        <v>0</v>
      </c>
      <c r="AX384" s="431"/>
      <c r="AY384" s="351">
        <f t="shared" si="260"/>
        <v>0</v>
      </c>
      <c r="AZ384" s="431"/>
      <c r="BA384" s="351">
        <f t="shared" si="261"/>
        <v>0</v>
      </c>
      <c r="BB384" s="431"/>
      <c r="BC384" s="351">
        <f t="shared" si="262"/>
        <v>0</v>
      </c>
      <c r="BD384" s="431"/>
      <c r="BE384" s="351">
        <f t="shared" si="278"/>
        <v>0</v>
      </c>
      <c r="BF384" s="431"/>
      <c r="BG384" s="351">
        <f t="shared" si="263"/>
        <v>0</v>
      </c>
      <c r="BH384" s="350"/>
      <c r="BI384" s="351">
        <f t="shared" si="279"/>
        <v>0</v>
      </c>
      <c r="BJ384" s="246"/>
      <c r="BK384" s="246"/>
    </row>
    <row r="385" spans="1:65" ht="15.9" customHeight="1">
      <c r="A385" s="348" t="s">
        <v>91</v>
      </c>
      <c r="B385" s="349" t="s">
        <v>620</v>
      </c>
      <c r="C385" s="61">
        <v>67400</v>
      </c>
      <c r="D385" s="350"/>
      <c r="E385" s="351">
        <f t="shared" si="235"/>
        <v>0</v>
      </c>
      <c r="F385" s="350"/>
      <c r="G385" s="351">
        <f t="shared" si="236"/>
        <v>0</v>
      </c>
      <c r="H385" s="350"/>
      <c r="I385" s="351">
        <f t="shared" si="237"/>
        <v>0</v>
      </c>
      <c r="J385" s="512"/>
      <c r="K385" s="511">
        <f t="shared" si="238"/>
        <v>0</v>
      </c>
      <c r="L385" s="247"/>
      <c r="M385" s="351">
        <f t="shared" si="239"/>
        <v>0</v>
      </c>
      <c r="N385" s="350"/>
      <c r="O385" s="351">
        <f t="shared" si="240"/>
        <v>0</v>
      </c>
      <c r="P385" s="350"/>
      <c r="Q385" s="351">
        <f t="shared" si="241"/>
        <v>0</v>
      </c>
      <c r="R385" s="350"/>
      <c r="S385" s="351">
        <f t="shared" si="242"/>
        <v>0</v>
      </c>
      <c r="T385" s="350"/>
      <c r="U385" s="351">
        <f t="shared" si="243"/>
        <v>0</v>
      </c>
      <c r="V385" s="247"/>
      <c r="W385" s="351">
        <f t="shared" si="244"/>
        <v>0</v>
      </c>
      <c r="X385" s="350"/>
      <c r="Y385" s="351">
        <f t="shared" si="245"/>
        <v>0</v>
      </c>
      <c r="Z385" s="247"/>
      <c r="AA385" s="351">
        <f t="shared" si="246"/>
        <v>0</v>
      </c>
      <c r="AB385" s="401"/>
      <c r="AC385" s="351">
        <f t="shared" si="247"/>
        <v>0</v>
      </c>
      <c r="AD385" s="350"/>
      <c r="AE385" s="351">
        <f t="shared" si="248"/>
        <v>0</v>
      </c>
      <c r="AF385" s="350"/>
      <c r="AG385" s="351">
        <f t="shared" si="249"/>
        <v>0</v>
      </c>
      <c r="AH385" s="350"/>
      <c r="AI385" s="351">
        <f t="shared" si="250"/>
        <v>0</v>
      </c>
      <c r="AJ385" s="350"/>
      <c r="AK385" s="351">
        <f t="shared" si="251"/>
        <v>0</v>
      </c>
      <c r="AL385" s="350"/>
      <c r="AM385" s="351">
        <f t="shared" si="274"/>
        <v>0</v>
      </c>
      <c r="AN385" s="350"/>
      <c r="AO385" s="351">
        <f t="shared" si="275"/>
        <v>0</v>
      </c>
      <c r="AP385" s="350"/>
      <c r="AQ385" s="351">
        <f t="shared" si="276"/>
        <v>0</v>
      </c>
      <c r="AR385" s="431">
        <v>0</v>
      </c>
      <c r="AS385" s="351">
        <f t="shared" si="258"/>
        <v>0</v>
      </c>
      <c r="AT385" s="431">
        <v>0</v>
      </c>
      <c r="AU385" s="351">
        <f t="shared" si="277"/>
        <v>0</v>
      </c>
      <c r="AV385" s="431">
        <v>0</v>
      </c>
      <c r="AW385" s="351">
        <f t="shared" si="259"/>
        <v>0</v>
      </c>
      <c r="AX385" s="431">
        <v>0</v>
      </c>
      <c r="AY385" s="351">
        <f t="shared" si="260"/>
        <v>0</v>
      </c>
      <c r="AZ385" s="431">
        <v>0</v>
      </c>
      <c r="BA385" s="351">
        <f t="shared" si="261"/>
        <v>0</v>
      </c>
      <c r="BB385" s="431">
        <v>0</v>
      </c>
      <c r="BC385" s="351">
        <f t="shared" si="262"/>
        <v>0</v>
      </c>
      <c r="BD385" s="431">
        <v>0</v>
      </c>
      <c r="BE385" s="351">
        <f t="shared" si="278"/>
        <v>0</v>
      </c>
      <c r="BF385" s="431">
        <v>0</v>
      </c>
      <c r="BG385" s="351">
        <f t="shared" si="263"/>
        <v>0</v>
      </c>
      <c r="BH385" s="350"/>
      <c r="BI385" s="351">
        <f t="shared" si="279"/>
        <v>0</v>
      </c>
      <c r="BJ385" s="246"/>
      <c r="BK385" s="246"/>
    </row>
    <row r="386" spans="1:65" ht="15.9" customHeight="1">
      <c r="A386" s="348" t="s">
        <v>220</v>
      </c>
      <c r="B386" s="349" t="s">
        <v>221</v>
      </c>
      <c r="C386" s="61">
        <v>67400</v>
      </c>
      <c r="D386" s="350"/>
      <c r="E386" s="351">
        <f t="shared" si="235"/>
        <v>0</v>
      </c>
      <c r="F386" s="350"/>
      <c r="G386" s="351">
        <f t="shared" si="236"/>
        <v>0</v>
      </c>
      <c r="H386" s="350"/>
      <c r="I386" s="351">
        <f t="shared" si="237"/>
        <v>0</v>
      </c>
      <c r="J386" s="512"/>
      <c r="K386" s="511">
        <f t="shared" si="238"/>
        <v>0</v>
      </c>
      <c r="L386" s="247"/>
      <c r="M386" s="351">
        <f t="shared" si="239"/>
        <v>0</v>
      </c>
      <c r="N386" s="350"/>
      <c r="O386" s="351">
        <f t="shared" si="240"/>
        <v>0</v>
      </c>
      <c r="P386" s="350"/>
      <c r="Q386" s="351">
        <f t="shared" si="241"/>
        <v>0</v>
      </c>
      <c r="R386" s="350"/>
      <c r="S386" s="351">
        <f t="shared" si="242"/>
        <v>0</v>
      </c>
      <c r="T386" s="350"/>
      <c r="U386" s="351">
        <f t="shared" si="243"/>
        <v>0</v>
      </c>
      <c r="V386" s="247"/>
      <c r="W386" s="351">
        <f t="shared" si="244"/>
        <v>0</v>
      </c>
      <c r="X386" s="350"/>
      <c r="Y386" s="351">
        <f t="shared" si="245"/>
        <v>0</v>
      </c>
      <c r="Z386" s="247"/>
      <c r="AA386" s="351">
        <f t="shared" si="246"/>
        <v>0</v>
      </c>
      <c r="AB386" s="401"/>
      <c r="AC386" s="351">
        <f t="shared" si="247"/>
        <v>0</v>
      </c>
      <c r="AD386" s="350"/>
      <c r="AE386" s="351">
        <f t="shared" si="248"/>
        <v>0</v>
      </c>
      <c r="AF386" s="350"/>
      <c r="AG386" s="351">
        <f t="shared" si="249"/>
        <v>0</v>
      </c>
      <c r="AH386" s="350"/>
      <c r="AI386" s="351">
        <f t="shared" si="250"/>
        <v>0</v>
      </c>
      <c r="AJ386" s="350"/>
      <c r="AK386" s="351">
        <f t="shared" si="251"/>
        <v>0</v>
      </c>
      <c r="AL386" s="350"/>
      <c r="AM386" s="351">
        <f t="shared" si="274"/>
        <v>0</v>
      </c>
      <c r="AN386" s="350"/>
      <c r="AO386" s="351">
        <f t="shared" si="275"/>
        <v>0</v>
      </c>
      <c r="AP386" s="350"/>
      <c r="AQ386" s="351">
        <f t="shared" si="276"/>
        <v>0</v>
      </c>
      <c r="AR386" s="431"/>
      <c r="AS386" s="351">
        <f t="shared" si="258"/>
        <v>0</v>
      </c>
      <c r="AT386" s="431"/>
      <c r="AU386" s="351">
        <f t="shared" si="277"/>
        <v>0</v>
      </c>
      <c r="AV386" s="431"/>
      <c r="AW386" s="351">
        <f t="shared" si="259"/>
        <v>0</v>
      </c>
      <c r="AX386" s="431"/>
      <c r="AY386" s="351">
        <f t="shared" si="260"/>
        <v>0</v>
      </c>
      <c r="AZ386" s="431"/>
      <c r="BA386" s="351">
        <f t="shared" si="261"/>
        <v>0</v>
      </c>
      <c r="BB386" s="431"/>
      <c r="BC386" s="351">
        <f t="shared" si="262"/>
        <v>0</v>
      </c>
      <c r="BD386" s="431"/>
      <c r="BE386" s="351">
        <f t="shared" si="278"/>
        <v>0</v>
      </c>
      <c r="BF386" s="442"/>
      <c r="BG386" s="351">
        <f t="shared" si="263"/>
        <v>0</v>
      </c>
      <c r="BH386" s="350"/>
      <c r="BI386" s="351">
        <f t="shared" si="279"/>
        <v>0</v>
      </c>
      <c r="BJ386" s="246"/>
      <c r="BK386" s="246"/>
    </row>
    <row r="387" spans="1:65" ht="15.9" customHeight="1">
      <c r="A387" s="348" t="s">
        <v>212</v>
      </c>
      <c r="B387" s="349" t="s">
        <v>108</v>
      </c>
      <c r="C387" s="61">
        <v>67400</v>
      </c>
      <c r="D387" s="350"/>
      <c r="E387" s="351">
        <f t="shared" si="235"/>
        <v>0</v>
      </c>
      <c r="F387" s="350"/>
      <c r="G387" s="351">
        <f t="shared" si="236"/>
        <v>0</v>
      </c>
      <c r="H387" s="350"/>
      <c r="I387" s="351">
        <f t="shared" si="237"/>
        <v>0</v>
      </c>
      <c r="J387" s="512"/>
      <c r="K387" s="511">
        <f t="shared" si="238"/>
        <v>0</v>
      </c>
      <c r="L387" s="247"/>
      <c r="M387" s="351">
        <f t="shared" si="239"/>
        <v>0</v>
      </c>
      <c r="N387" s="350"/>
      <c r="O387" s="351">
        <f t="shared" si="240"/>
        <v>0</v>
      </c>
      <c r="P387" s="350"/>
      <c r="Q387" s="351">
        <f t="shared" si="241"/>
        <v>0</v>
      </c>
      <c r="R387" s="350"/>
      <c r="S387" s="351">
        <f t="shared" si="242"/>
        <v>0</v>
      </c>
      <c r="T387" s="350"/>
      <c r="U387" s="351">
        <f t="shared" si="243"/>
        <v>0</v>
      </c>
      <c r="V387" s="247"/>
      <c r="W387" s="351">
        <f t="shared" si="244"/>
        <v>0</v>
      </c>
      <c r="X387" s="350"/>
      <c r="Y387" s="351">
        <f t="shared" si="245"/>
        <v>0</v>
      </c>
      <c r="Z387" s="247"/>
      <c r="AA387" s="351">
        <f t="shared" si="246"/>
        <v>0</v>
      </c>
      <c r="AB387" s="401"/>
      <c r="AC387" s="351">
        <f t="shared" si="247"/>
        <v>0</v>
      </c>
      <c r="AD387" s="350"/>
      <c r="AE387" s="351">
        <f t="shared" si="248"/>
        <v>0</v>
      </c>
      <c r="AF387" s="350"/>
      <c r="AG387" s="351">
        <f t="shared" si="249"/>
        <v>0</v>
      </c>
      <c r="AH387" s="350"/>
      <c r="AI387" s="351">
        <f t="shared" si="250"/>
        <v>0</v>
      </c>
      <c r="AJ387" s="350"/>
      <c r="AK387" s="351">
        <f t="shared" si="251"/>
        <v>0</v>
      </c>
      <c r="AL387" s="350"/>
      <c r="AM387" s="351">
        <f t="shared" si="274"/>
        <v>0</v>
      </c>
      <c r="AN387" s="350"/>
      <c r="AO387" s="351">
        <f t="shared" si="275"/>
        <v>0</v>
      </c>
      <c r="AP387" s="350"/>
      <c r="AQ387" s="351">
        <f t="shared" si="276"/>
        <v>0</v>
      </c>
      <c r="AR387" s="431"/>
      <c r="AS387" s="351">
        <f t="shared" si="258"/>
        <v>0</v>
      </c>
      <c r="AT387" s="431"/>
      <c r="AU387" s="351">
        <f t="shared" si="277"/>
        <v>0</v>
      </c>
      <c r="AV387" s="431"/>
      <c r="AW387" s="351">
        <f t="shared" si="259"/>
        <v>0</v>
      </c>
      <c r="AX387" s="431"/>
      <c r="AY387" s="351">
        <f t="shared" si="260"/>
        <v>0</v>
      </c>
      <c r="AZ387" s="431"/>
      <c r="BA387" s="351">
        <f t="shared" si="261"/>
        <v>0</v>
      </c>
      <c r="BB387" s="431"/>
      <c r="BC387" s="351">
        <f t="shared" si="262"/>
        <v>0</v>
      </c>
      <c r="BD387" s="431"/>
      <c r="BE387" s="351">
        <f t="shared" si="278"/>
        <v>0</v>
      </c>
      <c r="BF387" s="442"/>
      <c r="BG387" s="351">
        <f t="shared" si="263"/>
        <v>0</v>
      </c>
      <c r="BH387" s="350"/>
      <c r="BI387" s="351">
        <f t="shared" si="279"/>
        <v>0</v>
      </c>
      <c r="BJ387" s="246"/>
      <c r="BK387" s="246"/>
    </row>
    <row r="388" spans="1:65" ht="15.9" customHeight="1">
      <c r="A388" s="348" t="s">
        <v>213</v>
      </c>
      <c r="B388" s="349" t="s">
        <v>621</v>
      </c>
      <c r="C388" s="61">
        <v>67400</v>
      </c>
      <c r="D388" s="350"/>
      <c r="E388" s="351">
        <f t="shared" si="235"/>
        <v>0</v>
      </c>
      <c r="F388" s="350"/>
      <c r="G388" s="351">
        <f t="shared" si="236"/>
        <v>0</v>
      </c>
      <c r="H388" s="350"/>
      <c r="I388" s="351">
        <f t="shared" si="237"/>
        <v>0</v>
      </c>
      <c r="J388" s="512"/>
      <c r="K388" s="511">
        <f t="shared" si="238"/>
        <v>0</v>
      </c>
      <c r="L388" s="247"/>
      <c r="M388" s="351">
        <f t="shared" si="239"/>
        <v>0</v>
      </c>
      <c r="N388" s="350"/>
      <c r="O388" s="351">
        <f t="shared" si="240"/>
        <v>0</v>
      </c>
      <c r="P388" s="350"/>
      <c r="Q388" s="351">
        <f t="shared" si="241"/>
        <v>0</v>
      </c>
      <c r="R388" s="350"/>
      <c r="S388" s="351">
        <f t="shared" si="242"/>
        <v>0</v>
      </c>
      <c r="T388" s="350"/>
      <c r="U388" s="351">
        <f t="shared" si="243"/>
        <v>0</v>
      </c>
      <c r="V388" s="247"/>
      <c r="W388" s="351">
        <f t="shared" si="244"/>
        <v>0</v>
      </c>
      <c r="X388" s="350"/>
      <c r="Y388" s="351">
        <f t="shared" si="245"/>
        <v>0</v>
      </c>
      <c r="Z388" s="247"/>
      <c r="AA388" s="351">
        <f t="shared" si="246"/>
        <v>0</v>
      </c>
      <c r="AB388" s="401">
        <v>84.5</v>
      </c>
      <c r="AC388" s="351">
        <f t="shared" si="247"/>
        <v>5695300</v>
      </c>
      <c r="AD388" s="350"/>
      <c r="AE388" s="351">
        <f t="shared" si="248"/>
        <v>0</v>
      </c>
      <c r="AF388" s="350"/>
      <c r="AG388" s="351">
        <f t="shared" si="249"/>
        <v>0</v>
      </c>
      <c r="AH388" s="350"/>
      <c r="AI388" s="351">
        <f t="shared" si="250"/>
        <v>0</v>
      </c>
      <c r="AJ388" s="350"/>
      <c r="AK388" s="351">
        <f t="shared" si="251"/>
        <v>0</v>
      </c>
      <c r="AL388" s="350"/>
      <c r="AM388" s="351">
        <f t="shared" si="274"/>
        <v>0</v>
      </c>
      <c r="AN388" s="350"/>
      <c r="AO388" s="351">
        <f t="shared" si="275"/>
        <v>0</v>
      </c>
      <c r="AP388" s="350"/>
      <c r="AQ388" s="351">
        <f t="shared" si="276"/>
        <v>0</v>
      </c>
      <c r="AR388" s="350"/>
      <c r="AS388" s="351">
        <f t="shared" si="258"/>
        <v>0</v>
      </c>
      <c r="AT388" s="350"/>
      <c r="AU388" s="351">
        <f t="shared" si="277"/>
        <v>0</v>
      </c>
      <c r="AV388" s="350"/>
      <c r="AW388" s="351">
        <f t="shared" si="259"/>
        <v>0</v>
      </c>
      <c r="AX388" s="350"/>
      <c r="AY388" s="351">
        <f t="shared" si="260"/>
        <v>0</v>
      </c>
      <c r="AZ388" s="350"/>
      <c r="BA388" s="351">
        <f t="shared" si="261"/>
        <v>0</v>
      </c>
      <c r="BB388" s="350"/>
      <c r="BC388" s="351">
        <f t="shared" si="262"/>
        <v>0</v>
      </c>
      <c r="BD388" s="350"/>
      <c r="BE388" s="351">
        <f t="shared" si="278"/>
        <v>0</v>
      </c>
      <c r="BF388" s="350"/>
      <c r="BG388" s="351">
        <f t="shared" si="263"/>
        <v>0</v>
      </c>
      <c r="BH388" s="350"/>
      <c r="BI388" s="351">
        <f t="shared" si="279"/>
        <v>0</v>
      </c>
      <c r="BJ388" s="246"/>
      <c r="BK388" s="246"/>
    </row>
    <row r="389" spans="1:65" ht="15.9" customHeight="1">
      <c r="A389" s="348" t="s">
        <v>622</v>
      </c>
      <c r="B389" s="349" t="s">
        <v>274</v>
      </c>
      <c r="C389" s="61">
        <v>67400</v>
      </c>
      <c r="D389" s="350"/>
      <c r="E389" s="351">
        <f t="shared" si="235"/>
        <v>0</v>
      </c>
      <c r="F389" s="350"/>
      <c r="G389" s="351">
        <f t="shared" si="236"/>
        <v>0</v>
      </c>
      <c r="H389" s="350"/>
      <c r="I389" s="351">
        <f t="shared" si="237"/>
        <v>0</v>
      </c>
      <c r="J389" s="512"/>
      <c r="K389" s="511">
        <f t="shared" si="238"/>
        <v>0</v>
      </c>
      <c r="L389" s="247"/>
      <c r="M389" s="351">
        <f t="shared" si="239"/>
        <v>0</v>
      </c>
      <c r="N389" s="350"/>
      <c r="O389" s="351">
        <f t="shared" si="240"/>
        <v>0</v>
      </c>
      <c r="P389" s="350"/>
      <c r="Q389" s="351">
        <f t="shared" si="241"/>
        <v>0</v>
      </c>
      <c r="R389" s="350"/>
      <c r="S389" s="351">
        <f t="shared" si="242"/>
        <v>0</v>
      </c>
      <c r="T389" s="350"/>
      <c r="U389" s="351">
        <f t="shared" si="243"/>
        <v>0</v>
      </c>
      <c r="V389" s="247"/>
      <c r="W389" s="351">
        <f t="shared" si="244"/>
        <v>0</v>
      </c>
      <c r="X389" s="350"/>
      <c r="Y389" s="351">
        <f t="shared" si="245"/>
        <v>0</v>
      </c>
      <c r="Z389" s="247"/>
      <c r="AA389" s="351">
        <f t="shared" si="246"/>
        <v>0</v>
      </c>
      <c r="AB389" s="401"/>
      <c r="AC389" s="351">
        <f t="shared" si="247"/>
        <v>0</v>
      </c>
      <c r="AD389" s="350"/>
      <c r="AE389" s="351">
        <f t="shared" si="248"/>
        <v>0</v>
      </c>
      <c r="AF389" s="350"/>
      <c r="AG389" s="351">
        <f t="shared" si="249"/>
        <v>0</v>
      </c>
      <c r="AH389" s="350"/>
      <c r="AI389" s="351">
        <f t="shared" si="250"/>
        <v>0</v>
      </c>
      <c r="AJ389" s="350"/>
      <c r="AK389" s="351">
        <f t="shared" si="251"/>
        <v>0</v>
      </c>
      <c r="AL389" s="350"/>
      <c r="AM389" s="351">
        <f t="shared" si="274"/>
        <v>0</v>
      </c>
      <c r="AN389" s="350"/>
      <c r="AO389" s="351">
        <f t="shared" si="275"/>
        <v>0</v>
      </c>
      <c r="AP389" s="350"/>
      <c r="AQ389" s="351">
        <f t="shared" si="276"/>
        <v>0</v>
      </c>
      <c r="AR389" s="350"/>
      <c r="AS389" s="351">
        <f t="shared" si="258"/>
        <v>0</v>
      </c>
      <c r="AT389" s="350"/>
      <c r="AU389" s="351">
        <f t="shared" si="277"/>
        <v>0</v>
      </c>
      <c r="AV389" s="350"/>
      <c r="AW389" s="351">
        <f t="shared" si="259"/>
        <v>0</v>
      </c>
      <c r="AX389" s="350"/>
      <c r="AY389" s="351">
        <f t="shared" si="260"/>
        <v>0</v>
      </c>
      <c r="AZ389" s="350"/>
      <c r="BA389" s="351">
        <f t="shared" si="261"/>
        <v>0</v>
      </c>
      <c r="BB389" s="350"/>
      <c r="BC389" s="351">
        <f t="shared" si="262"/>
        <v>0</v>
      </c>
      <c r="BD389" s="350"/>
      <c r="BE389" s="351">
        <f t="shared" si="278"/>
        <v>0</v>
      </c>
      <c r="BF389" s="350"/>
      <c r="BG389" s="351">
        <f t="shared" si="263"/>
        <v>0</v>
      </c>
      <c r="BH389" s="350"/>
      <c r="BI389" s="351">
        <f t="shared" si="279"/>
        <v>0</v>
      </c>
      <c r="BJ389" s="246"/>
      <c r="BK389" s="246"/>
    </row>
    <row r="390" spans="1:65" ht="15.9" customHeight="1">
      <c r="A390" s="348" t="s">
        <v>97</v>
      </c>
      <c r="B390" s="349" t="s">
        <v>623</v>
      </c>
      <c r="C390" s="61">
        <v>67400</v>
      </c>
      <c r="D390" s="350"/>
      <c r="E390" s="351">
        <f t="shared" si="235"/>
        <v>0</v>
      </c>
      <c r="F390" s="350"/>
      <c r="G390" s="351">
        <f t="shared" si="236"/>
        <v>0</v>
      </c>
      <c r="H390" s="350"/>
      <c r="I390" s="351">
        <f t="shared" si="237"/>
        <v>0</v>
      </c>
      <c r="J390" s="512"/>
      <c r="K390" s="511">
        <f t="shared" si="238"/>
        <v>0</v>
      </c>
      <c r="L390" s="247"/>
      <c r="M390" s="351">
        <f t="shared" si="239"/>
        <v>0</v>
      </c>
      <c r="N390" s="350"/>
      <c r="O390" s="351">
        <f t="shared" si="240"/>
        <v>0</v>
      </c>
      <c r="P390" s="350"/>
      <c r="Q390" s="351">
        <f t="shared" si="241"/>
        <v>0</v>
      </c>
      <c r="R390" s="350"/>
      <c r="S390" s="351">
        <f t="shared" si="242"/>
        <v>0</v>
      </c>
      <c r="T390" s="350"/>
      <c r="U390" s="351">
        <f t="shared" si="243"/>
        <v>0</v>
      </c>
      <c r="V390" s="247"/>
      <c r="W390" s="351">
        <f t="shared" si="244"/>
        <v>0</v>
      </c>
      <c r="X390" s="350"/>
      <c r="Y390" s="351">
        <f t="shared" si="245"/>
        <v>0</v>
      </c>
      <c r="Z390" s="247"/>
      <c r="AA390" s="351">
        <f t="shared" si="246"/>
        <v>0</v>
      </c>
      <c r="AB390" s="401">
        <v>7.5</v>
      </c>
      <c r="AC390" s="351">
        <f t="shared" si="247"/>
        <v>505500</v>
      </c>
      <c r="AD390" s="350"/>
      <c r="AE390" s="351">
        <f t="shared" si="248"/>
        <v>0</v>
      </c>
      <c r="AF390" s="350"/>
      <c r="AG390" s="351">
        <f t="shared" si="249"/>
        <v>0</v>
      </c>
      <c r="AH390" s="350"/>
      <c r="AI390" s="351">
        <f t="shared" si="250"/>
        <v>0</v>
      </c>
      <c r="AJ390" s="350"/>
      <c r="AK390" s="351">
        <f t="shared" si="251"/>
        <v>0</v>
      </c>
      <c r="AL390" s="350"/>
      <c r="AM390" s="351">
        <f t="shared" si="274"/>
        <v>0</v>
      </c>
      <c r="AN390" s="350"/>
      <c r="AO390" s="351">
        <f t="shared" si="275"/>
        <v>0</v>
      </c>
      <c r="AP390" s="350"/>
      <c r="AQ390" s="351">
        <f t="shared" si="276"/>
        <v>0</v>
      </c>
      <c r="AR390" s="350"/>
      <c r="AS390" s="351">
        <f t="shared" si="258"/>
        <v>0</v>
      </c>
      <c r="AT390" s="350"/>
      <c r="AU390" s="351">
        <f t="shared" si="277"/>
        <v>0</v>
      </c>
      <c r="AV390" s="350"/>
      <c r="AW390" s="351">
        <f t="shared" si="259"/>
        <v>0</v>
      </c>
      <c r="AX390" s="350"/>
      <c r="AY390" s="351">
        <f t="shared" si="260"/>
        <v>0</v>
      </c>
      <c r="AZ390" s="350"/>
      <c r="BA390" s="351">
        <f t="shared" si="261"/>
        <v>0</v>
      </c>
      <c r="BB390" s="350"/>
      <c r="BC390" s="351">
        <f t="shared" si="262"/>
        <v>0</v>
      </c>
      <c r="BD390" s="350"/>
      <c r="BE390" s="351">
        <f t="shared" si="278"/>
        <v>0</v>
      </c>
      <c r="BF390" s="350"/>
      <c r="BG390" s="351">
        <f t="shared" si="263"/>
        <v>0</v>
      </c>
      <c r="BH390" s="350"/>
      <c r="BI390" s="351">
        <f t="shared" si="279"/>
        <v>0</v>
      </c>
      <c r="BJ390" s="246"/>
      <c r="BK390" s="246"/>
    </row>
    <row r="391" spans="1:65" ht="15.9" customHeight="1">
      <c r="A391" s="348" t="s">
        <v>92</v>
      </c>
      <c r="B391" s="349" t="s">
        <v>624</v>
      </c>
      <c r="C391" s="61">
        <v>67400</v>
      </c>
      <c r="D391" s="350"/>
      <c r="E391" s="351">
        <f t="shared" si="235"/>
        <v>0</v>
      </c>
      <c r="F391" s="350"/>
      <c r="G391" s="351">
        <f t="shared" si="236"/>
        <v>0</v>
      </c>
      <c r="H391" s="350"/>
      <c r="I391" s="351">
        <f t="shared" si="237"/>
        <v>0</v>
      </c>
      <c r="J391" s="512"/>
      <c r="K391" s="511">
        <f t="shared" si="238"/>
        <v>0</v>
      </c>
      <c r="L391" s="247"/>
      <c r="M391" s="351">
        <f t="shared" si="239"/>
        <v>0</v>
      </c>
      <c r="N391" s="350"/>
      <c r="O391" s="351">
        <f t="shared" si="240"/>
        <v>0</v>
      </c>
      <c r="P391" s="350"/>
      <c r="Q391" s="351">
        <f t="shared" si="241"/>
        <v>0</v>
      </c>
      <c r="R391" s="350"/>
      <c r="S391" s="351">
        <f t="shared" si="242"/>
        <v>0</v>
      </c>
      <c r="T391" s="350"/>
      <c r="U391" s="351">
        <f t="shared" si="243"/>
        <v>0</v>
      </c>
      <c r="V391" s="247"/>
      <c r="W391" s="351">
        <f t="shared" si="244"/>
        <v>0</v>
      </c>
      <c r="X391" s="350"/>
      <c r="Y391" s="351">
        <f t="shared" si="245"/>
        <v>0</v>
      </c>
      <c r="Z391" s="247"/>
      <c r="AA391" s="351">
        <f t="shared" si="246"/>
        <v>0</v>
      </c>
      <c r="AB391" s="401">
        <v>15</v>
      </c>
      <c r="AC391" s="351">
        <f t="shared" si="247"/>
        <v>1011000</v>
      </c>
      <c r="AD391" s="350"/>
      <c r="AE391" s="351">
        <f t="shared" si="248"/>
        <v>0</v>
      </c>
      <c r="AF391" s="350"/>
      <c r="AG391" s="351">
        <f t="shared" si="249"/>
        <v>0</v>
      </c>
      <c r="AH391" s="350"/>
      <c r="AI391" s="351">
        <f t="shared" si="250"/>
        <v>0</v>
      </c>
      <c r="AJ391" s="350"/>
      <c r="AK391" s="351">
        <f t="shared" si="251"/>
        <v>0</v>
      </c>
      <c r="AL391" s="350"/>
      <c r="AM391" s="351">
        <f t="shared" si="274"/>
        <v>0</v>
      </c>
      <c r="AN391" s="350"/>
      <c r="AO391" s="351">
        <f t="shared" si="275"/>
        <v>0</v>
      </c>
      <c r="AP391" s="350"/>
      <c r="AQ391" s="351">
        <f t="shared" si="276"/>
        <v>0</v>
      </c>
      <c r="AR391" s="350"/>
      <c r="AS391" s="351">
        <f t="shared" si="258"/>
        <v>0</v>
      </c>
      <c r="AT391" s="350"/>
      <c r="AU391" s="351">
        <f t="shared" si="277"/>
        <v>0</v>
      </c>
      <c r="AV391" s="350"/>
      <c r="AW391" s="351">
        <f t="shared" si="259"/>
        <v>0</v>
      </c>
      <c r="AX391" s="350"/>
      <c r="AY391" s="351">
        <f t="shared" si="260"/>
        <v>0</v>
      </c>
      <c r="AZ391" s="350"/>
      <c r="BA391" s="351">
        <f t="shared" si="261"/>
        <v>0</v>
      </c>
      <c r="BB391" s="350"/>
      <c r="BC391" s="351">
        <f t="shared" si="262"/>
        <v>0</v>
      </c>
      <c r="BD391" s="350"/>
      <c r="BE391" s="351">
        <f t="shared" si="278"/>
        <v>0</v>
      </c>
      <c r="BF391" s="350"/>
      <c r="BG391" s="351">
        <f t="shared" si="263"/>
        <v>0</v>
      </c>
      <c r="BH391" s="350"/>
      <c r="BI391" s="351">
        <f t="shared" si="279"/>
        <v>0</v>
      </c>
      <c r="BJ391" s="246"/>
      <c r="BK391" s="246"/>
    </row>
    <row r="392" spans="1:65" ht="15.9" customHeight="1">
      <c r="A392" s="348" t="s">
        <v>291</v>
      </c>
      <c r="B392" s="349" t="s">
        <v>340</v>
      </c>
      <c r="C392" s="61">
        <v>67400</v>
      </c>
      <c r="D392" s="350"/>
      <c r="E392" s="351">
        <f t="shared" si="235"/>
        <v>0</v>
      </c>
      <c r="F392" s="350"/>
      <c r="G392" s="351">
        <f t="shared" si="236"/>
        <v>0</v>
      </c>
      <c r="H392" s="350"/>
      <c r="I392" s="351">
        <f t="shared" si="237"/>
        <v>0</v>
      </c>
      <c r="J392" s="512"/>
      <c r="K392" s="511">
        <f t="shared" si="238"/>
        <v>0</v>
      </c>
      <c r="L392" s="247"/>
      <c r="M392" s="351">
        <f t="shared" si="239"/>
        <v>0</v>
      </c>
      <c r="N392" s="350"/>
      <c r="O392" s="351">
        <f t="shared" si="240"/>
        <v>0</v>
      </c>
      <c r="P392" s="350"/>
      <c r="Q392" s="351">
        <f t="shared" si="241"/>
        <v>0</v>
      </c>
      <c r="R392" s="350"/>
      <c r="S392" s="351">
        <f t="shared" si="242"/>
        <v>0</v>
      </c>
      <c r="T392" s="350"/>
      <c r="U392" s="351">
        <f t="shared" si="243"/>
        <v>0</v>
      </c>
      <c r="V392" s="247"/>
      <c r="W392" s="351">
        <f t="shared" si="244"/>
        <v>0</v>
      </c>
      <c r="X392" s="350"/>
      <c r="Y392" s="351">
        <f t="shared" si="245"/>
        <v>0</v>
      </c>
      <c r="Z392" s="247"/>
      <c r="AA392" s="351">
        <f t="shared" si="246"/>
        <v>0</v>
      </c>
      <c r="AB392" s="401"/>
      <c r="AC392" s="351">
        <f t="shared" si="247"/>
        <v>0</v>
      </c>
      <c r="AD392" s="350"/>
      <c r="AE392" s="351">
        <f t="shared" si="248"/>
        <v>0</v>
      </c>
      <c r="AF392" s="350"/>
      <c r="AG392" s="351">
        <f t="shared" si="249"/>
        <v>0</v>
      </c>
      <c r="AH392" s="350"/>
      <c r="AI392" s="351">
        <f t="shared" si="250"/>
        <v>0</v>
      </c>
      <c r="AJ392" s="350"/>
      <c r="AK392" s="351">
        <f t="shared" si="251"/>
        <v>0</v>
      </c>
      <c r="AL392" s="350"/>
      <c r="AM392" s="351">
        <f t="shared" si="274"/>
        <v>0</v>
      </c>
      <c r="AN392" s="350"/>
      <c r="AO392" s="351">
        <f t="shared" si="275"/>
        <v>0</v>
      </c>
      <c r="AP392" s="350"/>
      <c r="AQ392" s="351">
        <f t="shared" si="276"/>
        <v>0</v>
      </c>
      <c r="AR392" s="350"/>
      <c r="AS392" s="351">
        <f t="shared" si="258"/>
        <v>0</v>
      </c>
      <c r="AT392" s="350"/>
      <c r="AU392" s="351">
        <f t="shared" si="277"/>
        <v>0</v>
      </c>
      <c r="AV392" s="350"/>
      <c r="AW392" s="351">
        <f t="shared" si="259"/>
        <v>0</v>
      </c>
      <c r="AX392" s="350"/>
      <c r="AY392" s="351">
        <f t="shared" si="260"/>
        <v>0</v>
      </c>
      <c r="AZ392" s="350"/>
      <c r="BA392" s="351">
        <f t="shared" si="261"/>
        <v>0</v>
      </c>
      <c r="BB392" s="350"/>
      <c r="BC392" s="351">
        <f t="shared" si="262"/>
        <v>0</v>
      </c>
      <c r="BD392" s="350"/>
      <c r="BE392" s="351">
        <f t="shared" si="278"/>
        <v>0</v>
      </c>
      <c r="BF392" s="350"/>
      <c r="BG392" s="351">
        <f t="shared" si="263"/>
        <v>0</v>
      </c>
      <c r="BH392" s="350"/>
      <c r="BI392" s="351">
        <f t="shared" si="279"/>
        <v>0</v>
      </c>
      <c r="BJ392" s="246"/>
      <c r="BK392" s="246"/>
    </row>
    <row r="393" spans="1:65" ht="15.9" customHeight="1">
      <c r="A393" s="348" t="s">
        <v>222</v>
      </c>
      <c r="B393" s="349" t="s">
        <v>223</v>
      </c>
      <c r="C393" s="61">
        <v>67400</v>
      </c>
      <c r="D393" s="350"/>
      <c r="E393" s="351">
        <f t="shared" si="235"/>
        <v>0</v>
      </c>
      <c r="F393" s="350"/>
      <c r="G393" s="351">
        <f t="shared" si="236"/>
        <v>0</v>
      </c>
      <c r="H393" s="350"/>
      <c r="I393" s="351">
        <f t="shared" si="237"/>
        <v>0</v>
      </c>
      <c r="J393" s="512"/>
      <c r="K393" s="511">
        <f t="shared" si="238"/>
        <v>0</v>
      </c>
      <c r="L393" s="247"/>
      <c r="M393" s="351">
        <f t="shared" si="239"/>
        <v>0</v>
      </c>
      <c r="N393" s="350"/>
      <c r="O393" s="351">
        <f t="shared" si="240"/>
        <v>0</v>
      </c>
      <c r="P393" s="350"/>
      <c r="Q393" s="351">
        <f t="shared" si="241"/>
        <v>0</v>
      </c>
      <c r="R393" s="350"/>
      <c r="S393" s="351">
        <f t="shared" si="242"/>
        <v>0</v>
      </c>
      <c r="T393" s="350"/>
      <c r="U393" s="351">
        <f t="shared" si="243"/>
        <v>0</v>
      </c>
      <c r="V393" s="247"/>
      <c r="W393" s="351">
        <f t="shared" si="244"/>
        <v>0</v>
      </c>
      <c r="X393" s="350"/>
      <c r="Y393" s="351">
        <f t="shared" si="245"/>
        <v>0</v>
      </c>
      <c r="Z393" s="247"/>
      <c r="AA393" s="351">
        <f t="shared" si="246"/>
        <v>0</v>
      </c>
      <c r="AB393" s="401">
        <f>78.5+15</f>
        <v>93.5</v>
      </c>
      <c r="AC393" s="351">
        <f t="shared" si="247"/>
        <v>6301900</v>
      </c>
      <c r="AD393" s="350"/>
      <c r="AE393" s="351">
        <f t="shared" si="248"/>
        <v>0</v>
      </c>
      <c r="AF393" s="350"/>
      <c r="AG393" s="351">
        <f t="shared" si="249"/>
        <v>0</v>
      </c>
      <c r="AH393" s="350"/>
      <c r="AI393" s="351">
        <f t="shared" si="250"/>
        <v>0</v>
      </c>
      <c r="AJ393" s="350"/>
      <c r="AK393" s="351">
        <f t="shared" si="251"/>
        <v>0</v>
      </c>
      <c r="AL393" s="350"/>
      <c r="AM393" s="351">
        <f t="shared" si="274"/>
        <v>0</v>
      </c>
      <c r="AN393" s="350"/>
      <c r="AO393" s="351">
        <f t="shared" si="275"/>
        <v>0</v>
      </c>
      <c r="AP393" s="350"/>
      <c r="AQ393" s="351">
        <f t="shared" si="276"/>
        <v>0</v>
      </c>
      <c r="AR393" s="431"/>
      <c r="AS393" s="351">
        <f t="shared" si="258"/>
        <v>0</v>
      </c>
      <c r="AT393" s="431"/>
      <c r="AU393" s="351">
        <f t="shared" si="277"/>
        <v>0</v>
      </c>
      <c r="AV393" s="431"/>
      <c r="AW393" s="351">
        <f t="shared" si="259"/>
        <v>0</v>
      </c>
      <c r="AX393" s="431"/>
      <c r="AY393" s="351">
        <f t="shared" si="260"/>
        <v>0</v>
      </c>
      <c r="AZ393" s="431"/>
      <c r="BA393" s="351">
        <f t="shared" si="261"/>
        <v>0</v>
      </c>
      <c r="BB393" s="431"/>
      <c r="BC393" s="351">
        <f t="shared" si="262"/>
        <v>0</v>
      </c>
      <c r="BD393" s="431"/>
      <c r="BE393" s="351">
        <f t="shared" si="278"/>
        <v>0</v>
      </c>
      <c r="BF393" s="431"/>
      <c r="BG393" s="351">
        <f t="shared" si="263"/>
        <v>0</v>
      </c>
      <c r="BH393" s="350"/>
      <c r="BI393" s="351">
        <f t="shared" si="279"/>
        <v>0</v>
      </c>
      <c r="BJ393" s="246"/>
      <c r="BK393" s="246"/>
    </row>
    <row r="394" spans="1:65" ht="15.9" customHeight="1">
      <c r="A394" s="348" t="s">
        <v>625</v>
      </c>
      <c r="B394" s="349" t="s">
        <v>275</v>
      </c>
      <c r="C394" s="61">
        <v>32600</v>
      </c>
      <c r="D394" s="350"/>
      <c r="E394" s="351">
        <f t="shared" si="235"/>
        <v>0</v>
      </c>
      <c r="F394" s="350"/>
      <c r="G394" s="351">
        <f t="shared" si="236"/>
        <v>0</v>
      </c>
      <c r="H394" s="350"/>
      <c r="I394" s="351">
        <f t="shared" si="237"/>
        <v>0</v>
      </c>
      <c r="J394" s="512"/>
      <c r="K394" s="511">
        <f t="shared" si="238"/>
        <v>0</v>
      </c>
      <c r="L394" s="247"/>
      <c r="M394" s="351">
        <f t="shared" si="239"/>
        <v>0</v>
      </c>
      <c r="N394" s="350"/>
      <c r="O394" s="351">
        <f t="shared" si="240"/>
        <v>0</v>
      </c>
      <c r="P394" s="350"/>
      <c r="Q394" s="351">
        <f t="shared" si="241"/>
        <v>0</v>
      </c>
      <c r="R394" s="350"/>
      <c r="S394" s="351">
        <f t="shared" si="242"/>
        <v>0</v>
      </c>
      <c r="T394" s="350"/>
      <c r="U394" s="351">
        <f t="shared" si="243"/>
        <v>0</v>
      </c>
      <c r="V394" s="247"/>
      <c r="W394" s="351">
        <f t="shared" si="244"/>
        <v>0</v>
      </c>
      <c r="X394" s="350"/>
      <c r="Y394" s="351">
        <f t="shared" si="245"/>
        <v>0</v>
      </c>
      <c r="Z394" s="247"/>
      <c r="AA394" s="351">
        <f t="shared" si="246"/>
        <v>0</v>
      </c>
      <c r="AB394" s="401"/>
      <c r="AC394" s="351">
        <f t="shared" si="247"/>
        <v>0</v>
      </c>
      <c r="AD394" s="350"/>
      <c r="AE394" s="351">
        <f t="shared" si="248"/>
        <v>0</v>
      </c>
      <c r="AF394" s="350"/>
      <c r="AG394" s="351">
        <f t="shared" si="249"/>
        <v>0</v>
      </c>
      <c r="AH394" s="350"/>
      <c r="AI394" s="351">
        <f t="shared" si="250"/>
        <v>0</v>
      </c>
      <c r="AJ394" s="350"/>
      <c r="AK394" s="351">
        <f t="shared" si="251"/>
        <v>0</v>
      </c>
      <c r="AL394" s="350"/>
      <c r="AM394" s="351">
        <f t="shared" si="274"/>
        <v>0</v>
      </c>
      <c r="AN394" s="350"/>
      <c r="AO394" s="351">
        <f t="shared" si="275"/>
        <v>0</v>
      </c>
      <c r="AP394" s="350"/>
      <c r="AQ394" s="351">
        <f t="shared" si="276"/>
        <v>0</v>
      </c>
      <c r="AR394" s="350"/>
      <c r="AS394" s="351">
        <f t="shared" si="258"/>
        <v>0</v>
      </c>
      <c r="AT394" s="350"/>
      <c r="AU394" s="351">
        <f t="shared" si="277"/>
        <v>0</v>
      </c>
      <c r="AV394" s="350"/>
      <c r="AW394" s="351">
        <f t="shared" si="259"/>
        <v>0</v>
      </c>
      <c r="AX394" s="350"/>
      <c r="AY394" s="351">
        <f t="shared" si="260"/>
        <v>0</v>
      </c>
      <c r="AZ394" s="350"/>
      <c r="BA394" s="351">
        <f t="shared" si="261"/>
        <v>0</v>
      </c>
      <c r="BB394" s="350"/>
      <c r="BC394" s="351">
        <f t="shared" si="262"/>
        <v>0</v>
      </c>
      <c r="BD394" s="350"/>
      <c r="BE394" s="351">
        <f t="shared" si="278"/>
        <v>0</v>
      </c>
      <c r="BF394" s="350"/>
      <c r="BG394" s="351">
        <f t="shared" si="263"/>
        <v>0</v>
      </c>
      <c r="BH394" s="350"/>
      <c r="BI394" s="351">
        <f t="shared" si="279"/>
        <v>0</v>
      </c>
      <c r="BJ394" s="246"/>
      <c r="BK394" s="246"/>
    </row>
    <row r="395" spans="1:65" ht="15.9" customHeight="1">
      <c r="A395" s="348" t="s">
        <v>746</v>
      </c>
      <c r="B395" s="349" t="s">
        <v>747</v>
      </c>
      <c r="C395" s="61">
        <v>32600</v>
      </c>
      <c r="D395" s="350"/>
      <c r="E395" s="351">
        <f t="shared" si="235"/>
        <v>0</v>
      </c>
      <c r="F395" s="350"/>
      <c r="G395" s="351">
        <f t="shared" si="236"/>
        <v>0</v>
      </c>
      <c r="H395" s="350"/>
      <c r="I395" s="351">
        <f t="shared" si="237"/>
        <v>0</v>
      </c>
      <c r="J395" s="512"/>
      <c r="K395" s="511">
        <f t="shared" si="238"/>
        <v>0</v>
      </c>
      <c r="L395" s="247"/>
      <c r="M395" s="351">
        <f t="shared" si="239"/>
        <v>0</v>
      </c>
      <c r="N395" s="350"/>
      <c r="O395" s="351">
        <f t="shared" si="240"/>
        <v>0</v>
      </c>
      <c r="P395" s="350"/>
      <c r="Q395" s="351">
        <f t="shared" si="241"/>
        <v>0</v>
      </c>
      <c r="R395" s="350"/>
      <c r="S395" s="351">
        <f t="shared" si="242"/>
        <v>0</v>
      </c>
      <c r="T395" s="350"/>
      <c r="U395" s="351">
        <f t="shared" si="243"/>
        <v>0</v>
      </c>
      <c r="V395" s="247"/>
      <c r="W395" s="351">
        <f t="shared" si="244"/>
        <v>0</v>
      </c>
      <c r="X395" s="350"/>
      <c r="Y395" s="351">
        <f t="shared" si="245"/>
        <v>0</v>
      </c>
      <c r="Z395" s="247"/>
      <c r="AA395" s="351">
        <f t="shared" si="246"/>
        <v>0</v>
      </c>
      <c r="AB395" s="401"/>
      <c r="AC395" s="351">
        <f t="shared" si="247"/>
        <v>0</v>
      </c>
      <c r="AD395" s="350"/>
      <c r="AE395" s="351">
        <f t="shared" si="248"/>
        <v>0</v>
      </c>
      <c r="AF395" s="350"/>
      <c r="AG395" s="351">
        <f t="shared" si="249"/>
        <v>0</v>
      </c>
      <c r="AH395" s="350"/>
      <c r="AI395" s="351">
        <f t="shared" si="250"/>
        <v>0</v>
      </c>
      <c r="AJ395" s="350"/>
      <c r="AK395" s="351">
        <f t="shared" si="251"/>
        <v>0</v>
      </c>
      <c r="AL395" s="350"/>
      <c r="AM395" s="351">
        <f t="shared" si="274"/>
        <v>0</v>
      </c>
      <c r="AN395" s="350"/>
      <c r="AO395" s="351">
        <f t="shared" si="275"/>
        <v>0</v>
      </c>
      <c r="AP395" s="350"/>
      <c r="AQ395" s="351">
        <f t="shared" si="276"/>
        <v>0</v>
      </c>
      <c r="AR395" s="350"/>
      <c r="AS395" s="351">
        <f t="shared" si="258"/>
        <v>0</v>
      </c>
      <c r="AT395" s="350"/>
      <c r="AU395" s="351">
        <f t="shared" si="277"/>
        <v>0</v>
      </c>
      <c r="AV395" s="350"/>
      <c r="AW395" s="351">
        <f t="shared" si="259"/>
        <v>0</v>
      </c>
      <c r="AX395" s="350"/>
      <c r="AY395" s="351">
        <f t="shared" si="260"/>
        <v>0</v>
      </c>
      <c r="AZ395" s="350"/>
      <c r="BA395" s="351">
        <f t="shared" si="261"/>
        <v>0</v>
      </c>
      <c r="BB395" s="350"/>
      <c r="BC395" s="351">
        <f t="shared" si="262"/>
        <v>0</v>
      </c>
      <c r="BD395" s="350"/>
      <c r="BE395" s="351">
        <f t="shared" si="278"/>
        <v>0</v>
      </c>
      <c r="BF395" s="350"/>
      <c r="BG395" s="351">
        <f t="shared" si="263"/>
        <v>0</v>
      </c>
      <c r="BH395" s="350"/>
      <c r="BI395" s="351">
        <f t="shared" si="279"/>
        <v>0</v>
      </c>
      <c r="BJ395" s="246"/>
      <c r="BK395" s="246"/>
    </row>
    <row r="396" spans="1:65" ht="15.9" customHeight="1">
      <c r="A396" s="348" t="s">
        <v>748</v>
      </c>
      <c r="B396" s="349" t="s">
        <v>890</v>
      </c>
      <c r="C396" s="61">
        <v>32600</v>
      </c>
      <c r="D396" s="350"/>
      <c r="E396" s="351">
        <f t="shared" si="235"/>
        <v>0</v>
      </c>
      <c r="F396" s="350"/>
      <c r="G396" s="351">
        <f t="shared" si="236"/>
        <v>0</v>
      </c>
      <c r="H396" s="350"/>
      <c r="I396" s="351">
        <f t="shared" si="237"/>
        <v>0</v>
      </c>
      <c r="J396" s="512"/>
      <c r="K396" s="511">
        <f t="shared" si="238"/>
        <v>0</v>
      </c>
      <c r="L396" s="247"/>
      <c r="M396" s="351">
        <f t="shared" si="239"/>
        <v>0</v>
      </c>
      <c r="N396" s="350"/>
      <c r="O396" s="351">
        <f t="shared" si="240"/>
        <v>0</v>
      </c>
      <c r="P396" s="350"/>
      <c r="Q396" s="351">
        <f t="shared" si="241"/>
        <v>0</v>
      </c>
      <c r="R396" s="350"/>
      <c r="S396" s="351">
        <f t="shared" si="242"/>
        <v>0</v>
      </c>
      <c r="T396" s="350"/>
      <c r="U396" s="351">
        <f t="shared" si="243"/>
        <v>0</v>
      </c>
      <c r="V396" s="247"/>
      <c r="W396" s="351">
        <f t="shared" si="244"/>
        <v>0</v>
      </c>
      <c r="X396" s="350"/>
      <c r="Y396" s="351">
        <f t="shared" si="245"/>
        <v>0</v>
      </c>
      <c r="Z396" s="247"/>
      <c r="AA396" s="351">
        <f t="shared" si="246"/>
        <v>0</v>
      </c>
      <c r="AB396" s="401"/>
      <c r="AC396" s="351">
        <f t="shared" si="247"/>
        <v>0</v>
      </c>
      <c r="AD396" s="350"/>
      <c r="AE396" s="351">
        <f t="shared" si="248"/>
        <v>0</v>
      </c>
      <c r="AF396" s="350"/>
      <c r="AG396" s="351">
        <f t="shared" si="249"/>
        <v>0</v>
      </c>
      <c r="AH396" s="350"/>
      <c r="AI396" s="351">
        <f t="shared" si="250"/>
        <v>0</v>
      </c>
      <c r="AJ396" s="350"/>
      <c r="AK396" s="351">
        <f t="shared" si="251"/>
        <v>0</v>
      </c>
      <c r="AL396" s="350"/>
      <c r="AM396" s="351">
        <f t="shared" si="274"/>
        <v>0</v>
      </c>
      <c r="AN396" s="350"/>
      <c r="AO396" s="351">
        <f t="shared" si="275"/>
        <v>0</v>
      </c>
      <c r="AP396" s="401"/>
      <c r="AQ396" s="351">
        <f t="shared" si="276"/>
        <v>0</v>
      </c>
      <c r="AR396" s="431"/>
      <c r="AS396" s="351">
        <f t="shared" si="258"/>
        <v>0</v>
      </c>
      <c r="AT396" s="431"/>
      <c r="AU396" s="351">
        <f t="shared" si="277"/>
        <v>0</v>
      </c>
      <c r="AV396" s="431"/>
      <c r="AW396" s="351">
        <f t="shared" si="259"/>
        <v>0</v>
      </c>
      <c r="AX396" s="431"/>
      <c r="AY396" s="351">
        <f t="shared" si="260"/>
        <v>0</v>
      </c>
      <c r="AZ396" s="431"/>
      <c r="BA396" s="351">
        <f t="shared" si="261"/>
        <v>0</v>
      </c>
      <c r="BB396" s="431"/>
      <c r="BC396" s="351">
        <f t="shared" si="262"/>
        <v>0</v>
      </c>
      <c r="BD396" s="431"/>
      <c r="BE396" s="351">
        <f t="shared" si="278"/>
        <v>0</v>
      </c>
      <c r="BF396" s="431"/>
      <c r="BG396" s="351">
        <f t="shared" si="263"/>
        <v>0</v>
      </c>
      <c r="BH396" s="350"/>
      <c r="BI396" s="351">
        <f t="shared" si="279"/>
        <v>0</v>
      </c>
      <c r="BJ396" s="246"/>
      <c r="BK396" s="246"/>
    </row>
    <row r="397" spans="1:65" ht="15.9" customHeight="1">
      <c r="A397" s="432" t="s">
        <v>986</v>
      </c>
      <c r="B397" s="433" t="s">
        <v>987</v>
      </c>
      <c r="C397" s="61">
        <v>32600</v>
      </c>
      <c r="D397" s="350"/>
      <c r="E397" s="351">
        <f t="shared" si="235"/>
        <v>0</v>
      </c>
      <c r="F397" s="350"/>
      <c r="G397" s="351">
        <f t="shared" si="236"/>
        <v>0</v>
      </c>
      <c r="H397" s="350"/>
      <c r="I397" s="351">
        <f t="shared" si="237"/>
        <v>0</v>
      </c>
      <c r="J397" s="512"/>
      <c r="K397" s="511">
        <f t="shared" si="238"/>
        <v>0</v>
      </c>
      <c r="L397" s="247"/>
      <c r="M397" s="351">
        <f t="shared" si="239"/>
        <v>0</v>
      </c>
      <c r="N397" s="350"/>
      <c r="O397" s="351">
        <f t="shared" si="240"/>
        <v>0</v>
      </c>
      <c r="P397" s="350"/>
      <c r="Q397" s="351">
        <f t="shared" si="241"/>
        <v>0</v>
      </c>
      <c r="R397" s="350"/>
      <c r="S397" s="351">
        <f t="shared" si="242"/>
        <v>0</v>
      </c>
      <c r="T397" s="350"/>
      <c r="U397" s="351">
        <f t="shared" si="243"/>
        <v>0</v>
      </c>
      <c r="V397" s="247"/>
      <c r="W397" s="351">
        <f t="shared" si="244"/>
        <v>0</v>
      </c>
      <c r="X397" s="350"/>
      <c r="Y397" s="351">
        <f t="shared" si="245"/>
        <v>0</v>
      </c>
      <c r="Z397" s="247"/>
      <c r="AA397" s="351">
        <f t="shared" si="246"/>
        <v>0</v>
      </c>
      <c r="AB397" s="401"/>
      <c r="AC397" s="351">
        <f t="shared" si="247"/>
        <v>0</v>
      </c>
      <c r="AD397" s="350"/>
      <c r="AE397" s="351">
        <f t="shared" si="248"/>
        <v>0</v>
      </c>
      <c r="AF397" s="350"/>
      <c r="AG397" s="351">
        <f t="shared" si="249"/>
        <v>0</v>
      </c>
      <c r="AH397" s="350"/>
      <c r="AI397" s="351">
        <f t="shared" si="250"/>
        <v>0</v>
      </c>
      <c r="AJ397" s="350"/>
      <c r="AK397" s="351">
        <f t="shared" si="251"/>
        <v>0</v>
      </c>
      <c r="AL397" s="350"/>
      <c r="AM397" s="351">
        <f t="shared" si="274"/>
        <v>0</v>
      </c>
      <c r="AN397" s="350"/>
      <c r="AO397" s="351">
        <f t="shared" si="275"/>
        <v>0</v>
      </c>
      <c r="AP397" s="401"/>
      <c r="AQ397" s="351">
        <f t="shared" si="276"/>
        <v>0</v>
      </c>
      <c r="AR397" s="350"/>
      <c r="AS397" s="351">
        <f t="shared" si="258"/>
        <v>0</v>
      </c>
      <c r="AT397" s="350"/>
      <c r="AU397" s="351">
        <f t="shared" si="277"/>
        <v>0</v>
      </c>
      <c r="AV397" s="350"/>
      <c r="AW397" s="351">
        <f t="shared" si="259"/>
        <v>0</v>
      </c>
      <c r="AX397" s="350"/>
      <c r="AY397" s="351">
        <f t="shared" si="260"/>
        <v>0</v>
      </c>
      <c r="AZ397" s="350"/>
      <c r="BA397" s="351">
        <f t="shared" si="261"/>
        <v>0</v>
      </c>
      <c r="BB397" s="350"/>
      <c r="BC397" s="351">
        <f t="shared" si="262"/>
        <v>0</v>
      </c>
      <c r="BD397" s="350"/>
      <c r="BE397" s="351">
        <f t="shared" si="278"/>
        <v>0</v>
      </c>
      <c r="BF397" s="350"/>
      <c r="BG397" s="351">
        <f t="shared" si="263"/>
        <v>0</v>
      </c>
      <c r="BH397" s="350"/>
      <c r="BI397" s="351">
        <f t="shared" si="279"/>
        <v>0</v>
      </c>
      <c r="BJ397" s="246"/>
      <c r="BK397" s="246"/>
    </row>
    <row r="398" spans="1:65" ht="15.9" customHeight="1">
      <c r="A398" s="429" t="s">
        <v>932</v>
      </c>
      <c r="B398" s="430" t="s">
        <v>933</v>
      </c>
      <c r="C398" s="61">
        <v>32600</v>
      </c>
      <c r="D398" s="350"/>
      <c r="E398" s="351">
        <f t="shared" si="235"/>
        <v>0</v>
      </c>
      <c r="F398" s="350"/>
      <c r="G398" s="351">
        <f t="shared" si="236"/>
        <v>0</v>
      </c>
      <c r="H398" s="350"/>
      <c r="I398" s="351">
        <f t="shared" si="237"/>
        <v>0</v>
      </c>
      <c r="J398" s="512"/>
      <c r="K398" s="511">
        <f t="shared" si="238"/>
        <v>0</v>
      </c>
      <c r="L398" s="247"/>
      <c r="M398" s="351">
        <f t="shared" si="239"/>
        <v>0</v>
      </c>
      <c r="N398" s="350"/>
      <c r="O398" s="351">
        <f t="shared" si="240"/>
        <v>0</v>
      </c>
      <c r="P398" s="350"/>
      <c r="Q398" s="351">
        <f t="shared" si="241"/>
        <v>0</v>
      </c>
      <c r="R398" s="350"/>
      <c r="S398" s="351">
        <f t="shared" si="242"/>
        <v>0</v>
      </c>
      <c r="T398" s="350"/>
      <c r="U398" s="351">
        <f t="shared" si="243"/>
        <v>0</v>
      </c>
      <c r="V398" s="247"/>
      <c r="W398" s="351">
        <f t="shared" si="244"/>
        <v>0</v>
      </c>
      <c r="X398" s="350"/>
      <c r="Y398" s="351">
        <f t="shared" si="245"/>
        <v>0</v>
      </c>
      <c r="Z398" s="247"/>
      <c r="AA398" s="351">
        <f t="shared" si="246"/>
        <v>0</v>
      </c>
      <c r="AB398" s="401">
        <f>7.5+76.5</f>
        <v>84</v>
      </c>
      <c r="AC398" s="351">
        <f t="shared" si="247"/>
        <v>2738400</v>
      </c>
      <c r="AD398" s="350"/>
      <c r="AE398" s="351">
        <f t="shared" si="248"/>
        <v>0</v>
      </c>
      <c r="AF398" s="350"/>
      <c r="AG398" s="351">
        <f t="shared" si="249"/>
        <v>0</v>
      </c>
      <c r="AH398" s="350"/>
      <c r="AI398" s="351">
        <f t="shared" si="250"/>
        <v>0</v>
      </c>
      <c r="AJ398" s="350"/>
      <c r="AK398" s="351">
        <f t="shared" si="251"/>
        <v>0</v>
      </c>
      <c r="AL398" s="350"/>
      <c r="AM398" s="351">
        <f t="shared" si="274"/>
        <v>0</v>
      </c>
      <c r="AN398" s="350"/>
      <c r="AO398" s="351">
        <f t="shared" si="275"/>
        <v>0</v>
      </c>
      <c r="AP398" s="350"/>
      <c r="AQ398" s="351">
        <f t="shared" si="276"/>
        <v>0</v>
      </c>
      <c r="AR398" s="350"/>
      <c r="AS398" s="351">
        <f t="shared" si="258"/>
        <v>0</v>
      </c>
      <c r="AT398" s="350"/>
      <c r="AU398" s="351">
        <f t="shared" si="277"/>
        <v>0</v>
      </c>
      <c r="AV398" s="350"/>
      <c r="AW398" s="351">
        <f t="shared" si="259"/>
        <v>0</v>
      </c>
      <c r="AX398" s="350"/>
      <c r="AY398" s="351">
        <f t="shared" si="260"/>
        <v>0</v>
      </c>
      <c r="AZ398" s="350"/>
      <c r="BA398" s="351">
        <f t="shared" si="261"/>
        <v>0</v>
      </c>
      <c r="BB398" s="350"/>
      <c r="BC398" s="351">
        <f t="shared" si="262"/>
        <v>0</v>
      </c>
      <c r="BD398" s="350"/>
      <c r="BE398" s="351">
        <f t="shared" si="278"/>
        <v>0</v>
      </c>
      <c r="BF398" s="350"/>
      <c r="BG398" s="351">
        <f t="shared" si="263"/>
        <v>0</v>
      </c>
      <c r="BH398" s="350"/>
      <c r="BI398" s="351">
        <f t="shared" si="279"/>
        <v>0</v>
      </c>
      <c r="BJ398" s="246"/>
      <c r="BK398" s="246"/>
    </row>
    <row r="399" spans="1:65" ht="15.9" customHeight="1">
      <c r="A399" s="348" t="s">
        <v>891</v>
      </c>
      <c r="B399" s="349" t="s">
        <v>892</v>
      </c>
      <c r="C399" s="61">
        <v>32600</v>
      </c>
      <c r="D399" s="350"/>
      <c r="E399" s="351">
        <f t="shared" si="235"/>
        <v>0</v>
      </c>
      <c r="F399" s="350"/>
      <c r="G399" s="351">
        <f t="shared" si="236"/>
        <v>0</v>
      </c>
      <c r="H399" s="350"/>
      <c r="I399" s="351">
        <f t="shared" si="237"/>
        <v>0</v>
      </c>
      <c r="J399" s="512"/>
      <c r="K399" s="511">
        <f t="shared" si="238"/>
        <v>0</v>
      </c>
      <c r="L399" s="247"/>
      <c r="M399" s="351">
        <f t="shared" si="239"/>
        <v>0</v>
      </c>
      <c r="N399" s="350"/>
      <c r="O399" s="351">
        <f t="shared" si="240"/>
        <v>0</v>
      </c>
      <c r="P399" s="350"/>
      <c r="Q399" s="351">
        <f t="shared" si="241"/>
        <v>0</v>
      </c>
      <c r="R399" s="350"/>
      <c r="S399" s="351">
        <f t="shared" si="242"/>
        <v>0</v>
      </c>
      <c r="T399" s="350"/>
      <c r="U399" s="351">
        <f t="shared" si="243"/>
        <v>0</v>
      </c>
      <c r="V399" s="247"/>
      <c r="W399" s="351">
        <f t="shared" si="244"/>
        <v>0</v>
      </c>
      <c r="X399" s="350"/>
      <c r="Y399" s="351">
        <f t="shared" si="245"/>
        <v>0</v>
      </c>
      <c r="Z399" s="247"/>
      <c r="AA399" s="351">
        <f t="shared" si="246"/>
        <v>0</v>
      </c>
      <c r="AB399" s="401">
        <v>74</v>
      </c>
      <c r="AC399" s="351">
        <f t="shared" si="247"/>
        <v>2412400</v>
      </c>
      <c r="AD399" s="350"/>
      <c r="AE399" s="351">
        <f t="shared" si="248"/>
        <v>0</v>
      </c>
      <c r="AF399" s="350"/>
      <c r="AG399" s="351">
        <f t="shared" si="249"/>
        <v>0</v>
      </c>
      <c r="AH399" s="350"/>
      <c r="AI399" s="351">
        <f t="shared" si="250"/>
        <v>0</v>
      </c>
      <c r="AJ399" s="350"/>
      <c r="AK399" s="351">
        <f t="shared" si="251"/>
        <v>0</v>
      </c>
      <c r="AL399" s="350"/>
      <c r="AM399" s="351">
        <f t="shared" si="274"/>
        <v>0</v>
      </c>
      <c r="AN399" s="350"/>
      <c r="AO399" s="351">
        <f t="shared" si="275"/>
        <v>0</v>
      </c>
      <c r="AP399" s="350"/>
      <c r="AQ399" s="351">
        <f t="shared" si="276"/>
        <v>0</v>
      </c>
      <c r="AR399" s="350"/>
      <c r="AS399" s="351">
        <f t="shared" si="258"/>
        <v>0</v>
      </c>
      <c r="AT399" s="350"/>
      <c r="AU399" s="351">
        <f t="shared" si="277"/>
        <v>0</v>
      </c>
      <c r="AV399" s="350"/>
      <c r="AW399" s="351">
        <f t="shared" si="259"/>
        <v>0</v>
      </c>
      <c r="AX399" s="350"/>
      <c r="AY399" s="351">
        <f t="shared" si="260"/>
        <v>0</v>
      </c>
      <c r="AZ399" s="350"/>
      <c r="BA399" s="351">
        <f t="shared" si="261"/>
        <v>0</v>
      </c>
      <c r="BB399" s="350"/>
      <c r="BC399" s="351">
        <f t="shared" si="262"/>
        <v>0</v>
      </c>
      <c r="BD399" s="350"/>
      <c r="BE399" s="351">
        <f t="shared" si="278"/>
        <v>0</v>
      </c>
      <c r="BF399" s="350"/>
      <c r="BG399" s="351">
        <f t="shared" si="263"/>
        <v>0</v>
      </c>
      <c r="BH399" s="350"/>
      <c r="BI399" s="351">
        <f t="shared" si="279"/>
        <v>0</v>
      </c>
      <c r="BJ399" s="246"/>
      <c r="BK399" s="246"/>
    </row>
    <row r="400" spans="1:65" ht="15.9" customHeight="1">
      <c r="A400" s="432" t="s">
        <v>986</v>
      </c>
      <c r="B400" s="433" t="s">
        <v>987</v>
      </c>
      <c r="C400" s="61">
        <v>32600</v>
      </c>
      <c r="D400" s="350"/>
      <c r="E400" s="351">
        <f t="shared" si="235"/>
        <v>0</v>
      </c>
      <c r="F400" s="350"/>
      <c r="G400" s="351">
        <f t="shared" si="236"/>
        <v>0</v>
      </c>
      <c r="H400" s="350"/>
      <c r="I400" s="351">
        <f t="shared" si="237"/>
        <v>0</v>
      </c>
      <c r="J400" s="512"/>
      <c r="K400" s="511">
        <f t="shared" si="238"/>
        <v>0</v>
      </c>
      <c r="L400" s="247"/>
      <c r="M400" s="351">
        <f t="shared" si="239"/>
        <v>0</v>
      </c>
      <c r="N400" s="350"/>
      <c r="O400" s="351">
        <f t="shared" si="240"/>
        <v>0</v>
      </c>
      <c r="P400" s="350"/>
      <c r="Q400" s="351">
        <f t="shared" si="241"/>
        <v>0</v>
      </c>
      <c r="R400" s="350"/>
      <c r="S400" s="351">
        <f t="shared" si="242"/>
        <v>0</v>
      </c>
      <c r="T400" s="350"/>
      <c r="U400" s="351">
        <f t="shared" si="243"/>
        <v>0</v>
      </c>
      <c r="V400" s="247"/>
      <c r="W400" s="351">
        <f t="shared" si="244"/>
        <v>0</v>
      </c>
      <c r="X400" s="350"/>
      <c r="Y400" s="351">
        <f t="shared" si="245"/>
        <v>0</v>
      </c>
      <c r="Z400" s="247"/>
      <c r="AA400" s="351">
        <f t="shared" si="246"/>
        <v>0</v>
      </c>
      <c r="AB400" s="401">
        <v>103</v>
      </c>
      <c r="AC400" s="351">
        <f t="shared" si="247"/>
        <v>3357800</v>
      </c>
      <c r="AD400" s="350"/>
      <c r="AE400" s="351">
        <f t="shared" si="248"/>
        <v>0</v>
      </c>
      <c r="AF400" s="350"/>
      <c r="AG400" s="351">
        <f t="shared" si="249"/>
        <v>0</v>
      </c>
      <c r="AH400" s="350"/>
      <c r="AI400" s="351">
        <f t="shared" si="250"/>
        <v>0</v>
      </c>
      <c r="AJ400" s="350"/>
      <c r="AK400" s="351">
        <f t="shared" si="251"/>
        <v>0</v>
      </c>
      <c r="AL400" s="350"/>
      <c r="AM400" s="351">
        <f t="shared" si="274"/>
        <v>0</v>
      </c>
      <c r="AN400" s="350"/>
      <c r="AO400" s="351">
        <f t="shared" si="275"/>
        <v>0</v>
      </c>
      <c r="AP400" s="350"/>
      <c r="AQ400" s="351">
        <f t="shared" si="276"/>
        <v>0</v>
      </c>
      <c r="AR400" s="350"/>
      <c r="AS400" s="351">
        <f t="shared" si="258"/>
        <v>0</v>
      </c>
      <c r="AT400" s="350"/>
      <c r="AU400" s="351">
        <f t="shared" si="277"/>
        <v>0</v>
      </c>
      <c r="AV400" s="350"/>
      <c r="AW400" s="351">
        <f t="shared" si="259"/>
        <v>0</v>
      </c>
      <c r="AX400" s="350"/>
      <c r="AY400" s="351">
        <f t="shared" si="260"/>
        <v>0</v>
      </c>
      <c r="AZ400" s="350"/>
      <c r="BA400" s="351">
        <f t="shared" si="261"/>
        <v>0</v>
      </c>
      <c r="BB400" s="350"/>
      <c r="BC400" s="351">
        <f t="shared" si="262"/>
        <v>0</v>
      </c>
      <c r="BD400" s="350"/>
      <c r="BE400" s="351">
        <f t="shared" si="278"/>
        <v>0</v>
      </c>
      <c r="BF400" s="350"/>
      <c r="BG400" s="351">
        <f t="shared" si="263"/>
        <v>0</v>
      </c>
      <c r="BH400" s="350"/>
      <c r="BI400" s="351">
        <f t="shared" si="279"/>
        <v>0</v>
      </c>
      <c r="BJ400" s="246"/>
      <c r="BK400" s="246"/>
      <c r="BM400" s="246" t="s">
        <v>915</v>
      </c>
    </row>
    <row r="401" spans="1:63" ht="15.9" customHeight="1">
      <c r="A401" s="432" t="s">
        <v>988</v>
      </c>
      <c r="B401" s="433" t="s">
        <v>989</v>
      </c>
      <c r="C401" s="61">
        <v>32600</v>
      </c>
      <c r="D401" s="350"/>
      <c r="E401" s="351">
        <f t="shared" si="235"/>
        <v>0</v>
      </c>
      <c r="F401" s="350"/>
      <c r="G401" s="351">
        <f t="shared" si="236"/>
        <v>0</v>
      </c>
      <c r="H401" s="350"/>
      <c r="I401" s="351">
        <f t="shared" si="237"/>
        <v>0</v>
      </c>
      <c r="J401" s="512"/>
      <c r="K401" s="511">
        <f t="shared" si="238"/>
        <v>0</v>
      </c>
      <c r="L401" s="247"/>
      <c r="M401" s="351">
        <f t="shared" si="239"/>
        <v>0</v>
      </c>
      <c r="N401" s="350"/>
      <c r="O401" s="351">
        <f t="shared" si="240"/>
        <v>0</v>
      </c>
      <c r="P401" s="350"/>
      <c r="Q401" s="351">
        <f t="shared" si="241"/>
        <v>0</v>
      </c>
      <c r="R401" s="350"/>
      <c r="S401" s="351">
        <f t="shared" si="242"/>
        <v>0</v>
      </c>
      <c r="T401" s="350"/>
      <c r="U401" s="351">
        <f t="shared" si="243"/>
        <v>0</v>
      </c>
      <c r="V401" s="247"/>
      <c r="W401" s="351">
        <f t="shared" si="244"/>
        <v>0</v>
      </c>
      <c r="X401" s="350"/>
      <c r="Y401" s="351">
        <f t="shared" si="245"/>
        <v>0</v>
      </c>
      <c r="Z401" s="247"/>
      <c r="AA401" s="351">
        <f t="shared" si="246"/>
        <v>0</v>
      </c>
      <c r="AB401" s="401">
        <f>7.5+58</f>
        <v>65.5</v>
      </c>
      <c r="AC401" s="351">
        <f t="shared" si="247"/>
        <v>2135300</v>
      </c>
      <c r="AD401" s="350"/>
      <c r="AE401" s="351">
        <f t="shared" si="248"/>
        <v>0</v>
      </c>
      <c r="AF401" s="350"/>
      <c r="AG401" s="351">
        <f t="shared" si="249"/>
        <v>0</v>
      </c>
      <c r="AH401" s="401"/>
      <c r="AI401" s="351">
        <f t="shared" si="250"/>
        <v>0</v>
      </c>
      <c r="AJ401" s="350"/>
      <c r="AK401" s="351">
        <f t="shared" si="251"/>
        <v>0</v>
      </c>
      <c r="AL401" s="350"/>
      <c r="AM401" s="351">
        <f t="shared" si="274"/>
        <v>0</v>
      </c>
      <c r="AN401" s="350"/>
      <c r="AO401" s="351">
        <f t="shared" si="275"/>
        <v>0</v>
      </c>
      <c r="AP401" s="350"/>
      <c r="AQ401" s="351">
        <f t="shared" si="276"/>
        <v>0</v>
      </c>
      <c r="AR401" s="350"/>
      <c r="AS401" s="351">
        <f t="shared" si="258"/>
        <v>0</v>
      </c>
      <c r="AT401" s="350"/>
      <c r="AU401" s="351">
        <f t="shared" si="277"/>
        <v>0</v>
      </c>
      <c r="AV401" s="350"/>
      <c r="AW401" s="351">
        <f t="shared" si="259"/>
        <v>0</v>
      </c>
      <c r="AX401" s="350"/>
      <c r="AY401" s="351">
        <f t="shared" si="260"/>
        <v>0</v>
      </c>
      <c r="AZ401" s="350"/>
      <c r="BA401" s="351">
        <f t="shared" si="261"/>
        <v>0</v>
      </c>
      <c r="BB401" s="350"/>
      <c r="BC401" s="351">
        <f t="shared" si="262"/>
        <v>0</v>
      </c>
      <c r="BD401" s="350"/>
      <c r="BE401" s="351">
        <f>C401*BD401</f>
        <v>0</v>
      </c>
      <c r="BF401" s="350"/>
      <c r="BG401" s="351">
        <f t="shared" si="263"/>
        <v>0</v>
      </c>
      <c r="BH401" s="350"/>
      <c r="BI401" s="351">
        <f t="shared" si="279"/>
        <v>0</v>
      </c>
      <c r="BJ401" s="246"/>
      <c r="BK401" s="246"/>
    </row>
    <row r="402" spans="1:63" ht="15.9" customHeight="1">
      <c r="A402" s="432" t="s">
        <v>932</v>
      </c>
      <c r="B402" s="433" t="s">
        <v>933</v>
      </c>
      <c r="C402" s="61">
        <v>32600</v>
      </c>
      <c r="D402" s="350"/>
      <c r="E402" s="351">
        <f t="shared" si="235"/>
        <v>0</v>
      </c>
      <c r="F402" s="350"/>
      <c r="G402" s="351">
        <f t="shared" si="236"/>
        <v>0</v>
      </c>
      <c r="H402" s="350"/>
      <c r="I402" s="351">
        <f t="shared" si="237"/>
        <v>0</v>
      </c>
      <c r="J402" s="512"/>
      <c r="K402" s="511">
        <f t="shared" si="238"/>
        <v>0</v>
      </c>
      <c r="L402" s="247"/>
      <c r="M402" s="351">
        <f t="shared" si="239"/>
        <v>0</v>
      </c>
      <c r="N402" s="350"/>
      <c r="O402" s="351">
        <f t="shared" si="240"/>
        <v>0</v>
      </c>
      <c r="P402" s="350"/>
      <c r="Q402" s="351">
        <f t="shared" si="241"/>
        <v>0</v>
      </c>
      <c r="R402" s="350"/>
      <c r="S402" s="351">
        <f t="shared" si="242"/>
        <v>0</v>
      </c>
      <c r="T402" s="350"/>
      <c r="U402" s="351">
        <f t="shared" si="243"/>
        <v>0</v>
      </c>
      <c r="V402" s="247"/>
      <c r="W402" s="351">
        <f t="shared" si="244"/>
        <v>0</v>
      </c>
      <c r="X402" s="350"/>
      <c r="Y402" s="351">
        <f t="shared" si="245"/>
        <v>0</v>
      </c>
      <c r="Z402" s="247"/>
      <c r="AA402" s="351">
        <f t="shared" si="246"/>
        <v>0</v>
      </c>
      <c r="AB402" s="401"/>
      <c r="AC402" s="351">
        <f t="shared" si="247"/>
        <v>0</v>
      </c>
      <c r="AD402" s="350"/>
      <c r="AE402" s="351">
        <f t="shared" si="248"/>
        <v>0</v>
      </c>
      <c r="AF402" s="350"/>
      <c r="AG402" s="351">
        <f t="shared" si="249"/>
        <v>0</v>
      </c>
      <c r="AH402" s="350"/>
      <c r="AI402" s="351">
        <f t="shared" si="250"/>
        <v>0</v>
      </c>
      <c r="AJ402" s="350"/>
      <c r="AK402" s="351">
        <f t="shared" si="251"/>
        <v>0</v>
      </c>
      <c r="AL402" s="350"/>
      <c r="AM402" s="351">
        <f t="shared" si="274"/>
        <v>0</v>
      </c>
      <c r="AN402" s="350"/>
      <c r="AO402" s="351">
        <f t="shared" si="275"/>
        <v>0</v>
      </c>
      <c r="AP402" s="350"/>
      <c r="AQ402" s="351">
        <f t="shared" si="276"/>
        <v>0</v>
      </c>
      <c r="AR402" s="350"/>
      <c r="AS402" s="351">
        <f t="shared" si="258"/>
        <v>0</v>
      </c>
      <c r="AT402" s="350"/>
      <c r="AU402" s="351">
        <f t="shared" si="277"/>
        <v>0</v>
      </c>
      <c r="AV402" s="350"/>
      <c r="AW402" s="351">
        <f t="shared" si="259"/>
        <v>0</v>
      </c>
      <c r="AX402" s="350"/>
      <c r="AY402" s="351">
        <f t="shared" si="260"/>
        <v>0</v>
      </c>
      <c r="AZ402" s="350"/>
      <c r="BA402" s="351">
        <f t="shared" si="261"/>
        <v>0</v>
      </c>
      <c r="BB402" s="350"/>
      <c r="BC402" s="351">
        <f t="shared" si="262"/>
        <v>0</v>
      </c>
      <c r="BD402" s="350"/>
      <c r="BE402" s="351">
        <f t="shared" si="278"/>
        <v>0</v>
      </c>
      <c r="BF402" s="350"/>
      <c r="BG402" s="351">
        <f t="shared" si="263"/>
        <v>0</v>
      </c>
      <c r="BH402" s="350"/>
      <c r="BI402" s="351">
        <f t="shared" si="279"/>
        <v>0</v>
      </c>
      <c r="BJ402" s="246"/>
      <c r="BK402" s="246"/>
    </row>
    <row r="403" spans="1:63" ht="15.9" customHeight="1">
      <c r="A403" s="348" t="s">
        <v>893</v>
      </c>
      <c r="B403" s="349" t="s">
        <v>894</v>
      </c>
      <c r="C403" s="61">
        <v>32600</v>
      </c>
      <c r="D403" s="350"/>
      <c r="E403" s="351">
        <f t="shared" si="235"/>
        <v>0</v>
      </c>
      <c r="F403" s="350"/>
      <c r="G403" s="351">
        <f t="shared" si="236"/>
        <v>0</v>
      </c>
      <c r="H403" s="350"/>
      <c r="I403" s="351">
        <f t="shared" si="237"/>
        <v>0</v>
      </c>
      <c r="J403" s="512"/>
      <c r="K403" s="511">
        <f t="shared" si="238"/>
        <v>0</v>
      </c>
      <c r="L403" s="247"/>
      <c r="M403" s="351">
        <f t="shared" si="239"/>
        <v>0</v>
      </c>
      <c r="N403" s="350"/>
      <c r="O403" s="351">
        <f t="shared" si="240"/>
        <v>0</v>
      </c>
      <c r="P403" s="350"/>
      <c r="Q403" s="351">
        <f t="shared" si="241"/>
        <v>0</v>
      </c>
      <c r="R403" s="350"/>
      <c r="S403" s="351">
        <f t="shared" si="242"/>
        <v>0</v>
      </c>
      <c r="T403" s="350"/>
      <c r="U403" s="351">
        <f t="shared" si="243"/>
        <v>0</v>
      </c>
      <c r="V403" s="247"/>
      <c r="W403" s="351">
        <f t="shared" si="244"/>
        <v>0</v>
      </c>
      <c r="X403" s="350"/>
      <c r="Y403" s="351">
        <f t="shared" si="245"/>
        <v>0</v>
      </c>
      <c r="Z403" s="247"/>
      <c r="AA403" s="351">
        <f t="shared" si="246"/>
        <v>0</v>
      </c>
      <c r="AB403" s="401">
        <v>76</v>
      </c>
      <c r="AC403" s="351">
        <f t="shared" si="247"/>
        <v>2477600</v>
      </c>
      <c r="AD403" s="350"/>
      <c r="AE403" s="351">
        <f t="shared" si="248"/>
        <v>0</v>
      </c>
      <c r="AF403" s="350"/>
      <c r="AG403" s="351">
        <f t="shared" si="249"/>
        <v>0</v>
      </c>
      <c r="AH403" s="401"/>
      <c r="AI403" s="351">
        <f t="shared" si="250"/>
        <v>0</v>
      </c>
      <c r="AJ403" s="350"/>
      <c r="AK403" s="351">
        <f t="shared" si="251"/>
        <v>0</v>
      </c>
      <c r="AL403" s="350"/>
      <c r="AM403" s="351">
        <f t="shared" si="274"/>
        <v>0</v>
      </c>
      <c r="AN403" s="350"/>
      <c r="AO403" s="351">
        <f t="shared" si="275"/>
        <v>0</v>
      </c>
      <c r="AP403" s="350"/>
      <c r="AQ403" s="351">
        <f t="shared" si="276"/>
        <v>0</v>
      </c>
      <c r="AR403" s="350"/>
      <c r="AS403" s="351">
        <f t="shared" si="258"/>
        <v>0</v>
      </c>
      <c r="AT403" s="350"/>
      <c r="AU403" s="351">
        <f t="shared" si="277"/>
        <v>0</v>
      </c>
      <c r="AV403" s="350"/>
      <c r="AW403" s="351">
        <f t="shared" si="259"/>
        <v>0</v>
      </c>
      <c r="AX403" s="350"/>
      <c r="AY403" s="351">
        <f t="shared" si="260"/>
        <v>0</v>
      </c>
      <c r="AZ403" s="350"/>
      <c r="BA403" s="351">
        <f t="shared" si="261"/>
        <v>0</v>
      </c>
      <c r="BB403" s="350"/>
      <c r="BC403" s="351">
        <f t="shared" si="262"/>
        <v>0</v>
      </c>
      <c r="BD403" s="350"/>
      <c r="BE403" s="351">
        <f t="shared" si="278"/>
        <v>0</v>
      </c>
      <c r="BF403" s="350"/>
      <c r="BG403" s="351">
        <f t="shared" si="263"/>
        <v>0</v>
      </c>
      <c r="BH403" s="350"/>
      <c r="BI403" s="351">
        <f t="shared" si="279"/>
        <v>0</v>
      </c>
      <c r="BJ403" s="246"/>
      <c r="BK403" s="246"/>
    </row>
    <row r="404" spans="1:63" ht="15.9" customHeight="1">
      <c r="A404" s="355" t="s">
        <v>1416</v>
      </c>
      <c r="B404" s="356" t="s">
        <v>1417</v>
      </c>
      <c r="C404" s="61">
        <v>32600</v>
      </c>
      <c r="D404" s="350"/>
      <c r="E404" s="351"/>
      <c r="F404" s="350"/>
      <c r="G404" s="351"/>
      <c r="H404" s="350"/>
      <c r="I404" s="351"/>
      <c r="J404" s="512"/>
      <c r="K404" s="511"/>
      <c r="L404" s="247"/>
      <c r="M404" s="351"/>
      <c r="N404" s="350"/>
      <c r="O404" s="351"/>
      <c r="P404" s="350"/>
      <c r="Q404" s="351"/>
      <c r="R404" s="350"/>
      <c r="S404" s="351"/>
      <c r="T404" s="350"/>
      <c r="U404" s="351">
        <f t="shared" si="243"/>
        <v>0</v>
      </c>
      <c r="V404" s="247"/>
      <c r="W404" s="351">
        <f t="shared" si="244"/>
        <v>0</v>
      </c>
      <c r="X404" s="350"/>
      <c r="Y404" s="351">
        <f t="shared" si="245"/>
        <v>0</v>
      </c>
      <c r="Z404" s="247"/>
      <c r="AA404" s="351">
        <f t="shared" si="246"/>
        <v>0</v>
      </c>
      <c r="AB404" s="401"/>
      <c r="AC404" s="351">
        <f t="shared" si="247"/>
        <v>0</v>
      </c>
      <c r="AD404" s="350"/>
      <c r="AE404" s="351">
        <f t="shared" si="248"/>
        <v>0</v>
      </c>
      <c r="AF404" s="350"/>
      <c r="AG404" s="351">
        <f t="shared" si="249"/>
        <v>0</v>
      </c>
      <c r="AH404" s="401"/>
      <c r="AI404" s="351">
        <f t="shared" si="250"/>
        <v>0</v>
      </c>
      <c r="AJ404" s="350"/>
      <c r="AK404" s="351">
        <f t="shared" si="251"/>
        <v>0</v>
      </c>
      <c r="AL404" s="350"/>
      <c r="AM404" s="351">
        <f t="shared" si="274"/>
        <v>0</v>
      </c>
      <c r="AN404" s="350"/>
      <c r="AO404" s="351">
        <f t="shared" si="275"/>
        <v>0</v>
      </c>
      <c r="AP404" s="350"/>
      <c r="AQ404" s="351">
        <f t="shared" si="276"/>
        <v>0</v>
      </c>
      <c r="AR404" s="350"/>
      <c r="AS404" s="351">
        <f t="shared" si="258"/>
        <v>0</v>
      </c>
      <c r="AT404" s="350"/>
      <c r="AU404" s="351">
        <f t="shared" si="277"/>
        <v>0</v>
      </c>
      <c r="AV404" s="350"/>
      <c r="AW404" s="351">
        <f t="shared" si="259"/>
        <v>0</v>
      </c>
      <c r="AX404" s="350"/>
      <c r="AY404" s="351">
        <f t="shared" si="260"/>
        <v>0</v>
      </c>
      <c r="AZ404" s="350"/>
      <c r="BA404" s="351">
        <f t="shared" si="261"/>
        <v>0</v>
      </c>
      <c r="BB404" s="350"/>
      <c r="BC404" s="351">
        <f t="shared" si="262"/>
        <v>0</v>
      </c>
      <c r="BD404" s="350"/>
      <c r="BE404" s="351">
        <f t="shared" si="278"/>
        <v>0</v>
      </c>
      <c r="BF404" s="350"/>
      <c r="BG404" s="351">
        <f t="shared" si="263"/>
        <v>0</v>
      </c>
      <c r="BH404" s="350"/>
      <c r="BI404" s="351">
        <f t="shared" si="279"/>
        <v>0</v>
      </c>
      <c r="BJ404" s="246"/>
      <c r="BK404" s="246"/>
    </row>
    <row r="405" spans="1:63" s="245" customFormat="1" ht="15.9" customHeight="1">
      <c r="A405" s="316"/>
      <c r="B405" s="313" t="s">
        <v>27</v>
      </c>
      <c r="C405" s="162">
        <f>SUM(C379:C404)</f>
        <v>1382100</v>
      </c>
      <c r="D405" s="162">
        <f t="shared" ref="D405:BI405" si="280">SUM(D379:D404)</f>
        <v>0</v>
      </c>
      <c r="E405" s="162">
        <f t="shared" si="280"/>
        <v>0</v>
      </c>
      <c r="F405" s="162">
        <f t="shared" si="280"/>
        <v>0</v>
      </c>
      <c r="G405" s="162">
        <f t="shared" si="280"/>
        <v>0</v>
      </c>
      <c r="H405" s="162">
        <f t="shared" si="280"/>
        <v>0</v>
      </c>
      <c r="I405" s="162">
        <f t="shared" si="280"/>
        <v>0</v>
      </c>
      <c r="J405" s="513">
        <f t="shared" si="280"/>
        <v>0</v>
      </c>
      <c r="K405" s="513">
        <f t="shared" si="280"/>
        <v>0</v>
      </c>
      <c r="L405" s="162">
        <f t="shared" si="280"/>
        <v>0</v>
      </c>
      <c r="M405" s="162">
        <f t="shared" si="280"/>
        <v>0</v>
      </c>
      <c r="N405" s="162">
        <f t="shared" si="280"/>
        <v>0</v>
      </c>
      <c r="O405" s="162">
        <f t="shared" si="280"/>
        <v>0</v>
      </c>
      <c r="P405" s="162">
        <f t="shared" si="280"/>
        <v>0</v>
      </c>
      <c r="Q405" s="162">
        <f t="shared" si="280"/>
        <v>0</v>
      </c>
      <c r="R405" s="162">
        <f t="shared" si="280"/>
        <v>0</v>
      </c>
      <c r="S405" s="162">
        <f t="shared" si="280"/>
        <v>0</v>
      </c>
      <c r="T405" s="162">
        <f t="shared" si="280"/>
        <v>11.5</v>
      </c>
      <c r="U405" s="162">
        <f t="shared" si="280"/>
        <v>775100</v>
      </c>
      <c r="V405" s="162">
        <f t="shared" si="280"/>
        <v>0</v>
      </c>
      <c r="W405" s="162">
        <f t="shared" si="280"/>
        <v>0</v>
      </c>
      <c r="X405" s="162">
        <f t="shared" si="280"/>
        <v>0</v>
      </c>
      <c r="Y405" s="162">
        <f t="shared" si="280"/>
        <v>0</v>
      </c>
      <c r="Z405" s="162">
        <f t="shared" si="280"/>
        <v>0</v>
      </c>
      <c r="AA405" s="162">
        <f t="shared" si="280"/>
        <v>0</v>
      </c>
      <c r="AB405" s="162">
        <f t="shared" si="280"/>
        <v>660</v>
      </c>
      <c r="AC405" s="162">
        <f t="shared" si="280"/>
        <v>30477000</v>
      </c>
      <c r="AD405" s="167">
        <f t="shared" si="280"/>
        <v>0</v>
      </c>
      <c r="AE405" s="162">
        <f t="shared" si="280"/>
        <v>0</v>
      </c>
      <c r="AF405" s="162">
        <f t="shared" si="280"/>
        <v>0</v>
      </c>
      <c r="AG405" s="162">
        <f t="shared" si="280"/>
        <v>0</v>
      </c>
      <c r="AH405" s="162">
        <f t="shared" si="280"/>
        <v>0</v>
      </c>
      <c r="AI405" s="162">
        <f t="shared" si="280"/>
        <v>0</v>
      </c>
      <c r="AJ405" s="162">
        <f t="shared" si="280"/>
        <v>0</v>
      </c>
      <c r="AK405" s="162">
        <f t="shared" si="280"/>
        <v>0</v>
      </c>
      <c r="AL405" s="162">
        <f t="shared" si="280"/>
        <v>0</v>
      </c>
      <c r="AM405" s="162">
        <f t="shared" si="280"/>
        <v>0</v>
      </c>
      <c r="AN405" s="162">
        <f t="shared" si="280"/>
        <v>0</v>
      </c>
      <c r="AO405" s="162">
        <f t="shared" si="280"/>
        <v>0</v>
      </c>
      <c r="AP405" s="162">
        <f t="shared" si="280"/>
        <v>0</v>
      </c>
      <c r="AQ405" s="162">
        <f t="shared" si="280"/>
        <v>0</v>
      </c>
      <c r="AR405" s="162">
        <f t="shared" si="280"/>
        <v>0</v>
      </c>
      <c r="AS405" s="162">
        <f t="shared" si="280"/>
        <v>0</v>
      </c>
      <c r="AT405" s="162">
        <f t="shared" si="280"/>
        <v>0</v>
      </c>
      <c r="AU405" s="162">
        <f t="shared" si="280"/>
        <v>0</v>
      </c>
      <c r="AV405" s="162">
        <f t="shared" si="280"/>
        <v>0</v>
      </c>
      <c r="AW405" s="162">
        <f t="shared" si="280"/>
        <v>0</v>
      </c>
      <c r="AX405" s="162">
        <f t="shared" si="280"/>
        <v>0</v>
      </c>
      <c r="AY405" s="162">
        <f t="shared" si="280"/>
        <v>0</v>
      </c>
      <c r="AZ405" s="162">
        <f t="shared" si="280"/>
        <v>0</v>
      </c>
      <c r="BA405" s="162">
        <f t="shared" si="280"/>
        <v>0</v>
      </c>
      <c r="BB405" s="162">
        <f t="shared" si="280"/>
        <v>0</v>
      </c>
      <c r="BC405" s="162">
        <f t="shared" si="280"/>
        <v>0</v>
      </c>
      <c r="BD405" s="162">
        <f t="shared" si="280"/>
        <v>0</v>
      </c>
      <c r="BE405" s="162">
        <f t="shared" si="280"/>
        <v>0</v>
      </c>
      <c r="BF405" s="162">
        <f t="shared" si="280"/>
        <v>0</v>
      </c>
      <c r="BG405" s="162">
        <f t="shared" si="280"/>
        <v>0</v>
      </c>
      <c r="BH405" s="162">
        <f t="shared" si="280"/>
        <v>0</v>
      </c>
      <c r="BI405" s="162">
        <f t="shared" si="280"/>
        <v>0</v>
      </c>
      <c r="BJ405" s="257">
        <f>+E405+G405+I405+K405+M405+O405+AM405+AK405+S405+U405+W405+Y405+AA405+AS405+AU405+AC405+AI405+AQ405+AE405+AG405+Q405+AO405+AW405+AY405+BA405+BC405+BE405+BG405+BI405</f>
        <v>31252100</v>
      </c>
    </row>
    <row r="406" spans="1:63" s="240" customFormat="1" ht="15.9" customHeight="1">
      <c r="A406" s="443"/>
      <c r="B406" s="428" t="s">
        <v>637</v>
      </c>
      <c r="C406" s="168"/>
      <c r="D406" s="168"/>
      <c r="E406" s="168"/>
      <c r="F406" s="168"/>
      <c r="G406" s="168"/>
      <c r="H406" s="168"/>
      <c r="I406" s="168"/>
      <c r="J406" s="517"/>
      <c r="K406" s="517"/>
      <c r="L406" s="168"/>
      <c r="M406" s="168"/>
      <c r="N406" s="168"/>
      <c r="O406" s="168"/>
      <c r="P406" s="168"/>
      <c r="Q406" s="168"/>
      <c r="R406" s="168"/>
      <c r="S406" s="168"/>
      <c r="T406" s="168"/>
      <c r="U406" s="168"/>
      <c r="V406" s="168"/>
      <c r="W406" s="168"/>
      <c r="X406" s="168"/>
      <c r="Y406" s="168"/>
      <c r="Z406" s="168"/>
      <c r="AA406" s="168"/>
      <c r="AB406" s="168"/>
      <c r="AC406" s="168"/>
      <c r="AD406" s="166"/>
      <c r="AE406" s="168"/>
      <c r="AF406" s="168"/>
      <c r="AG406" s="168"/>
      <c r="AH406" s="168"/>
      <c r="AI406" s="168"/>
      <c r="AJ406" s="168"/>
      <c r="AK406" s="168"/>
      <c r="AL406" s="168"/>
      <c r="AM406" s="168"/>
      <c r="AN406" s="168"/>
      <c r="AO406" s="168"/>
      <c r="AP406" s="168"/>
      <c r="AQ406" s="168"/>
      <c r="AR406" s="168"/>
      <c r="AS406" s="168"/>
      <c r="AT406" s="168"/>
      <c r="AU406" s="168"/>
      <c r="AV406" s="168"/>
      <c r="AW406" s="168"/>
      <c r="AX406" s="168"/>
      <c r="AY406" s="168"/>
      <c r="AZ406" s="168"/>
      <c r="BA406" s="168"/>
      <c r="BB406" s="168"/>
      <c r="BC406" s="168"/>
      <c r="BD406" s="168"/>
      <c r="BE406" s="168"/>
      <c r="BF406" s="168"/>
      <c r="BG406" s="168"/>
      <c r="BH406" s="168"/>
      <c r="BI406" s="168"/>
      <c r="BJ406" s="250"/>
      <c r="BK406" s="241"/>
    </row>
    <row r="407" spans="1:63" s="240" customFormat="1" ht="15.9" customHeight="1">
      <c r="A407" s="348" t="s">
        <v>119</v>
      </c>
      <c r="B407" s="349" t="s">
        <v>749</v>
      </c>
      <c r="C407" s="61">
        <v>67400</v>
      </c>
      <c r="D407" s="350"/>
      <c r="E407" s="351">
        <f t="shared" si="235"/>
        <v>0</v>
      </c>
      <c r="F407" s="350"/>
      <c r="G407" s="351">
        <f t="shared" si="236"/>
        <v>0</v>
      </c>
      <c r="H407" s="350"/>
      <c r="I407" s="351">
        <f t="shared" si="237"/>
        <v>0</v>
      </c>
      <c r="J407" s="512"/>
      <c r="K407" s="511">
        <f t="shared" si="238"/>
        <v>0</v>
      </c>
      <c r="L407" s="247"/>
      <c r="M407" s="351">
        <f t="shared" si="239"/>
        <v>0</v>
      </c>
      <c r="N407" s="350"/>
      <c r="O407" s="351">
        <f t="shared" si="240"/>
        <v>0</v>
      </c>
      <c r="P407" s="350"/>
      <c r="Q407" s="351">
        <f t="shared" si="241"/>
        <v>0</v>
      </c>
      <c r="R407" s="350"/>
      <c r="S407" s="351">
        <f t="shared" si="242"/>
        <v>0</v>
      </c>
      <c r="T407" s="350"/>
      <c r="U407" s="351">
        <f t="shared" si="243"/>
        <v>0</v>
      </c>
      <c r="V407" s="247"/>
      <c r="W407" s="351">
        <f t="shared" si="244"/>
        <v>0</v>
      </c>
      <c r="X407" s="350"/>
      <c r="Y407" s="351">
        <f t="shared" si="245"/>
        <v>0</v>
      </c>
      <c r="Z407" s="247"/>
      <c r="AA407" s="351">
        <f t="shared" si="246"/>
        <v>0</v>
      </c>
      <c r="AB407" s="350"/>
      <c r="AC407" s="351">
        <f t="shared" si="247"/>
        <v>0</v>
      </c>
      <c r="AD407" s="350"/>
      <c r="AE407" s="351">
        <f t="shared" si="248"/>
        <v>0</v>
      </c>
      <c r="AF407" s="350"/>
      <c r="AG407" s="351">
        <f t="shared" si="249"/>
        <v>0</v>
      </c>
      <c r="AH407" s="350"/>
      <c r="AI407" s="351">
        <f t="shared" si="250"/>
        <v>0</v>
      </c>
      <c r="AJ407" s="350"/>
      <c r="AK407" s="351">
        <f t="shared" si="251"/>
        <v>0</v>
      </c>
      <c r="AL407" s="350"/>
      <c r="AM407" s="351">
        <f t="shared" ref="AM407:AM417" si="281">C407*AL407</f>
        <v>0</v>
      </c>
      <c r="AN407" s="350"/>
      <c r="AO407" s="351">
        <f t="shared" ref="AO407:AO417" si="282">C407*AN407</f>
        <v>0</v>
      </c>
      <c r="AP407" s="350"/>
      <c r="AQ407" s="351">
        <f t="shared" ref="AQ407:AQ417" si="283">C407*AP407</f>
        <v>0</v>
      </c>
      <c r="AR407" s="350"/>
      <c r="AS407" s="351">
        <f t="shared" si="258"/>
        <v>0</v>
      </c>
      <c r="AT407" s="350"/>
      <c r="AU407" s="351">
        <f t="shared" ref="AU407:AU417" si="284">C407*AT407</f>
        <v>0</v>
      </c>
      <c r="AV407" s="350"/>
      <c r="AW407" s="351">
        <f t="shared" si="259"/>
        <v>0</v>
      </c>
      <c r="AX407" s="350"/>
      <c r="AY407" s="351">
        <f t="shared" si="260"/>
        <v>0</v>
      </c>
      <c r="AZ407" s="350"/>
      <c r="BA407" s="351">
        <f t="shared" si="261"/>
        <v>0</v>
      </c>
      <c r="BB407" s="350"/>
      <c r="BC407" s="351">
        <f t="shared" si="262"/>
        <v>0</v>
      </c>
      <c r="BD407" s="350"/>
      <c r="BE407" s="351">
        <f>C407*BD407</f>
        <v>0</v>
      </c>
      <c r="BF407" s="350"/>
      <c r="BG407" s="351">
        <f t="shared" si="263"/>
        <v>0</v>
      </c>
      <c r="BH407" s="350"/>
      <c r="BI407" s="351">
        <f t="shared" ref="BI407:BI417" si="285">C407*BH407</f>
        <v>0</v>
      </c>
    </row>
    <row r="408" spans="1:63" s="240" customFormat="1" ht="15.9" customHeight="1">
      <c r="A408" s="348" t="s">
        <v>115</v>
      </c>
      <c r="B408" s="349" t="s">
        <v>750</v>
      </c>
      <c r="C408" s="61">
        <v>67400</v>
      </c>
      <c r="D408" s="350"/>
      <c r="E408" s="351">
        <f t="shared" si="235"/>
        <v>0</v>
      </c>
      <c r="F408" s="350"/>
      <c r="G408" s="351">
        <f t="shared" si="236"/>
        <v>0</v>
      </c>
      <c r="H408" s="350"/>
      <c r="I408" s="351">
        <f t="shared" si="237"/>
        <v>0</v>
      </c>
      <c r="J408" s="512"/>
      <c r="K408" s="511">
        <f t="shared" si="238"/>
        <v>0</v>
      </c>
      <c r="L408" s="247"/>
      <c r="M408" s="351">
        <f t="shared" si="239"/>
        <v>0</v>
      </c>
      <c r="N408" s="350"/>
      <c r="O408" s="351">
        <f t="shared" si="240"/>
        <v>0</v>
      </c>
      <c r="P408" s="350"/>
      <c r="Q408" s="351">
        <f t="shared" si="241"/>
        <v>0</v>
      </c>
      <c r="R408" s="350"/>
      <c r="S408" s="351">
        <f t="shared" si="242"/>
        <v>0</v>
      </c>
      <c r="T408" s="350"/>
      <c r="U408" s="351">
        <f t="shared" si="243"/>
        <v>0</v>
      </c>
      <c r="V408" s="247"/>
      <c r="W408" s="351">
        <f t="shared" si="244"/>
        <v>0</v>
      </c>
      <c r="X408" s="350"/>
      <c r="Y408" s="351">
        <f t="shared" si="245"/>
        <v>0</v>
      </c>
      <c r="Z408" s="247"/>
      <c r="AA408" s="351">
        <f t="shared" si="246"/>
        <v>0</v>
      </c>
      <c r="AB408" s="350"/>
      <c r="AC408" s="351">
        <f t="shared" si="247"/>
        <v>0</v>
      </c>
      <c r="AD408" s="350"/>
      <c r="AE408" s="351">
        <f t="shared" si="248"/>
        <v>0</v>
      </c>
      <c r="AF408" s="350"/>
      <c r="AG408" s="351">
        <f t="shared" si="249"/>
        <v>0</v>
      </c>
      <c r="AH408" s="350"/>
      <c r="AI408" s="351">
        <f t="shared" si="250"/>
        <v>0</v>
      </c>
      <c r="AJ408" s="350"/>
      <c r="AK408" s="351">
        <f t="shared" si="251"/>
        <v>0</v>
      </c>
      <c r="AL408" s="350"/>
      <c r="AM408" s="351">
        <f t="shared" si="281"/>
        <v>0</v>
      </c>
      <c r="AN408" s="350"/>
      <c r="AO408" s="351">
        <f t="shared" si="282"/>
        <v>0</v>
      </c>
      <c r="AP408" s="350"/>
      <c r="AQ408" s="351">
        <f t="shared" si="283"/>
        <v>0</v>
      </c>
      <c r="AR408" s="350"/>
      <c r="AS408" s="351">
        <f t="shared" si="258"/>
        <v>0</v>
      </c>
      <c r="AT408" s="350"/>
      <c r="AU408" s="351">
        <f t="shared" si="284"/>
        <v>0</v>
      </c>
      <c r="AV408" s="350"/>
      <c r="AW408" s="351">
        <f t="shared" si="259"/>
        <v>0</v>
      </c>
      <c r="AX408" s="350"/>
      <c r="AY408" s="351">
        <f t="shared" si="260"/>
        <v>0</v>
      </c>
      <c r="AZ408" s="350"/>
      <c r="BA408" s="351">
        <f t="shared" si="261"/>
        <v>0</v>
      </c>
      <c r="BB408" s="350"/>
      <c r="BC408" s="351">
        <f t="shared" si="262"/>
        <v>0</v>
      </c>
      <c r="BD408" s="350"/>
      <c r="BE408" s="351">
        <f t="shared" ref="BE408:BE417" si="286">C408*BD408</f>
        <v>0</v>
      </c>
      <c r="BF408" s="350"/>
      <c r="BG408" s="351">
        <f t="shared" si="263"/>
        <v>0</v>
      </c>
      <c r="BH408" s="350"/>
      <c r="BI408" s="351">
        <f t="shared" si="285"/>
        <v>0</v>
      </c>
    </row>
    <row r="409" spans="1:63" s="240" customFormat="1" ht="15.9" customHeight="1">
      <c r="A409" s="348" t="s">
        <v>90</v>
      </c>
      <c r="B409" s="349" t="s">
        <v>751</v>
      </c>
      <c r="C409" s="61">
        <v>67400</v>
      </c>
      <c r="D409" s="350"/>
      <c r="E409" s="351">
        <f t="shared" si="235"/>
        <v>0</v>
      </c>
      <c r="F409" s="350"/>
      <c r="G409" s="351">
        <f t="shared" si="236"/>
        <v>0</v>
      </c>
      <c r="H409" s="350"/>
      <c r="I409" s="351">
        <f t="shared" si="237"/>
        <v>0</v>
      </c>
      <c r="J409" s="512"/>
      <c r="K409" s="511">
        <f t="shared" si="238"/>
        <v>0</v>
      </c>
      <c r="L409" s="247"/>
      <c r="M409" s="351">
        <f t="shared" si="239"/>
        <v>0</v>
      </c>
      <c r="N409" s="350"/>
      <c r="O409" s="351">
        <f t="shared" si="240"/>
        <v>0</v>
      </c>
      <c r="P409" s="350"/>
      <c r="Q409" s="351">
        <f t="shared" si="241"/>
        <v>0</v>
      </c>
      <c r="R409" s="350"/>
      <c r="S409" s="351">
        <f t="shared" si="242"/>
        <v>0</v>
      </c>
      <c r="T409" s="350"/>
      <c r="U409" s="351">
        <f t="shared" si="243"/>
        <v>0</v>
      </c>
      <c r="V409" s="247"/>
      <c r="W409" s="351">
        <f t="shared" si="244"/>
        <v>0</v>
      </c>
      <c r="X409" s="350"/>
      <c r="Y409" s="351">
        <f t="shared" si="245"/>
        <v>0</v>
      </c>
      <c r="Z409" s="247"/>
      <c r="AA409" s="351">
        <f t="shared" si="246"/>
        <v>0</v>
      </c>
      <c r="AB409" s="350"/>
      <c r="AC409" s="351">
        <f t="shared" si="247"/>
        <v>0</v>
      </c>
      <c r="AD409" s="350"/>
      <c r="AE409" s="351">
        <f t="shared" si="248"/>
        <v>0</v>
      </c>
      <c r="AF409" s="350"/>
      <c r="AG409" s="351">
        <f t="shared" si="249"/>
        <v>0</v>
      </c>
      <c r="AH409" s="350"/>
      <c r="AI409" s="351">
        <f t="shared" si="250"/>
        <v>0</v>
      </c>
      <c r="AJ409" s="350"/>
      <c r="AK409" s="351">
        <f t="shared" si="251"/>
        <v>0</v>
      </c>
      <c r="AL409" s="350"/>
      <c r="AM409" s="351">
        <f t="shared" si="281"/>
        <v>0</v>
      </c>
      <c r="AN409" s="350"/>
      <c r="AO409" s="351">
        <f t="shared" si="282"/>
        <v>0</v>
      </c>
      <c r="AP409" s="350"/>
      <c r="AQ409" s="351">
        <f t="shared" si="283"/>
        <v>0</v>
      </c>
      <c r="AR409" s="350"/>
      <c r="AS409" s="351">
        <f t="shared" si="258"/>
        <v>0</v>
      </c>
      <c r="AT409" s="350"/>
      <c r="AU409" s="351">
        <f t="shared" si="284"/>
        <v>0</v>
      </c>
      <c r="AV409" s="350"/>
      <c r="AW409" s="351">
        <f t="shared" si="259"/>
        <v>0</v>
      </c>
      <c r="AX409" s="350"/>
      <c r="AY409" s="351">
        <f t="shared" si="260"/>
        <v>0</v>
      </c>
      <c r="AZ409" s="350"/>
      <c r="BA409" s="351">
        <f t="shared" si="261"/>
        <v>0</v>
      </c>
      <c r="BB409" s="350"/>
      <c r="BC409" s="351">
        <f t="shared" si="262"/>
        <v>0</v>
      </c>
      <c r="BD409" s="350"/>
      <c r="BE409" s="351">
        <f t="shared" si="286"/>
        <v>0</v>
      </c>
      <c r="BF409" s="350"/>
      <c r="BG409" s="351">
        <f t="shared" si="263"/>
        <v>0</v>
      </c>
      <c r="BH409" s="350"/>
      <c r="BI409" s="351">
        <f t="shared" si="285"/>
        <v>0</v>
      </c>
    </row>
    <row r="410" spans="1:63" s="240" customFormat="1" ht="15.9" customHeight="1">
      <c r="A410" s="348" t="s">
        <v>421</v>
      </c>
      <c r="B410" s="349" t="s">
        <v>752</v>
      </c>
      <c r="C410" s="61">
        <v>67400</v>
      </c>
      <c r="D410" s="350"/>
      <c r="E410" s="351">
        <f t="shared" si="235"/>
        <v>0</v>
      </c>
      <c r="F410" s="350"/>
      <c r="G410" s="351">
        <f t="shared" si="236"/>
        <v>0</v>
      </c>
      <c r="H410" s="350"/>
      <c r="I410" s="351">
        <f t="shared" si="237"/>
        <v>0</v>
      </c>
      <c r="J410" s="512"/>
      <c r="K410" s="511">
        <f t="shared" si="238"/>
        <v>0</v>
      </c>
      <c r="L410" s="247"/>
      <c r="M410" s="351">
        <f t="shared" si="239"/>
        <v>0</v>
      </c>
      <c r="N410" s="350"/>
      <c r="O410" s="351">
        <f t="shared" si="240"/>
        <v>0</v>
      </c>
      <c r="P410" s="350"/>
      <c r="Q410" s="351">
        <f t="shared" si="241"/>
        <v>0</v>
      </c>
      <c r="R410" s="350"/>
      <c r="S410" s="351">
        <f t="shared" si="242"/>
        <v>0</v>
      </c>
      <c r="T410" s="350"/>
      <c r="U410" s="351">
        <f t="shared" si="243"/>
        <v>0</v>
      </c>
      <c r="V410" s="247"/>
      <c r="W410" s="351">
        <f t="shared" si="244"/>
        <v>0</v>
      </c>
      <c r="X410" s="350"/>
      <c r="Y410" s="351">
        <f t="shared" si="245"/>
        <v>0</v>
      </c>
      <c r="Z410" s="247"/>
      <c r="AA410" s="351">
        <f t="shared" si="246"/>
        <v>0</v>
      </c>
      <c r="AB410" s="350"/>
      <c r="AC410" s="351">
        <f t="shared" si="247"/>
        <v>0</v>
      </c>
      <c r="AD410" s="350"/>
      <c r="AE410" s="351">
        <f t="shared" si="248"/>
        <v>0</v>
      </c>
      <c r="AF410" s="350"/>
      <c r="AG410" s="351">
        <f t="shared" si="249"/>
        <v>0</v>
      </c>
      <c r="AH410" s="350"/>
      <c r="AI410" s="351">
        <f t="shared" si="250"/>
        <v>0</v>
      </c>
      <c r="AJ410" s="350"/>
      <c r="AK410" s="351">
        <f t="shared" si="251"/>
        <v>0</v>
      </c>
      <c r="AL410" s="350"/>
      <c r="AM410" s="351">
        <f t="shared" si="281"/>
        <v>0</v>
      </c>
      <c r="AN410" s="350"/>
      <c r="AO410" s="351">
        <f t="shared" si="282"/>
        <v>0</v>
      </c>
      <c r="AP410" s="350"/>
      <c r="AQ410" s="351">
        <f t="shared" si="283"/>
        <v>0</v>
      </c>
      <c r="AR410" s="350"/>
      <c r="AS410" s="351">
        <f t="shared" si="258"/>
        <v>0</v>
      </c>
      <c r="AT410" s="352">
        <v>0</v>
      </c>
      <c r="AU410" s="351">
        <f t="shared" si="284"/>
        <v>0</v>
      </c>
      <c r="AV410" s="352">
        <v>0</v>
      </c>
      <c r="AW410" s="351">
        <f t="shared" si="259"/>
        <v>0</v>
      </c>
      <c r="AX410" s="352">
        <v>0</v>
      </c>
      <c r="AY410" s="351">
        <f t="shared" si="260"/>
        <v>0</v>
      </c>
      <c r="AZ410" s="352">
        <v>0</v>
      </c>
      <c r="BA410" s="351">
        <f t="shared" si="261"/>
        <v>0</v>
      </c>
      <c r="BB410" s="352">
        <v>0</v>
      </c>
      <c r="BC410" s="351">
        <f t="shared" si="262"/>
        <v>0</v>
      </c>
      <c r="BD410" s="352">
        <v>0</v>
      </c>
      <c r="BE410" s="351">
        <f t="shared" si="286"/>
        <v>0</v>
      </c>
      <c r="BF410" s="352">
        <v>0</v>
      </c>
      <c r="BG410" s="351">
        <f t="shared" si="263"/>
        <v>0</v>
      </c>
      <c r="BH410" s="352">
        <v>0</v>
      </c>
      <c r="BI410" s="351">
        <f t="shared" si="285"/>
        <v>0</v>
      </c>
    </row>
    <row r="411" spans="1:63" s="240" customFormat="1" ht="15.9" customHeight="1">
      <c r="A411" s="348" t="s">
        <v>120</v>
      </c>
      <c r="B411" s="349" t="s">
        <v>753</v>
      </c>
      <c r="C411" s="61">
        <v>67400</v>
      </c>
      <c r="D411" s="350"/>
      <c r="E411" s="351">
        <f t="shared" si="235"/>
        <v>0</v>
      </c>
      <c r="F411" s="350"/>
      <c r="G411" s="351">
        <f t="shared" si="236"/>
        <v>0</v>
      </c>
      <c r="H411" s="350"/>
      <c r="I411" s="351">
        <f t="shared" si="237"/>
        <v>0</v>
      </c>
      <c r="J411" s="512"/>
      <c r="K411" s="511">
        <f t="shared" si="238"/>
        <v>0</v>
      </c>
      <c r="L411" s="247"/>
      <c r="M411" s="351">
        <f t="shared" si="239"/>
        <v>0</v>
      </c>
      <c r="N411" s="350"/>
      <c r="O411" s="351">
        <f t="shared" si="240"/>
        <v>0</v>
      </c>
      <c r="P411" s="350"/>
      <c r="Q411" s="351">
        <f t="shared" si="241"/>
        <v>0</v>
      </c>
      <c r="R411" s="350"/>
      <c r="S411" s="351">
        <f t="shared" si="242"/>
        <v>0</v>
      </c>
      <c r="T411" s="350"/>
      <c r="U411" s="351">
        <f t="shared" si="243"/>
        <v>0</v>
      </c>
      <c r="V411" s="247"/>
      <c r="W411" s="351">
        <f t="shared" si="244"/>
        <v>0</v>
      </c>
      <c r="X411" s="350"/>
      <c r="Y411" s="351">
        <f t="shared" si="245"/>
        <v>0</v>
      </c>
      <c r="Z411" s="247"/>
      <c r="AA411" s="351">
        <f t="shared" si="246"/>
        <v>0</v>
      </c>
      <c r="AB411" s="350"/>
      <c r="AC411" s="351">
        <f t="shared" si="247"/>
        <v>0</v>
      </c>
      <c r="AD411" s="350"/>
      <c r="AE411" s="351">
        <f t="shared" si="248"/>
        <v>0</v>
      </c>
      <c r="AF411" s="350"/>
      <c r="AG411" s="351">
        <f t="shared" si="249"/>
        <v>0</v>
      </c>
      <c r="AH411" s="350"/>
      <c r="AI411" s="351">
        <f t="shared" si="250"/>
        <v>0</v>
      </c>
      <c r="AJ411" s="350"/>
      <c r="AK411" s="351">
        <f t="shared" si="251"/>
        <v>0</v>
      </c>
      <c r="AL411" s="350"/>
      <c r="AM411" s="351">
        <f t="shared" si="281"/>
        <v>0</v>
      </c>
      <c r="AN411" s="350"/>
      <c r="AO411" s="351">
        <f t="shared" si="282"/>
        <v>0</v>
      </c>
      <c r="AP411" s="350"/>
      <c r="AQ411" s="351">
        <f t="shared" si="283"/>
        <v>0</v>
      </c>
      <c r="AR411" s="350"/>
      <c r="AS411" s="351">
        <f t="shared" si="258"/>
        <v>0</v>
      </c>
      <c r="AT411" s="350"/>
      <c r="AU411" s="351">
        <f t="shared" si="284"/>
        <v>0</v>
      </c>
      <c r="AV411" s="350"/>
      <c r="AW411" s="351">
        <f t="shared" si="259"/>
        <v>0</v>
      </c>
      <c r="AX411" s="350"/>
      <c r="AY411" s="351">
        <f t="shared" si="260"/>
        <v>0</v>
      </c>
      <c r="AZ411" s="350"/>
      <c r="BA411" s="351">
        <f t="shared" si="261"/>
        <v>0</v>
      </c>
      <c r="BB411" s="350"/>
      <c r="BC411" s="351">
        <f t="shared" si="262"/>
        <v>0</v>
      </c>
      <c r="BD411" s="350"/>
      <c r="BE411" s="351">
        <f t="shared" si="286"/>
        <v>0</v>
      </c>
      <c r="BF411" s="350"/>
      <c r="BG411" s="351">
        <f t="shared" si="263"/>
        <v>0</v>
      </c>
      <c r="BH411" s="350"/>
      <c r="BI411" s="351">
        <f t="shared" si="285"/>
        <v>0</v>
      </c>
    </row>
    <row r="412" spans="1:63" s="240" customFormat="1" ht="15.9" customHeight="1">
      <c r="A412" s="348" t="s">
        <v>289</v>
      </c>
      <c r="B412" s="349" t="s">
        <v>754</v>
      </c>
      <c r="C412" s="61">
        <v>67400</v>
      </c>
      <c r="D412" s="350"/>
      <c r="E412" s="351">
        <f t="shared" ref="E412:E417" si="287">C412*D412</f>
        <v>0</v>
      </c>
      <c r="F412" s="350"/>
      <c r="G412" s="351">
        <f t="shared" ref="G412:G417" si="288">C412*F412</f>
        <v>0</v>
      </c>
      <c r="H412" s="350"/>
      <c r="I412" s="351">
        <f t="shared" ref="I412:I417" si="289">C412*H412</f>
        <v>0</v>
      </c>
      <c r="J412" s="512"/>
      <c r="K412" s="511">
        <f t="shared" ref="K412:K417" si="290">J412*C412</f>
        <v>0</v>
      </c>
      <c r="L412" s="247"/>
      <c r="M412" s="351">
        <f t="shared" ref="M412:M417" si="291">C412*L412</f>
        <v>0</v>
      </c>
      <c r="N412" s="350"/>
      <c r="O412" s="351">
        <f t="shared" ref="O412:O417" si="292">C412*N412</f>
        <v>0</v>
      </c>
      <c r="P412" s="350"/>
      <c r="Q412" s="351">
        <f t="shared" ref="Q412:Q417" si="293">C412*P412</f>
        <v>0</v>
      </c>
      <c r="R412" s="350"/>
      <c r="S412" s="351">
        <f t="shared" ref="S412:S417" si="294">C412*R412</f>
        <v>0</v>
      </c>
      <c r="T412" s="350"/>
      <c r="U412" s="351">
        <f t="shared" ref="U412:U476" si="295">C412*T412</f>
        <v>0</v>
      </c>
      <c r="V412" s="247"/>
      <c r="W412" s="351">
        <f t="shared" ref="W412:W479" si="296">C412*V412</f>
        <v>0</v>
      </c>
      <c r="X412" s="350"/>
      <c r="Y412" s="351">
        <f t="shared" ref="Y412:Y478" si="297">C412*X412</f>
        <v>0</v>
      </c>
      <c r="Z412" s="247"/>
      <c r="AA412" s="351">
        <f t="shared" ref="AA412:AA478" si="298">C412*Z412</f>
        <v>0</v>
      </c>
      <c r="AB412" s="350"/>
      <c r="AC412" s="351">
        <f t="shared" ref="AC412:AC478" si="299">C412*AB412</f>
        <v>0</v>
      </c>
      <c r="AD412" s="350"/>
      <c r="AE412" s="351">
        <f t="shared" ref="AE412:AE478" si="300">C412*AD412</f>
        <v>0</v>
      </c>
      <c r="AF412" s="350"/>
      <c r="AG412" s="351">
        <f t="shared" ref="AG412:AG478" si="301">C412*AF412</f>
        <v>0</v>
      </c>
      <c r="AH412" s="350"/>
      <c r="AI412" s="351">
        <f t="shared" ref="AI412:AI478" si="302">C412*AH412</f>
        <v>0</v>
      </c>
      <c r="AJ412" s="350"/>
      <c r="AK412" s="351">
        <f t="shared" ref="AK412:AK417" si="303">C412*AJ412</f>
        <v>0</v>
      </c>
      <c r="AL412" s="350"/>
      <c r="AM412" s="351">
        <f t="shared" si="281"/>
        <v>0</v>
      </c>
      <c r="AN412" s="350"/>
      <c r="AO412" s="351">
        <f t="shared" si="282"/>
        <v>0</v>
      </c>
      <c r="AP412" s="350"/>
      <c r="AQ412" s="351">
        <f t="shared" si="283"/>
        <v>0</v>
      </c>
      <c r="AR412" s="350"/>
      <c r="AS412" s="351">
        <f t="shared" si="258"/>
        <v>0</v>
      </c>
      <c r="AT412" s="350"/>
      <c r="AU412" s="351">
        <f t="shared" si="284"/>
        <v>0</v>
      </c>
      <c r="AV412" s="350"/>
      <c r="AW412" s="351">
        <f t="shared" si="259"/>
        <v>0</v>
      </c>
      <c r="AX412" s="350"/>
      <c r="AY412" s="351">
        <f t="shared" si="260"/>
        <v>0</v>
      </c>
      <c r="AZ412" s="350"/>
      <c r="BA412" s="351">
        <f t="shared" si="261"/>
        <v>0</v>
      </c>
      <c r="BB412" s="350"/>
      <c r="BC412" s="351">
        <f t="shared" si="262"/>
        <v>0</v>
      </c>
      <c r="BD412" s="350"/>
      <c r="BE412" s="351">
        <f t="shared" si="286"/>
        <v>0</v>
      </c>
      <c r="BF412" s="350"/>
      <c r="BG412" s="351">
        <f t="shared" si="263"/>
        <v>0</v>
      </c>
      <c r="BH412" s="350"/>
      <c r="BI412" s="351">
        <f t="shared" si="285"/>
        <v>0</v>
      </c>
    </row>
    <row r="413" spans="1:63" s="240" customFormat="1" ht="15.9" customHeight="1">
      <c r="A413" s="348" t="s">
        <v>211</v>
      </c>
      <c r="B413" s="349" t="s">
        <v>755</v>
      </c>
      <c r="C413" s="61">
        <v>67400</v>
      </c>
      <c r="D413" s="350"/>
      <c r="E413" s="351">
        <f t="shared" si="287"/>
        <v>0</v>
      </c>
      <c r="F413" s="350"/>
      <c r="G413" s="351">
        <f t="shared" si="288"/>
        <v>0</v>
      </c>
      <c r="H413" s="350"/>
      <c r="I413" s="351">
        <f t="shared" si="289"/>
        <v>0</v>
      </c>
      <c r="J413" s="512"/>
      <c r="K413" s="511">
        <f t="shared" si="290"/>
        <v>0</v>
      </c>
      <c r="L413" s="247"/>
      <c r="M413" s="351">
        <f t="shared" si="291"/>
        <v>0</v>
      </c>
      <c r="N413" s="350"/>
      <c r="O413" s="351">
        <f t="shared" si="292"/>
        <v>0</v>
      </c>
      <c r="P413" s="350"/>
      <c r="Q413" s="351">
        <f t="shared" si="293"/>
        <v>0</v>
      </c>
      <c r="R413" s="350"/>
      <c r="S413" s="351">
        <f t="shared" si="294"/>
        <v>0</v>
      </c>
      <c r="T413" s="350"/>
      <c r="U413" s="351">
        <f t="shared" si="295"/>
        <v>0</v>
      </c>
      <c r="V413" s="247"/>
      <c r="W413" s="351">
        <f t="shared" si="296"/>
        <v>0</v>
      </c>
      <c r="X413" s="350"/>
      <c r="Y413" s="351">
        <f t="shared" si="297"/>
        <v>0</v>
      </c>
      <c r="Z413" s="247"/>
      <c r="AA413" s="351">
        <f t="shared" si="298"/>
        <v>0</v>
      </c>
      <c r="AB413" s="350"/>
      <c r="AC413" s="351">
        <f t="shared" si="299"/>
        <v>0</v>
      </c>
      <c r="AD413" s="350"/>
      <c r="AE413" s="351">
        <f t="shared" si="300"/>
        <v>0</v>
      </c>
      <c r="AF413" s="350"/>
      <c r="AG413" s="351">
        <f t="shared" si="301"/>
        <v>0</v>
      </c>
      <c r="AH413" s="350"/>
      <c r="AI413" s="351">
        <f t="shared" si="302"/>
        <v>0</v>
      </c>
      <c r="AJ413" s="350"/>
      <c r="AK413" s="351">
        <f t="shared" si="303"/>
        <v>0</v>
      </c>
      <c r="AL413" s="350"/>
      <c r="AM413" s="351">
        <f t="shared" si="281"/>
        <v>0</v>
      </c>
      <c r="AN413" s="350"/>
      <c r="AO413" s="351">
        <f t="shared" si="282"/>
        <v>0</v>
      </c>
      <c r="AP413" s="350"/>
      <c r="AQ413" s="351">
        <f t="shared" si="283"/>
        <v>0</v>
      </c>
      <c r="AR413" s="350"/>
      <c r="AS413" s="351">
        <f t="shared" si="258"/>
        <v>0</v>
      </c>
      <c r="AT413" s="350"/>
      <c r="AU413" s="351">
        <f t="shared" si="284"/>
        <v>0</v>
      </c>
      <c r="AV413" s="350"/>
      <c r="AW413" s="351">
        <f t="shared" si="259"/>
        <v>0</v>
      </c>
      <c r="AX413" s="350"/>
      <c r="AY413" s="351">
        <f t="shared" si="260"/>
        <v>0</v>
      </c>
      <c r="AZ413" s="350"/>
      <c r="BA413" s="351">
        <f t="shared" si="261"/>
        <v>0</v>
      </c>
      <c r="BB413" s="350"/>
      <c r="BC413" s="351">
        <f t="shared" si="262"/>
        <v>0</v>
      </c>
      <c r="BD413" s="350"/>
      <c r="BE413" s="351">
        <f t="shared" si="286"/>
        <v>0</v>
      </c>
      <c r="BF413" s="350"/>
      <c r="BG413" s="351">
        <f t="shared" si="263"/>
        <v>0</v>
      </c>
      <c r="BH413" s="350"/>
      <c r="BI413" s="351">
        <f t="shared" si="285"/>
        <v>0</v>
      </c>
    </row>
    <row r="414" spans="1:63" s="240" customFormat="1" ht="15.9" customHeight="1">
      <c r="A414" s="348" t="s">
        <v>255</v>
      </c>
      <c r="B414" s="349" t="s">
        <v>756</v>
      </c>
      <c r="C414" s="61">
        <v>67400</v>
      </c>
      <c r="D414" s="350"/>
      <c r="E414" s="351">
        <f t="shared" si="287"/>
        <v>0</v>
      </c>
      <c r="F414" s="350"/>
      <c r="G414" s="351">
        <f t="shared" si="288"/>
        <v>0</v>
      </c>
      <c r="H414" s="350"/>
      <c r="I414" s="351">
        <f t="shared" si="289"/>
        <v>0</v>
      </c>
      <c r="J414" s="512"/>
      <c r="K414" s="511">
        <f t="shared" si="290"/>
        <v>0</v>
      </c>
      <c r="L414" s="247"/>
      <c r="M414" s="351">
        <f t="shared" si="291"/>
        <v>0</v>
      </c>
      <c r="N414" s="350"/>
      <c r="O414" s="351">
        <f t="shared" si="292"/>
        <v>0</v>
      </c>
      <c r="P414" s="350"/>
      <c r="Q414" s="351">
        <f t="shared" si="293"/>
        <v>0</v>
      </c>
      <c r="R414" s="350"/>
      <c r="S414" s="351">
        <f t="shared" si="294"/>
        <v>0</v>
      </c>
      <c r="T414" s="350"/>
      <c r="U414" s="351">
        <f t="shared" si="295"/>
        <v>0</v>
      </c>
      <c r="V414" s="247"/>
      <c r="W414" s="351">
        <f t="shared" si="296"/>
        <v>0</v>
      </c>
      <c r="X414" s="350"/>
      <c r="Y414" s="351">
        <f t="shared" si="297"/>
        <v>0</v>
      </c>
      <c r="Z414" s="247"/>
      <c r="AA414" s="351">
        <f t="shared" si="298"/>
        <v>0</v>
      </c>
      <c r="AB414" s="350"/>
      <c r="AC414" s="351">
        <f t="shared" si="299"/>
        <v>0</v>
      </c>
      <c r="AD414" s="350"/>
      <c r="AE414" s="351">
        <f t="shared" si="300"/>
        <v>0</v>
      </c>
      <c r="AF414" s="350"/>
      <c r="AG414" s="351">
        <f t="shared" si="301"/>
        <v>0</v>
      </c>
      <c r="AH414" s="350"/>
      <c r="AI414" s="351">
        <f t="shared" si="302"/>
        <v>0</v>
      </c>
      <c r="AJ414" s="350"/>
      <c r="AK414" s="351">
        <f t="shared" si="303"/>
        <v>0</v>
      </c>
      <c r="AL414" s="350"/>
      <c r="AM414" s="351">
        <f t="shared" si="281"/>
        <v>0</v>
      </c>
      <c r="AN414" s="350"/>
      <c r="AO414" s="351">
        <f t="shared" si="282"/>
        <v>0</v>
      </c>
      <c r="AP414" s="350"/>
      <c r="AQ414" s="351">
        <f t="shared" si="283"/>
        <v>0</v>
      </c>
      <c r="AR414" s="350"/>
      <c r="AS414" s="351">
        <f t="shared" ref="AS414:AS477" si="304">C414*AR414</f>
        <v>0</v>
      </c>
      <c r="AT414" s="350"/>
      <c r="AU414" s="351">
        <f t="shared" si="284"/>
        <v>0</v>
      </c>
      <c r="AV414" s="350"/>
      <c r="AW414" s="351">
        <f t="shared" ref="AW414:AW477" si="305">C414*AV414</f>
        <v>0</v>
      </c>
      <c r="AX414" s="350"/>
      <c r="AY414" s="351">
        <f t="shared" ref="AY414:AY477" si="306">C414*AX414</f>
        <v>0</v>
      </c>
      <c r="AZ414" s="350"/>
      <c r="BA414" s="351">
        <f t="shared" ref="BA414:BA477" si="307">C414*AZ414</f>
        <v>0</v>
      </c>
      <c r="BB414" s="350"/>
      <c r="BC414" s="351">
        <f t="shared" ref="BC414:BC477" si="308">C414*BB414</f>
        <v>0</v>
      </c>
      <c r="BD414" s="350"/>
      <c r="BE414" s="351">
        <f t="shared" si="286"/>
        <v>0</v>
      </c>
      <c r="BF414" s="350"/>
      <c r="BG414" s="351">
        <f t="shared" ref="BG414:BG477" si="309">C414*BF414</f>
        <v>0</v>
      </c>
      <c r="BH414" s="350"/>
      <c r="BI414" s="351">
        <f t="shared" si="285"/>
        <v>0</v>
      </c>
    </row>
    <row r="415" spans="1:63" s="240" customFormat="1" ht="15.9" customHeight="1">
      <c r="A415" s="432" t="s">
        <v>710</v>
      </c>
      <c r="B415" s="433" t="s">
        <v>711</v>
      </c>
      <c r="C415" s="61">
        <v>67400</v>
      </c>
      <c r="D415" s="350"/>
      <c r="E415" s="351">
        <f t="shared" si="287"/>
        <v>0</v>
      </c>
      <c r="F415" s="350"/>
      <c r="G415" s="351">
        <f t="shared" si="288"/>
        <v>0</v>
      </c>
      <c r="H415" s="350"/>
      <c r="I415" s="351">
        <f t="shared" si="289"/>
        <v>0</v>
      </c>
      <c r="J415" s="512"/>
      <c r="K415" s="511">
        <f t="shared" si="290"/>
        <v>0</v>
      </c>
      <c r="L415" s="247"/>
      <c r="M415" s="351">
        <f t="shared" si="291"/>
        <v>0</v>
      </c>
      <c r="N415" s="350"/>
      <c r="O415" s="351">
        <f t="shared" si="292"/>
        <v>0</v>
      </c>
      <c r="P415" s="350"/>
      <c r="Q415" s="351">
        <f t="shared" si="293"/>
        <v>0</v>
      </c>
      <c r="R415" s="350"/>
      <c r="S415" s="351">
        <f t="shared" si="294"/>
        <v>0</v>
      </c>
      <c r="T415" s="350"/>
      <c r="U415" s="351">
        <f t="shared" si="295"/>
        <v>0</v>
      </c>
      <c r="V415" s="247"/>
      <c r="W415" s="351">
        <f t="shared" si="296"/>
        <v>0</v>
      </c>
      <c r="X415" s="350"/>
      <c r="Y415" s="351">
        <f t="shared" si="297"/>
        <v>0</v>
      </c>
      <c r="Z415" s="247"/>
      <c r="AA415" s="351">
        <f t="shared" si="298"/>
        <v>0</v>
      </c>
      <c r="AB415" s="350"/>
      <c r="AC415" s="351">
        <f t="shared" si="299"/>
        <v>0</v>
      </c>
      <c r="AD415" s="350"/>
      <c r="AE415" s="351">
        <f t="shared" si="300"/>
        <v>0</v>
      </c>
      <c r="AF415" s="350"/>
      <c r="AG415" s="351">
        <f t="shared" si="301"/>
        <v>0</v>
      </c>
      <c r="AH415" s="350"/>
      <c r="AI415" s="351">
        <f t="shared" si="302"/>
        <v>0</v>
      </c>
      <c r="AJ415" s="350"/>
      <c r="AK415" s="351">
        <f t="shared" si="303"/>
        <v>0</v>
      </c>
      <c r="AL415" s="350"/>
      <c r="AM415" s="351">
        <f t="shared" si="281"/>
        <v>0</v>
      </c>
      <c r="AN415" s="350"/>
      <c r="AO415" s="351">
        <f t="shared" si="282"/>
        <v>0</v>
      </c>
      <c r="AP415" s="350"/>
      <c r="AQ415" s="351">
        <f t="shared" si="283"/>
        <v>0</v>
      </c>
      <c r="AR415" s="350"/>
      <c r="AS415" s="351">
        <f t="shared" si="304"/>
        <v>0</v>
      </c>
      <c r="AT415" s="350"/>
      <c r="AU415" s="351">
        <f t="shared" si="284"/>
        <v>0</v>
      </c>
      <c r="AV415" s="350"/>
      <c r="AW415" s="351">
        <f t="shared" si="305"/>
        <v>0</v>
      </c>
      <c r="AX415" s="350"/>
      <c r="AY415" s="351">
        <f t="shared" si="306"/>
        <v>0</v>
      </c>
      <c r="AZ415" s="350"/>
      <c r="BA415" s="351">
        <f t="shared" si="307"/>
        <v>0</v>
      </c>
      <c r="BB415" s="350"/>
      <c r="BC415" s="351">
        <f t="shared" si="308"/>
        <v>0</v>
      </c>
      <c r="BD415" s="350"/>
      <c r="BE415" s="351">
        <f t="shared" si="286"/>
        <v>0</v>
      </c>
      <c r="BF415" s="350"/>
      <c r="BG415" s="351">
        <f t="shared" si="309"/>
        <v>0</v>
      </c>
      <c r="BH415" s="350"/>
      <c r="BI415" s="351">
        <f t="shared" si="285"/>
        <v>0</v>
      </c>
    </row>
    <row r="416" spans="1:63" s="240" customFormat="1" ht="15.9" customHeight="1">
      <c r="A416" s="412" t="s">
        <v>439</v>
      </c>
      <c r="B416" s="378" t="s">
        <v>440</v>
      </c>
      <c r="C416" s="61">
        <v>67400</v>
      </c>
      <c r="D416" s="350"/>
      <c r="E416" s="351">
        <f t="shared" si="287"/>
        <v>0</v>
      </c>
      <c r="F416" s="350"/>
      <c r="G416" s="351">
        <f t="shared" si="288"/>
        <v>0</v>
      </c>
      <c r="H416" s="350"/>
      <c r="I416" s="351">
        <f t="shared" si="289"/>
        <v>0</v>
      </c>
      <c r="J416" s="512"/>
      <c r="K416" s="511">
        <f t="shared" si="290"/>
        <v>0</v>
      </c>
      <c r="L416" s="247"/>
      <c r="M416" s="351">
        <f t="shared" si="291"/>
        <v>0</v>
      </c>
      <c r="N416" s="350"/>
      <c r="O416" s="351">
        <f t="shared" si="292"/>
        <v>0</v>
      </c>
      <c r="P416" s="350"/>
      <c r="Q416" s="351">
        <f t="shared" si="293"/>
        <v>0</v>
      </c>
      <c r="R416" s="350"/>
      <c r="S416" s="351">
        <f t="shared" si="294"/>
        <v>0</v>
      </c>
      <c r="T416" s="350"/>
      <c r="U416" s="351">
        <f t="shared" si="295"/>
        <v>0</v>
      </c>
      <c r="V416" s="247"/>
      <c r="W416" s="351">
        <f t="shared" si="296"/>
        <v>0</v>
      </c>
      <c r="X416" s="350"/>
      <c r="Y416" s="351">
        <f t="shared" si="297"/>
        <v>0</v>
      </c>
      <c r="Z416" s="247"/>
      <c r="AA416" s="351">
        <f t="shared" si="298"/>
        <v>0</v>
      </c>
      <c r="AB416" s="350"/>
      <c r="AC416" s="351">
        <f t="shared" si="299"/>
        <v>0</v>
      </c>
      <c r="AD416" s="350"/>
      <c r="AE416" s="351">
        <f t="shared" si="300"/>
        <v>0</v>
      </c>
      <c r="AF416" s="350"/>
      <c r="AG416" s="351">
        <f t="shared" si="301"/>
        <v>0</v>
      </c>
      <c r="AH416" s="350"/>
      <c r="AI416" s="351">
        <f t="shared" si="302"/>
        <v>0</v>
      </c>
      <c r="AJ416" s="350"/>
      <c r="AK416" s="351">
        <f t="shared" si="303"/>
        <v>0</v>
      </c>
      <c r="AL416" s="350"/>
      <c r="AM416" s="351">
        <f t="shared" si="281"/>
        <v>0</v>
      </c>
      <c r="AN416" s="350"/>
      <c r="AO416" s="351">
        <f t="shared" si="282"/>
        <v>0</v>
      </c>
      <c r="AP416" s="350"/>
      <c r="AQ416" s="351">
        <f t="shared" si="283"/>
        <v>0</v>
      </c>
      <c r="AR416" s="350"/>
      <c r="AS416" s="351">
        <f t="shared" si="304"/>
        <v>0</v>
      </c>
      <c r="AT416" s="350"/>
      <c r="AU416" s="351">
        <f t="shared" si="284"/>
        <v>0</v>
      </c>
      <c r="AV416" s="350"/>
      <c r="AW416" s="351">
        <f t="shared" si="305"/>
        <v>0</v>
      </c>
      <c r="AX416" s="350"/>
      <c r="AY416" s="351">
        <f t="shared" si="306"/>
        <v>0</v>
      </c>
      <c r="AZ416" s="350"/>
      <c r="BA416" s="351">
        <f t="shared" si="307"/>
        <v>0</v>
      </c>
      <c r="BB416" s="350"/>
      <c r="BC416" s="351">
        <f t="shared" si="308"/>
        <v>0</v>
      </c>
      <c r="BD416" s="350"/>
      <c r="BE416" s="351">
        <f t="shared" si="286"/>
        <v>0</v>
      </c>
      <c r="BF416" s="350"/>
      <c r="BG416" s="351">
        <f t="shared" si="309"/>
        <v>0</v>
      </c>
      <c r="BH416" s="350"/>
      <c r="BI416" s="351">
        <f t="shared" si="285"/>
        <v>0</v>
      </c>
    </row>
    <row r="417" spans="1:63" s="240" customFormat="1" ht="15.9" customHeight="1">
      <c r="A417" s="412" t="s">
        <v>471</v>
      </c>
      <c r="B417" s="378" t="s">
        <v>472</v>
      </c>
      <c r="C417" s="61">
        <v>67400</v>
      </c>
      <c r="D417" s="350"/>
      <c r="E417" s="351">
        <f t="shared" si="287"/>
        <v>0</v>
      </c>
      <c r="F417" s="350"/>
      <c r="G417" s="351">
        <f t="shared" si="288"/>
        <v>0</v>
      </c>
      <c r="H417" s="350"/>
      <c r="I417" s="351">
        <f t="shared" si="289"/>
        <v>0</v>
      </c>
      <c r="J417" s="512"/>
      <c r="K417" s="511">
        <f t="shared" si="290"/>
        <v>0</v>
      </c>
      <c r="L417" s="247"/>
      <c r="M417" s="351">
        <f t="shared" si="291"/>
        <v>0</v>
      </c>
      <c r="N417" s="350"/>
      <c r="O417" s="351">
        <f t="shared" si="292"/>
        <v>0</v>
      </c>
      <c r="P417" s="350"/>
      <c r="Q417" s="351">
        <f t="shared" si="293"/>
        <v>0</v>
      </c>
      <c r="R417" s="350"/>
      <c r="S417" s="351">
        <f t="shared" si="294"/>
        <v>0</v>
      </c>
      <c r="T417" s="350"/>
      <c r="U417" s="351">
        <f t="shared" si="295"/>
        <v>0</v>
      </c>
      <c r="V417" s="247"/>
      <c r="W417" s="351">
        <f t="shared" si="296"/>
        <v>0</v>
      </c>
      <c r="X417" s="350"/>
      <c r="Y417" s="351">
        <f t="shared" si="297"/>
        <v>0</v>
      </c>
      <c r="Z417" s="247"/>
      <c r="AA417" s="351">
        <f t="shared" si="298"/>
        <v>0</v>
      </c>
      <c r="AB417" s="350"/>
      <c r="AC417" s="351">
        <f t="shared" si="299"/>
        <v>0</v>
      </c>
      <c r="AD417" s="350"/>
      <c r="AE417" s="351">
        <f t="shared" si="300"/>
        <v>0</v>
      </c>
      <c r="AF417" s="350"/>
      <c r="AG417" s="351">
        <f t="shared" si="301"/>
        <v>0</v>
      </c>
      <c r="AH417" s="350"/>
      <c r="AI417" s="351">
        <f t="shared" si="302"/>
        <v>0</v>
      </c>
      <c r="AJ417" s="350"/>
      <c r="AK417" s="351">
        <f t="shared" si="303"/>
        <v>0</v>
      </c>
      <c r="AL417" s="350"/>
      <c r="AM417" s="351">
        <f t="shared" si="281"/>
        <v>0</v>
      </c>
      <c r="AN417" s="350"/>
      <c r="AO417" s="351">
        <f t="shared" si="282"/>
        <v>0</v>
      </c>
      <c r="AP417" s="350"/>
      <c r="AQ417" s="351">
        <f t="shared" si="283"/>
        <v>0</v>
      </c>
      <c r="AR417" s="350"/>
      <c r="AS417" s="351">
        <f t="shared" si="304"/>
        <v>0</v>
      </c>
      <c r="AT417" s="350"/>
      <c r="AU417" s="351">
        <f t="shared" si="284"/>
        <v>0</v>
      </c>
      <c r="AV417" s="350"/>
      <c r="AW417" s="351">
        <f t="shared" si="305"/>
        <v>0</v>
      </c>
      <c r="AX417" s="350"/>
      <c r="AY417" s="351">
        <f t="shared" si="306"/>
        <v>0</v>
      </c>
      <c r="AZ417" s="350"/>
      <c r="BA417" s="351">
        <f t="shared" si="307"/>
        <v>0</v>
      </c>
      <c r="BB417" s="350"/>
      <c r="BC417" s="351">
        <f t="shared" si="308"/>
        <v>0</v>
      </c>
      <c r="BD417" s="350"/>
      <c r="BE417" s="351">
        <f t="shared" si="286"/>
        <v>0</v>
      </c>
      <c r="BF417" s="350"/>
      <c r="BG417" s="351">
        <f t="shared" si="309"/>
        <v>0</v>
      </c>
      <c r="BH417" s="350"/>
      <c r="BI417" s="351">
        <f t="shared" si="285"/>
        <v>0</v>
      </c>
      <c r="BJ417" s="257">
        <f>+E417+G417+I417+K417+M417+O417+AM417+AK417+S417+U417+W417+Y417+AA417+AS417+AU417+AC417+AI417+AQ417+AE417+AG417+Q417+AO417+AW417+AY417+BA417+BC417+BE417+BG417+BI417</f>
        <v>0</v>
      </c>
    </row>
    <row r="418" spans="1:63" s="245" customFormat="1" ht="15.9" customHeight="1">
      <c r="A418" s="316"/>
      <c r="B418" s="313" t="s">
        <v>27</v>
      </c>
      <c r="C418" s="162">
        <f>SUM(C407:C417)</f>
        <v>741400</v>
      </c>
      <c r="D418" s="162">
        <f t="shared" ref="D418:BI418" si="310">SUM(D407:D417)</f>
        <v>0</v>
      </c>
      <c r="E418" s="162">
        <f t="shared" si="310"/>
        <v>0</v>
      </c>
      <c r="F418" s="162">
        <f t="shared" si="310"/>
        <v>0</v>
      </c>
      <c r="G418" s="162">
        <f t="shared" si="310"/>
        <v>0</v>
      </c>
      <c r="H418" s="162">
        <f t="shared" si="310"/>
        <v>0</v>
      </c>
      <c r="I418" s="162">
        <f t="shared" si="310"/>
        <v>0</v>
      </c>
      <c r="J418" s="513">
        <f t="shared" si="310"/>
        <v>0</v>
      </c>
      <c r="K418" s="513">
        <f t="shared" si="310"/>
        <v>0</v>
      </c>
      <c r="L418" s="162">
        <f t="shared" si="310"/>
        <v>0</v>
      </c>
      <c r="M418" s="162">
        <f t="shared" si="310"/>
        <v>0</v>
      </c>
      <c r="N418" s="162">
        <f t="shared" si="310"/>
        <v>0</v>
      </c>
      <c r="O418" s="162">
        <f t="shared" si="310"/>
        <v>0</v>
      </c>
      <c r="P418" s="162">
        <f t="shared" si="310"/>
        <v>0</v>
      </c>
      <c r="Q418" s="162">
        <f t="shared" si="310"/>
        <v>0</v>
      </c>
      <c r="R418" s="162">
        <f t="shared" si="310"/>
        <v>0</v>
      </c>
      <c r="S418" s="162">
        <f t="shared" si="310"/>
        <v>0</v>
      </c>
      <c r="T418" s="162">
        <f t="shared" si="310"/>
        <v>0</v>
      </c>
      <c r="U418" s="162">
        <f t="shared" si="310"/>
        <v>0</v>
      </c>
      <c r="V418" s="162">
        <f t="shared" si="310"/>
        <v>0</v>
      </c>
      <c r="W418" s="162">
        <f t="shared" si="310"/>
        <v>0</v>
      </c>
      <c r="X418" s="162">
        <f t="shared" si="310"/>
        <v>0</v>
      </c>
      <c r="Y418" s="162">
        <f t="shared" si="310"/>
        <v>0</v>
      </c>
      <c r="Z418" s="162">
        <f t="shared" si="310"/>
        <v>0</v>
      </c>
      <c r="AA418" s="162">
        <f t="shared" si="310"/>
        <v>0</v>
      </c>
      <c r="AB418" s="162">
        <f t="shared" si="310"/>
        <v>0</v>
      </c>
      <c r="AC418" s="162">
        <f t="shared" si="310"/>
        <v>0</v>
      </c>
      <c r="AD418" s="167">
        <f t="shared" si="310"/>
        <v>0</v>
      </c>
      <c r="AE418" s="162">
        <f t="shared" si="310"/>
        <v>0</v>
      </c>
      <c r="AF418" s="162">
        <f t="shared" si="310"/>
        <v>0</v>
      </c>
      <c r="AG418" s="162">
        <f t="shared" si="310"/>
        <v>0</v>
      </c>
      <c r="AH418" s="162">
        <f t="shared" si="310"/>
        <v>0</v>
      </c>
      <c r="AI418" s="162">
        <f t="shared" si="310"/>
        <v>0</v>
      </c>
      <c r="AJ418" s="162">
        <f t="shared" si="310"/>
        <v>0</v>
      </c>
      <c r="AK418" s="162">
        <f t="shared" si="310"/>
        <v>0</v>
      </c>
      <c r="AL418" s="162">
        <f t="shared" si="310"/>
        <v>0</v>
      </c>
      <c r="AM418" s="162">
        <f t="shared" si="310"/>
        <v>0</v>
      </c>
      <c r="AN418" s="162">
        <f t="shared" si="310"/>
        <v>0</v>
      </c>
      <c r="AO418" s="162">
        <f t="shared" si="310"/>
        <v>0</v>
      </c>
      <c r="AP418" s="162">
        <f t="shared" si="310"/>
        <v>0</v>
      </c>
      <c r="AQ418" s="162">
        <f t="shared" si="310"/>
        <v>0</v>
      </c>
      <c r="AR418" s="162">
        <f t="shared" si="310"/>
        <v>0</v>
      </c>
      <c r="AS418" s="162">
        <f t="shared" si="310"/>
        <v>0</v>
      </c>
      <c r="AT418" s="162">
        <f t="shared" si="310"/>
        <v>0</v>
      </c>
      <c r="AU418" s="162">
        <f t="shared" si="310"/>
        <v>0</v>
      </c>
      <c r="AV418" s="162">
        <f t="shared" si="310"/>
        <v>0</v>
      </c>
      <c r="AW418" s="162">
        <f t="shared" si="310"/>
        <v>0</v>
      </c>
      <c r="AX418" s="162">
        <f t="shared" si="310"/>
        <v>0</v>
      </c>
      <c r="AY418" s="162">
        <f t="shared" si="310"/>
        <v>0</v>
      </c>
      <c r="AZ418" s="162">
        <f t="shared" si="310"/>
        <v>0</v>
      </c>
      <c r="BA418" s="162">
        <f t="shared" si="310"/>
        <v>0</v>
      </c>
      <c r="BB418" s="162">
        <f t="shared" si="310"/>
        <v>0</v>
      </c>
      <c r="BC418" s="162">
        <f t="shared" si="310"/>
        <v>0</v>
      </c>
      <c r="BD418" s="162">
        <f t="shared" si="310"/>
        <v>0</v>
      </c>
      <c r="BE418" s="162">
        <f t="shared" si="310"/>
        <v>0</v>
      </c>
      <c r="BF418" s="162">
        <f t="shared" si="310"/>
        <v>0</v>
      </c>
      <c r="BG418" s="162">
        <f t="shared" si="310"/>
        <v>0</v>
      </c>
      <c r="BH418" s="162">
        <f t="shared" si="310"/>
        <v>0</v>
      </c>
      <c r="BI418" s="162">
        <f t="shared" si="310"/>
        <v>0</v>
      </c>
      <c r="BJ418" s="248">
        <f>+E418+G418+I418+K418+M418+O418+AM418+AK418+S418+U418+W418+Y418+AA418+AS418+AU418+AC418+AI418+AQ418+AE418+AG418+Q418+AO418+AW418+AY418+BA418+BC418+BE418+BG418</f>
        <v>0</v>
      </c>
    </row>
    <row r="419" spans="1:63" s="240" customFormat="1" ht="6" customHeight="1">
      <c r="A419" s="327"/>
      <c r="B419" s="328"/>
      <c r="C419" s="150"/>
      <c r="D419" s="150"/>
      <c r="E419" s="150"/>
      <c r="F419" s="150"/>
      <c r="G419" s="150"/>
      <c r="H419" s="150"/>
      <c r="I419" s="150"/>
      <c r="J419" s="519"/>
      <c r="K419" s="519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  <c r="AA419" s="150"/>
      <c r="AB419" s="150"/>
      <c r="AC419" s="150"/>
      <c r="AD419" s="329"/>
      <c r="AE419" s="150"/>
      <c r="AF419" s="150"/>
      <c r="AG419" s="150"/>
      <c r="AH419" s="150"/>
      <c r="AI419" s="150"/>
      <c r="AJ419" s="150"/>
      <c r="AK419" s="150"/>
      <c r="AL419" s="150"/>
      <c r="AM419" s="150"/>
      <c r="AN419" s="150"/>
      <c r="AO419" s="150"/>
      <c r="AP419" s="150"/>
      <c r="AQ419" s="150"/>
      <c r="AR419" s="150"/>
      <c r="AS419" s="351">
        <f t="shared" si="304"/>
        <v>0</v>
      </c>
      <c r="AT419" s="150"/>
      <c r="AU419" s="150"/>
      <c r="AV419" s="150"/>
      <c r="AW419" s="351">
        <f t="shared" si="305"/>
        <v>0</v>
      </c>
      <c r="AX419" s="150"/>
      <c r="AY419" s="351">
        <f t="shared" si="306"/>
        <v>0</v>
      </c>
      <c r="AZ419" s="150"/>
      <c r="BA419" s="351">
        <f t="shared" si="307"/>
        <v>0</v>
      </c>
      <c r="BB419" s="150"/>
      <c r="BC419" s="351">
        <f t="shared" si="308"/>
        <v>0</v>
      </c>
      <c r="BD419" s="150"/>
      <c r="BE419" s="150"/>
      <c r="BF419" s="150"/>
      <c r="BG419" s="351">
        <f t="shared" si="309"/>
        <v>0</v>
      </c>
      <c r="BH419" s="150"/>
      <c r="BI419" s="351">
        <f t="shared" ref="BI419" si="311">E419*BH419</f>
        <v>0</v>
      </c>
      <c r="BJ419" s="250"/>
      <c r="BK419" s="241"/>
    </row>
    <row r="420" spans="1:63" s="240" customFormat="1" ht="15.9" customHeight="1">
      <c r="A420" s="444"/>
      <c r="B420" s="445" t="s">
        <v>757</v>
      </c>
      <c r="C420" s="161"/>
      <c r="D420" s="161"/>
      <c r="E420" s="161"/>
      <c r="F420" s="161"/>
      <c r="G420" s="161"/>
      <c r="H420" s="161"/>
      <c r="I420" s="161"/>
      <c r="J420" s="519"/>
      <c r="K420" s="519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330"/>
      <c r="AE420" s="161"/>
      <c r="AF420" s="161"/>
      <c r="AG420" s="161"/>
      <c r="AH420" s="161"/>
      <c r="AI420" s="161"/>
      <c r="AJ420" s="161"/>
      <c r="AK420" s="161"/>
      <c r="AL420" s="161"/>
      <c r="AM420" s="161"/>
      <c r="AN420" s="161"/>
      <c r="AO420" s="161"/>
      <c r="AP420" s="161"/>
      <c r="AQ420" s="161"/>
      <c r="AR420" s="161"/>
      <c r="AS420" s="161"/>
      <c r="AT420" s="161"/>
      <c r="AU420" s="161"/>
      <c r="AV420" s="161"/>
      <c r="AW420" s="161"/>
      <c r="AX420" s="161"/>
      <c r="AY420" s="161"/>
      <c r="AZ420" s="161"/>
      <c r="BA420" s="161"/>
      <c r="BB420" s="161"/>
      <c r="BC420" s="161"/>
      <c r="BD420" s="161"/>
      <c r="BE420" s="161"/>
      <c r="BF420" s="161"/>
      <c r="BG420" s="161"/>
      <c r="BH420" s="161"/>
      <c r="BI420" s="161"/>
      <c r="BJ420" s="250"/>
      <c r="BK420" s="241"/>
    </row>
    <row r="421" spans="1:63" s="240" customFormat="1" ht="15.9" customHeight="1">
      <c r="A421" s="446" t="s">
        <v>429</v>
      </c>
      <c r="B421" s="349" t="s">
        <v>588</v>
      </c>
      <c r="C421" s="61">
        <v>67400</v>
      </c>
      <c r="D421" s="350"/>
      <c r="E421" s="351">
        <f t="shared" ref="E421:E434" si="312">C421*D421</f>
        <v>0</v>
      </c>
      <c r="F421" s="447"/>
      <c r="G421" s="351">
        <f t="shared" ref="G421:G434" si="313">C421*F421</f>
        <v>0</v>
      </c>
      <c r="H421" s="350"/>
      <c r="I421" s="351">
        <f t="shared" ref="I421:I484" si="314">C421*H421</f>
        <v>0</v>
      </c>
      <c r="J421" s="512"/>
      <c r="K421" s="511">
        <f t="shared" ref="K421:K484" si="315">J421*C421</f>
        <v>0</v>
      </c>
      <c r="L421" s="247"/>
      <c r="M421" s="351">
        <f t="shared" ref="M421:M484" si="316">C421*L421</f>
        <v>0</v>
      </c>
      <c r="N421" s="350"/>
      <c r="O421" s="351">
        <f t="shared" ref="O421:O484" si="317">C421*N421</f>
        <v>0</v>
      </c>
      <c r="P421" s="350"/>
      <c r="Q421" s="351">
        <f t="shared" ref="Q421:Q484" si="318">C421*P421</f>
        <v>0</v>
      </c>
      <c r="R421" s="350"/>
      <c r="S421" s="351">
        <f t="shared" ref="S421:S484" si="319">C421*R421</f>
        <v>0</v>
      </c>
      <c r="T421" s="350"/>
      <c r="U421" s="351">
        <f t="shared" si="295"/>
        <v>0</v>
      </c>
      <c r="V421" s="247"/>
      <c r="W421" s="351">
        <f t="shared" si="296"/>
        <v>0</v>
      </c>
      <c r="X421" s="350"/>
      <c r="Y421" s="351">
        <f t="shared" si="297"/>
        <v>0</v>
      </c>
      <c r="Z421" s="247"/>
      <c r="AA421" s="351">
        <f t="shared" si="298"/>
        <v>0</v>
      </c>
      <c r="AB421" s="350"/>
      <c r="AC421" s="351">
        <f t="shared" si="299"/>
        <v>0</v>
      </c>
      <c r="AD421" s="350"/>
      <c r="AE421" s="351">
        <f t="shared" si="300"/>
        <v>0</v>
      </c>
      <c r="AF421" s="350"/>
      <c r="AG421" s="351">
        <f t="shared" si="301"/>
        <v>0</v>
      </c>
      <c r="AH421" s="350"/>
      <c r="AI421" s="351">
        <f t="shared" si="302"/>
        <v>0</v>
      </c>
      <c r="AJ421" s="350"/>
      <c r="AK421" s="351">
        <f t="shared" ref="AK421:AK484" si="320">C421*AJ421</f>
        <v>0</v>
      </c>
      <c r="AL421" s="350"/>
      <c r="AM421" s="351">
        <f t="shared" ref="AM421:AM435" si="321">C421*AL421</f>
        <v>0</v>
      </c>
      <c r="AN421" s="350"/>
      <c r="AO421" s="351">
        <f t="shared" ref="AO421:AO435" si="322">C421*AN421</f>
        <v>0</v>
      </c>
      <c r="AP421" s="350"/>
      <c r="AQ421" s="351">
        <f t="shared" ref="AQ421:AQ435" si="323">C421*AP421</f>
        <v>0</v>
      </c>
      <c r="AR421" s="350"/>
      <c r="AS421" s="351">
        <f t="shared" si="304"/>
        <v>0</v>
      </c>
      <c r="AT421" s="350"/>
      <c r="AU421" s="351">
        <f t="shared" ref="AU421:AU435" si="324">C421*AT421</f>
        <v>0</v>
      </c>
      <c r="AV421" s="350"/>
      <c r="AW421" s="351">
        <f t="shared" si="305"/>
        <v>0</v>
      </c>
      <c r="AX421" s="350"/>
      <c r="AY421" s="351">
        <f t="shared" si="306"/>
        <v>0</v>
      </c>
      <c r="AZ421" s="350"/>
      <c r="BA421" s="351">
        <f t="shared" si="307"/>
        <v>0</v>
      </c>
      <c r="BB421" s="350"/>
      <c r="BC421" s="351">
        <f t="shared" si="308"/>
        <v>0</v>
      </c>
      <c r="BD421" s="350"/>
      <c r="BE421" s="351">
        <f>C421*BD421</f>
        <v>0</v>
      </c>
      <c r="BF421" s="350"/>
      <c r="BG421" s="351">
        <f t="shared" si="309"/>
        <v>0</v>
      </c>
      <c r="BH421" s="350"/>
      <c r="BI421" s="351">
        <f t="shared" ref="BI421:BI435" si="325">C421*BH421</f>
        <v>0</v>
      </c>
    </row>
    <row r="422" spans="1:63" s="240" customFormat="1" ht="15.9" customHeight="1">
      <c r="A422" s="446" t="s">
        <v>435</v>
      </c>
      <c r="B422" s="349" t="s">
        <v>324</v>
      </c>
      <c r="C422" s="61">
        <v>32600</v>
      </c>
      <c r="D422" s="350"/>
      <c r="E422" s="351">
        <f t="shared" si="312"/>
        <v>0</v>
      </c>
      <c r="F422" s="447"/>
      <c r="G422" s="351">
        <f t="shared" si="313"/>
        <v>0</v>
      </c>
      <c r="H422" s="350"/>
      <c r="I422" s="351">
        <f t="shared" si="314"/>
        <v>0</v>
      </c>
      <c r="J422" s="512"/>
      <c r="K422" s="511">
        <f t="shared" si="315"/>
        <v>0</v>
      </c>
      <c r="L422" s="247"/>
      <c r="M422" s="351">
        <f t="shared" si="316"/>
        <v>0</v>
      </c>
      <c r="N422" s="350"/>
      <c r="O422" s="351">
        <f t="shared" si="317"/>
        <v>0</v>
      </c>
      <c r="P422" s="350"/>
      <c r="Q422" s="351">
        <f t="shared" si="318"/>
        <v>0</v>
      </c>
      <c r="R422" s="350"/>
      <c r="S422" s="351">
        <f t="shared" si="319"/>
        <v>0</v>
      </c>
      <c r="T422" s="350"/>
      <c r="U422" s="351">
        <f t="shared" si="295"/>
        <v>0</v>
      </c>
      <c r="V422" s="247"/>
      <c r="W422" s="351">
        <f t="shared" si="296"/>
        <v>0</v>
      </c>
      <c r="X422" s="350"/>
      <c r="Y422" s="351">
        <f t="shared" si="297"/>
        <v>0</v>
      </c>
      <c r="Z422" s="247"/>
      <c r="AA422" s="351">
        <f t="shared" si="298"/>
        <v>0</v>
      </c>
      <c r="AB422" s="350"/>
      <c r="AC422" s="351">
        <f t="shared" si="299"/>
        <v>0</v>
      </c>
      <c r="AD422" s="350"/>
      <c r="AE422" s="351">
        <f t="shared" si="300"/>
        <v>0</v>
      </c>
      <c r="AF422" s="350"/>
      <c r="AG422" s="351">
        <f t="shared" si="301"/>
        <v>0</v>
      </c>
      <c r="AH422" s="350"/>
      <c r="AI422" s="351">
        <f t="shared" si="302"/>
        <v>0</v>
      </c>
      <c r="AJ422" s="350"/>
      <c r="AK422" s="351">
        <f t="shared" si="320"/>
        <v>0</v>
      </c>
      <c r="AL422" s="350"/>
      <c r="AM422" s="351">
        <f t="shared" si="321"/>
        <v>0</v>
      </c>
      <c r="AN422" s="350"/>
      <c r="AO422" s="351">
        <f t="shared" si="322"/>
        <v>0</v>
      </c>
      <c r="AP422" s="350"/>
      <c r="AQ422" s="351">
        <f t="shared" si="323"/>
        <v>0</v>
      </c>
      <c r="AR422" s="350"/>
      <c r="AS422" s="351">
        <f t="shared" si="304"/>
        <v>0</v>
      </c>
      <c r="AT422" s="350"/>
      <c r="AU422" s="351">
        <f t="shared" si="324"/>
        <v>0</v>
      </c>
      <c r="AV422" s="350"/>
      <c r="AW422" s="351">
        <f t="shared" si="305"/>
        <v>0</v>
      </c>
      <c r="AX422" s="350"/>
      <c r="AY422" s="351">
        <f t="shared" si="306"/>
        <v>0</v>
      </c>
      <c r="AZ422" s="350"/>
      <c r="BA422" s="351">
        <f t="shared" si="307"/>
        <v>0</v>
      </c>
      <c r="BB422" s="350"/>
      <c r="BC422" s="351">
        <f t="shared" si="308"/>
        <v>0</v>
      </c>
      <c r="BD422" s="350"/>
      <c r="BE422" s="351">
        <f t="shared" ref="BE422:BE435" si="326">C422*BD422</f>
        <v>0</v>
      </c>
      <c r="BF422" s="350"/>
      <c r="BG422" s="351">
        <f t="shared" si="309"/>
        <v>0</v>
      </c>
      <c r="BH422" s="350"/>
      <c r="BI422" s="351">
        <f t="shared" si="325"/>
        <v>0</v>
      </c>
    </row>
    <row r="423" spans="1:63" s="240" customFormat="1" ht="15.9" customHeight="1">
      <c r="A423" s="446" t="s">
        <v>143</v>
      </c>
      <c r="B423" s="349" t="s">
        <v>759</v>
      </c>
      <c r="C423" s="61">
        <v>67400</v>
      </c>
      <c r="D423" s="350"/>
      <c r="E423" s="351">
        <f t="shared" si="312"/>
        <v>0</v>
      </c>
      <c r="F423" s="447"/>
      <c r="G423" s="351">
        <f t="shared" si="313"/>
        <v>0</v>
      </c>
      <c r="H423" s="350"/>
      <c r="I423" s="351">
        <f t="shared" si="314"/>
        <v>0</v>
      </c>
      <c r="J423" s="512"/>
      <c r="K423" s="511">
        <f t="shared" si="315"/>
        <v>0</v>
      </c>
      <c r="L423" s="247"/>
      <c r="M423" s="351">
        <f t="shared" si="316"/>
        <v>0</v>
      </c>
      <c r="N423" s="350"/>
      <c r="O423" s="351">
        <f t="shared" si="317"/>
        <v>0</v>
      </c>
      <c r="P423" s="350"/>
      <c r="Q423" s="351">
        <f t="shared" si="318"/>
        <v>0</v>
      </c>
      <c r="R423" s="350"/>
      <c r="S423" s="351">
        <f t="shared" si="319"/>
        <v>0</v>
      </c>
      <c r="T423" s="350"/>
      <c r="U423" s="351">
        <f t="shared" si="295"/>
        <v>0</v>
      </c>
      <c r="V423" s="247"/>
      <c r="W423" s="351">
        <f t="shared" si="296"/>
        <v>0</v>
      </c>
      <c r="X423" s="350"/>
      <c r="Y423" s="351">
        <f t="shared" si="297"/>
        <v>0</v>
      </c>
      <c r="Z423" s="247"/>
      <c r="AA423" s="351">
        <f t="shared" si="298"/>
        <v>0</v>
      </c>
      <c r="AB423" s="350"/>
      <c r="AC423" s="351">
        <f t="shared" si="299"/>
        <v>0</v>
      </c>
      <c r="AD423" s="350"/>
      <c r="AE423" s="351">
        <f t="shared" si="300"/>
        <v>0</v>
      </c>
      <c r="AF423" s="350"/>
      <c r="AG423" s="351">
        <f t="shared" si="301"/>
        <v>0</v>
      </c>
      <c r="AH423" s="350"/>
      <c r="AI423" s="351">
        <f t="shared" si="302"/>
        <v>0</v>
      </c>
      <c r="AJ423" s="350"/>
      <c r="AK423" s="351">
        <f t="shared" si="320"/>
        <v>0</v>
      </c>
      <c r="AL423" s="350"/>
      <c r="AM423" s="351">
        <f t="shared" si="321"/>
        <v>0</v>
      </c>
      <c r="AN423" s="350"/>
      <c r="AO423" s="351">
        <f t="shared" si="322"/>
        <v>0</v>
      </c>
      <c r="AP423" s="350"/>
      <c r="AQ423" s="351">
        <f t="shared" si="323"/>
        <v>0</v>
      </c>
      <c r="AR423" s="350"/>
      <c r="AS423" s="351">
        <f t="shared" si="304"/>
        <v>0</v>
      </c>
      <c r="AT423" s="350"/>
      <c r="AU423" s="351">
        <f t="shared" si="324"/>
        <v>0</v>
      </c>
      <c r="AV423" s="350"/>
      <c r="AW423" s="351">
        <f t="shared" si="305"/>
        <v>0</v>
      </c>
      <c r="AX423" s="350"/>
      <c r="AY423" s="351">
        <f t="shared" si="306"/>
        <v>0</v>
      </c>
      <c r="AZ423" s="350"/>
      <c r="BA423" s="351">
        <f t="shared" si="307"/>
        <v>0</v>
      </c>
      <c r="BB423" s="350"/>
      <c r="BC423" s="351">
        <f t="shared" si="308"/>
        <v>0</v>
      </c>
      <c r="BD423" s="350"/>
      <c r="BE423" s="351">
        <f t="shared" si="326"/>
        <v>0</v>
      </c>
      <c r="BF423" s="350"/>
      <c r="BG423" s="351">
        <f t="shared" si="309"/>
        <v>0</v>
      </c>
      <c r="BH423" s="350"/>
      <c r="BI423" s="351">
        <f t="shared" si="325"/>
        <v>0</v>
      </c>
    </row>
    <row r="424" spans="1:63" s="240" customFormat="1" ht="15.9" customHeight="1">
      <c r="A424" s="446" t="s">
        <v>416</v>
      </c>
      <c r="B424" s="349" t="s">
        <v>584</v>
      </c>
      <c r="C424" s="61">
        <v>67400</v>
      </c>
      <c r="D424" s="350"/>
      <c r="E424" s="351">
        <f t="shared" si="312"/>
        <v>0</v>
      </c>
      <c r="F424" s="447"/>
      <c r="G424" s="351">
        <f t="shared" si="313"/>
        <v>0</v>
      </c>
      <c r="H424" s="350"/>
      <c r="I424" s="351">
        <f t="shared" si="314"/>
        <v>0</v>
      </c>
      <c r="J424" s="512"/>
      <c r="K424" s="511">
        <f t="shared" si="315"/>
        <v>0</v>
      </c>
      <c r="L424" s="247"/>
      <c r="M424" s="351">
        <f t="shared" si="316"/>
        <v>0</v>
      </c>
      <c r="N424" s="350"/>
      <c r="O424" s="351">
        <f t="shared" si="317"/>
        <v>0</v>
      </c>
      <c r="P424" s="350"/>
      <c r="Q424" s="351">
        <f t="shared" si="318"/>
        <v>0</v>
      </c>
      <c r="R424" s="350"/>
      <c r="S424" s="351">
        <f t="shared" si="319"/>
        <v>0</v>
      </c>
      <c r="T424" s="350"/>
      <c r="U424" s="351">
        <f t="shared" si="295"/>
        <v>0</v>
      </c>
      <c r="V424" s="247"/>
      <c r="W424" s="351">
        <f t="shared" si="296"/>
        <v>0</v>
      </c>
      <c r="X424" s="350"/>
      <c r="Y424" s="351">
        <f t="shared" si="297"/>
        <v>0</v>
      </c>
      <c r="Z424" s="247"/>
      <c r="AA424" s="351">
        <f t="shared" si="298"/>
        <v>0</v>
      </c>
      <c r="AB424" s="350"/>
      <c r="AC424" s="351">
        <f t="shared" si="299"/>
        <v>0</v>
      </c>
      <c r="AD424" s="350"/>
      <c r="AE424" s="351">
        <f t="shared" si="300"/>
        <v>0</v>
      </c>
      <c r="AF424" s="350"/>
      <c r="AG424" s="351">
        <f t="shared" si="301"/>
        <v>0</v>
      </c>
      <c r="AH424" s="350"/>
      <c r="AI424" s="351">
        <f t="shared" si="302"/>
        <v>0</v>
      </c>
      <c r="AJ424" s="350"/>
      <c r="AK424" s="351">
        <f t="shared" si="320"/>
        <v>0</v>
      </c>
      <c r="AL424" s="350"/>
      <c r="AM424" s="351">
        <f t="shared" si="321"/>
        <v>0</v>
      </c>
      <c r="AN424" s="350"/>
      <c r="AO424" s="351">
        <f t="shared" si="322"/>
        <v>0</v>
      </c>
      <c r="AP424" s="350"/>
      <c r="AQ424" s="351">
        <f t="shared" si="323"/>
        <v>0</v>
      </c>
      <c r="AR424" s="350"/>
      <c r="AS424" s="351">
        <f t="shared" si="304"/>
        <v>0</v>
      </c>
      <c r="AT424" s="350"/>
      <c r="AU424" s="351">
        <f t="shared" si="324"/>
        <v>0</v>
      </c>
      <c r="AV424" s="350"/>
      <c r="AW424" s="351">
        <f t="shared" si="305"/>
        <v>0</v>
      </c>
      <c r="AX424" s="350"/>
      <c r="AY424" s="351">
        <f t="shared" si="306"/>
        <v>0</v>
      </c>
      <c r="AZ424" s="350"/>
      <c r="BA424" s="351">
        <f t="shared" si="307"/>
        <v>0</v>
      </c>
      <c r="BB424" s="350"/>
      <c r="BC424" s="351">
        <f t="shared" si="308"/>
        <v>0</v>
      </c>
      <c r="BD424" s="350"/>
      <c r="BE424" s="351">
        <f t="shared" si="326"/>
        <v>0</v>
      </c>
      <c r="BF424" s="350"/>
      <c r="BG424" s="351">
        <f t="shared" si="309"/>
        <v>0</v>
      </c>
      <c r="BH424" s="350"/>
      <c r="BI424" s="351">
        <f t="shared" si="325"/>
        <v>0</v>
      </c>
    </row>
    <row r="425" spans="1:63" s="240" customFormat="1" ht="15.9" customHeight="1">
      <c r="A425" s="446" t="s">
        <v>422</v>
      </c>
      <c r="B425" s="349" t="s">
        <v>764</v>
      </c>
      <c r="C425" s="61">
        <v>67400</v>
      </c>
      <c r="D425" s="350"/>
      <c r="E425" s="351">
        <f t="shared" si="312"/>
        <v>0</v>
      </c>
      <c r="F425" s="447"/>
      <c r="G425" s="351">
        <f t="shared" si="313"/>
        <v>0</v>
      </c>
      <c r="H425" s="350"/>
      <c r="I425" s="351">
        <f t="shared" si="314"/>
        <v>0</v>
      </c>
      <c r="J425" s="512"/>
      <c r="K425" s="511">
        <f t="shared" si="315"/>
        <v>0</v>
      </c>
      <c r="L425" s="247"/>
      <c r="M425" s="351">
        <f t="shared" si="316"/>
        <v>0</v>
      </c>
      <c r="N425" s="350"/>
      <c r="O425" s="351">
        <f t="shared" si="317"/>
        <v>0</v>
      </c>
      <c r="P425" s="350"/>
      <c r="Q425" s="351">
        <f t="shared" si="318"/>
        <v>0</v>
      </c>
      <c r="R425" s="350"/>
      <c r="S425" s="351">
        <f t="shared" si="319"/>
        <v>0</v>
      </c>
      <c r="T425" s="350"/>
      <c r="U425" s="351">
        <f t="shared" si="295"/>
        <v>0</v>
      </c>
      <c r="V425" s="247"/>
      <c r="W425" s="351">
        <f t="shared" si="296"/>
        <v>0</v>
      </c>
      <c r="X425" s="350"/>
      <c r="Y425" s="351">
        <f t="shared" si="297"/>
        <v>0</v>
      </c>
      <c r="Z425" s="247"/>
      <c r="AA425" s="351">
        <f t="shared" si="298"/>
        <v>0</v>
      </c>
      <c r="AB425" s="350"/>
      <c r="AC425" s="351">
        <f t="shared" si="299"/>
        <v>0</v>
      </c>
      <c r="AD425" s="350"/>
      <c r="AE425" s="351">
        <f t="shared" si="300"/>
        <v>0</v>
      </c>
      <c r="AF425" s="350"/>
      <c r="AG425" s="351">
        <f t="shared" si="301"/>
        <v>0</v>
      </c>
      <c r="AH425" s="350"/>
      <c r="AI425" s="351">
        <f t="shared" si="302"/>
        <v>0</v>
      </c>
      <c r="AJ425" s="350"/>
      <c r="AK425" s="351">
        <f t="shared" si="320"/>
        <v>0</v>
      </c>
      <c r="AL425" s="350"/>
      <c r="AM425" s="351">
        <f t="shared" si="321"/>
        <v>0</v>
      </c>
      <c r="AN425" s="350"/>
      <c r="AO425" s="351">
        <f t="shared" si="322"/>
        <v>0</v>
      </c>
      <c r="AP425" s="350"/>
      <c r="AQ425" s="351">
        <f t="shared" si="323"/>
        <v>0</v>
      </c>
      <c r="AR425" s="350"/>
      <c r="AS425" s="351">
        <f t="shared" si="304"/>
        <v>0</v>
      </c>
      <c r="AT425" s="350"/>
      <c r="AU425" s="351">
        <f t="shared" si="324"/>
        <v>0</v>
      </c>
      <c r="AV425" s="350"/>
      <c r="AW425" s="351">
        <f t="shared" si="305"/>
        <v>0</v>
      </c>
      <c r="AX425" s="350"/>
      <c r="AY425" s="351">
        <f t="shared" si="306"/>
        <v>0</v>
      </c>
      <c r="AZ425" s="350"/>
      <c r="BA425" s="351">
        <f t="shared" si="307"/>
        <v>0</v>
      </c>
      <c r="BB425" s="350"/>
      <c r="BC425" s="351">
        <f t="shared" si="308"/>
        <v>0</v>
      </c>
      <c r="BD425" s="350"/>
      <c r="BE425" s="351">
        <f t="shared" si="326"/>
        <v>0</v>
      </c>
      <c r="BF425" s="350"/>
      <c r="BG425" s="351">
        <f t="shared" si="309"/>
        <v>0</v>
      </c>
      <c r="BH425" s="350"/>
      <c r="BI425" s="351">
        <f t="shared" si="325"/>
        <v>0</v>
      </c>
    </row>
    <row r="426" spans="1:63" s="240" customFormat="1" ht="15.9" customHeight="1">
      <c r="A426" s="446" t="s">
        <v>423</v>
      </c>
      <c r="B426" s="349" t="s">
        <v>765</v>
      </c>
      <c r="C426" s="61">
        <v>67400</v>
      </c>
      <c r="D426" s="350"/>
      <c r="E426" s="351">
        <f t="shared" si="312"/>
        <v>0</v>
      </c>
      <c r="F426" s="447"/>
      <c r="G426" s="351">
        <f t="shared" si="313"/>
        <v>0</v>
      </c>
      <c r="H426" s="350"/>
      <c r="I426" s="351">
        <f t="shared" si="314"/>
        <v>0</v>
      </c>
      <c r="J426" s="512"/>
      <c r="K426" s="511">
        <f t="shared" si="315"/>
        <v>0</v>
      </c>
      <c r="L426" s="247"/>
      <c r="M426" s="351">
        <f t="shared" si="316"/>
        <v>0</v>
      </c>
      <c r="N426" s="350"/>
      <c r="O426" s="351">
        <f t="shared" si="317"/>
        <v>0</v>
      </c>
      <c r="P426" s="350"/>
      <c r="Q426" s="351">
        <f t="shared" si="318"/>
        <v>0</v>
      </c>
      <c r="R426" s="350"/>
      <c r="S426" s="351">
        <f t="shared" si="319"/>
        <v>0</v>
      </c>
      <c r="T426" s="350"/>
      <c r="U426" s="351">
        <f t="shared" si="295"/>
        <v>0</v>
      </c>
      <c r="V426" s="247"/>
      <c r="W426" s="351">
        <f t="shared" si="296"/>
        <v>0</v>
      </c>
      <c r="X426" s="350"/>
      <c r="Y426" s="351">
        <f t="shared" si="297"/>
        <v>0</v>
      </c>
      <c r="Z426" s="247"/>
      <c r="AA426" s="351">
        <f t="shared" si="298"/>
        <v>0</v>
      </c>
      <c r="AB426" s="350"/>
      <c r="AC426" s="351">
        <f t="shared" si="299"/>
        <v>0</v>
      </c>
      <c r="AD426" s="350"/>
      <c r="AE426" s="351">
        <f t="shared" si="300"/>
        <v>0</v>
      </c>
      <c r="AF426" s="350"/>
      <c r="AG426" s="351">
        <f t="shared" si="301"/>
        <v>0</v>
      </c>
      <c r="AH426" s="350"/>
      <c r="AI426" s="351">
        <f t="shared" si="302"/>
        <v>0</v>
      </c>
      <c r="AJ426" s="350"/>
      <c r="AK426" s="351">
        <f t="shared" si="320"/>
        <v>0</v>
      </c>
      <c r="AL426" s="350"/>
      <c r="AM426" s="351">
        <f t="shared" si="321"/>
        <v>0</v>
      </c>
      <c r="AN426" s="350"/>
      <c r="AO426" s="351">
        <f t="shared" si="322"/>
        <v>0</v>
      </c>
      <c r="AP426" s="350"/>
      <c r="AQ426" s="351">
        <f t="shared" si="323"/>
        <v>0</v>
      </c>
      <c r="AR426" s="350"/>
      <c r="AS426" s="351">
        <f t="shared" si="304"/>
        <v>0</v>
      </c>
      <c r="AT426" s="350"/>
      <c r="AU426" s="351">
        <f t="shared" si="324"/>
        <v>0</v>
      </c>
      <c r="AV426" s="350"/>
      <c r="AW426" s="351">
        <f t="shared" si="305"/>
        <v>0</v>
      </c>
      <c r="AX426" s="350"/>
      <c r="AY426" s="351">
        <f t="shared" si="306"/>
        <v>0</v>
      </c>
      <c r="AZ426" s="350"/>
      <c r="BA426" s="351">
        <f t="shared" si="307"/>
        <v>0</v>
      </c>
      <c r="BB426" s="350"/>
      <c r="BC426" s="351">
        <f t="shared" si="308"/>
        <v>0</v>
      </c>
      <c r="BD426" s="350"/>
      <c r="BE426" s="351">
        <f t="shared" si="326"/>
        <v>0</v>
      </c>
      <c r="BF426" s="350"/>
      <c r="BG426" s="351">
        <f t="shared" si="309"/>
        <v>0</v>
      </c>
      <c r="BH426" s="350"/>
      <c r="BI426" s="351">
        <f t="shared" si="325"/>
        <v>0</v>
      </c>
    </row>
    <row r="427" spans="1:63" s="240" customFormat="1" ht="15.9" customHeight="1">
      <c r="A427" s="446" t="s">
        <v>415</v>
      </c>
      <c r="B427" s="349" t="s">
        <v>758</v>
      </c>
      <c r="C427" s="61">
        <v>67400</v>
      </c>
      <c r="D427" s="350"/>
      <c r="E427" s="351">
        <f t="shared" si="312"/>
        <v>0</v>
      </c>
      <c r="F427" s="447"/>
      <c r="G427" s="351">
        <f t="shared" si="313"/>
        <v>0</v>
      </c>
      <c r="H427" s="350"/>
      <c r="I427" s="351">
        <f t="shared" si="314"/>
        <v>0</v>
      </c>
      <c r="J427" s="512"/>
      <c r="K427" s="511">
        <f t="shared" si="315"/>
        <v>0</v>
      </c>
      <c r="L427" s="247"/>
      <c r="M427" s="351">
        <f t="shared" si="316"/>
        <v>0</v>
      </c>
      <c r="N427" s="350"/>
      <c r="O427" s="351">
        <f t="shared" si="317"/>
        <v>0</v>
      </c>
      <c r="P427" s="350"/>
      <c r="Q427" s="351">
        <f t="shared" si="318"/>
        <v>0</v>
      </c>
      <c r="R427" s="350"/>
      <c r="S427" s="351">
        <f t="shared" si="319"/>
        <v>0</v>
      </c>
      <c r="T427" s="350"/>
      <c r="U427" s="351">
        <f t="shared" si="295"/>
        <v>0</v>
      </c>
      <c r="V427" s="247"/>
      <c r="W427" s="351">
        <f t="shared" si="296"/>
        <v>0</v>
      </c>
      <c r="X427" s="350"/>
      <c r="Y427" s="351">
        <f t="shared" si="297"/>
        <v>0</v>
      </c>
      <c r="Z427" s="247"/>
      <c r="AA427" s="351">
        <f t="shared" si="298"/>
        <v>0</v>
      </c>
      <c r="AB427" s="350"/>
      <c r="AC427" s="351">
        <f t="shared" si="299"/>
        <v>0</v>
      </c>
      <c r="AD427" s="350"/>
      <c r="AE427" s="351">
        <f t="shared" si="300"/>
        <v>0</v>
      </c>
      <c r="AF427" s="350"/>
      <c r="AG427" s="351">
        <f t="shared" si="301"/>
        <v>0</v>
      </c>
      <c r="AH427" s="350"/>
      <c r="AI427" s="351">
        <f t="shared" si="302"/>
        <v>0</v>
      </c>
      <c r="AJ427" s="350"/>
      <c r="AK427" s="351">
        <f t="shared" si="320"/>
        <v>0</v>
      </c>
      <c r="AL427" s="350"/>
      <c r="AM427" s="351">
        <f t="shared" si="321"/>
        <v>0</v>
      </c>
      <c r="AN427" s="350"/>
      <c r="AO427" s="351">
        <f t="shared" si="322"/>
        <v>0</v>
      </c>
      <c r="AP427" s="350"/>
      <c r="AQ427" s="351">
        <f t="shared" si="323"/>
        <v>0</v>
      </c>
      <c r="AR427" s="350"/>
      <c r="AS427" s="351">
        <f t="shared" si="304"/>
        <v>0</v>
      </c>
      <c r="AT427" s="350"/>
      <c r="AU427" s="351">
        <f t="shared" si="324"/>
        <v>0</v>
      </c>
      <c r="AV427" s="350"/>
      <c r="AW427" s="351">
        <f t="shared" si="305"/>
        <v>0</v>
      </c>
      <c r="AX427" s="350"/>
      <c r="AY427" s="351">
        <f t="shared" si="306"/>
        <v>0</v>
      </c>
      <c r="AZ427" s="350"/>
      <c r="BA427" s="351">
        <f t="shared" si="307"/>
        <v>0</v>
      </c>
      <c r="BB427" s="350"/>
      <c r="BC427" s="351">
        <f t="shared" si="308"/>
        <v>0</v>
      </c>
      <c r="BD427" s="350"/>
      <c r="BE427" s="351">
        <f t="shared" si="326"/>
        <v>0</v>
      </c>
      <c r="BF427" s="350"/>
      <c r="BG427" s="351">
        <f t="shared" si="309"/>
        <v>0</v>
      </c>
      <c r="BH427" s="350"/>
      <c r="BI427" s="351">
        <f t="shared" si="325"/>
        <v>0</v>
      </c>
    </row>
    <row r="428" spans="1:63" s="240" customFormat="1" ht="15.9" customHeight="1">
      <c r="A428" s="446" t="s">
        <v>417</v>
      </c>
      <c r="B428" s="349" t="s">
        <v>760</v>
      </c>
      <c r="C428" s="61">
        <v>67400</v>
      </c>
      <c r="D428" s="350"/>
      <c r="E428" s="351">
        <f t="shared" si="312"/>
        <v>0</v>
      </c>
      <c r="F428" s="447"/>
      <c r="G428" s="351">
        <f t="shared" si="313"/>
        <v>0</v>
      </c>
      <c r="H428" s="350"/>
      <c r="I428" s="351">
        <f t="shared" si="314"/>
        <v>0</v>
      </c>
      <c r="J428" s="512"/>
      <c r="K428" s="511">
        <f t="shared" si="315"/>
        <v>0</v>
      </c>
      <c r="L428" s="247"/>
      <c r="M428" s="351">
        <f t="shared" si="316"/>
        <v>0</v>
      </c>
      <c r="N428" s="350"/>
      <c r="O428" s="351">
        <f t="shared" si="317"/>
        <v>0</v>
      </c>
      <c r="P428" s="350"/>
      <c r="Q428" s="351">
        <f t="shared" si="318"/>
        <v>0</v>
      </c>
      <c r="R428" s="350"/>
      <c r="S428" s="351">
        <f t="shared" si="319"/>
        <v>0</v>
      </c>
      <c r="T428" s="350"/>
      <c r="U428" s="351">
        <f t="shared" si="295"/>
        <v>0</v>
      </c>
      <c r="V428" s="247"/>
      <c r="W428" s="351">
        <f t="shared" si="296"/>
        <v>0</v>
      </c>
      <c r="X428" s="350"/>
      <c r="Y428" s="351">
        <f t="shared" si="297"/>
        <v>0</v>
      </c>
      <c r="Z428" s="247"/>
      <c r="AA428" s="351">
        <f t="shared" si="298"/>
        <v>0</v>
      </c>
      <c r="AB428" s="350"/>
      <c r="AC428" s="351">
        <f t="shared" si="299"/>
        <v>0</v>
      </c>
      <c r="AD428" s="350"/>
      <c r="AE428" s="351">
        <f t="shared" si="300"/>
        <v>0</v>
      </c>
      <c r="AF428" s="350"/>
      <c r="AG428" s="351">
        <f t="shared" si="301"/>
        <v>0</v>
      </c>
      <c r="AH428" s="350"/>
      <c r="AI428" s="351">
        <f t="shared" si="302"/>
        <v>0</v>
      </c>
      <c r="AJ428" s="350"/>
      <c r="AK428" s="351">
        <f t="shared" si="320"/>
        <v>0</v>
      </c>
      <c r="AL428" s="350"/>
      <c r="AM428" s="351">
        <f t="shared" si="321"/>
        <v>0</v>
      </c>
      <c r="AN428" s="350"/>
      <c r="AO428" s="351">
        <f t="shared" si="322"/>
        <v>0</v>
      </c>
      <c r="AP428" s="350"/>
      <c r="AQ428" s="351">
        <f t="shared" si="323"/>
        <v>0</v>
      </c>
      <c r="AR428" s="350"/>
      <c r="AS428" s="351">
        <f t="shared" si="304"/>
        <v>0</v>
      </c>
      <c r="AT428" s="350"/>
      <c r="AU428" s="351">
        <f t="shared" si="324"/>
        <v>0</v>
      </c>
      <c r="AV428" s="350"/>
      <c r="AW428" s="351">
        <f t="shared" si="305"/>
        <v>0</v>
      </c>
      <c r="AX428" s="350"/>
      <c r="AY428" s="351">
        <f t="shared" si="306"/>
        <v>0</v>
      </c>
      <c r="AZ428" s="350"/>
      <c r="BA428" s="351">
        <f t="shared" si="307"/>
        <v>0</v>
      </c>
      <c r="BB428" s="350"/>
      <c r="BC428" s="351">
        <f t="shared" si="308"/>
        <v>0</v>
      </c>
      <c r="BD428" s="350"/>
      <c r="BE428" s="351">
        <f t="shared" si="326"/>
        <v>0</v>
      </c>
      <c r="BF428" s="350"/>
      <c r="BG428" s="351">
        <f t="shared" si="309"/>
        <v>0</v>
      </c>
      <c r="BH428" s="350"/>
      <c r="BI428" s="351">
        <f t="shared" si="325"/>
        <v>0</v>
      </c>
    </row>
    <row r="429" spans="1:63" s="240" customFormat="1" ht="15.9" customHeight="1">
      <c r="A429" s="446" t="s">
        <v>585</v>
      </c>
      <c r="B429" s="349" t="s">
        <v>761</v>
      </c>
      <c r="C429" s="61">
        <v>67400</v>
      </c>
      <c r="D429" s="350"/>
      <c r="E429" s="351">
        <f t="shared" si="312"/>
        <v>0</v>
      </c>
      <c r="F429" s="447"/>
      <c r="G429" s="351">
        <f t="shared" si="313"/>
        <v>0</v>
      </c>
      <c r="H429" s="350"/>
      <c r="I429" s="351">
        <f t="shared" si="314"/>
        <v>0</v>
      </c>
      <c r="J429" s="512"/>
      <c r="K429" s="511">
        <f t="shared" si="315"/>
        <v>0</v>
      </c>
      <c r="L429" s="247"/>
      <c r="M429" s="351">
        <f t="shared" si="316"/>
        <v>0</v>
      </c>
      <c r="N429" s="350"/>
      <c r="O429" s="351">
        <f t="shared" si="317"/>
        <v>0</v>
      </c>
      <c r="P429" s="350"/>
      <c r="Q429" s="351">
        <f t="shared" si="318"/>
        <v>0</v>
      </c>
      <c r="R429" s="350"/>
      <c r="S429" s="351">
        <f t="shared" si="319"/>
        <v>0</v>
      </c>
      <c r="T429" s="350"/>
      <c r="U429" s="351">
        <f t="shared" si="295"/>
        <v>0</v>
      </c>
      <c r="V429" s="247"/>
      <c r="W429" s="351">
        <f t="shared" si="296"/>
        <v>0</v>
      </c>
      <c r="X429" s="350"/>
      <c r="Y429" s="351">
        <f t="shared" si="297"/>
        <v>0</v>
      </c>
      <c r="Z429" s="247"/>
      <c r="AA429" s="351">
        <f t="shared" si="298"/>
        <v>0</v>
      </c>
      <c r="AB429" s="350"/>
      <c r="AC429" s="351">
        <f t="shared" si="299"/>
        <v>0</v>
      </c>
      <c r="AD429" s="350"/>
      <c r="AE429" s="351">
        <f t="shared" si="300"/>
        <v>0</v>
      </c>
      <c r="AF429" s="350"/>
      <c r="AG429" s="351">
        <f t="shared" si="301"/>
        <v>0</v>
      </c>
      <c r="AH429" s="350"/>
      <c r="AI429" s="351">
        <f t="shared" si="302"/>
        <v>0</v>
      </c>
      <c r="AJ429" s="350"/>
      <c r="AK429" s="351">
        <f t="shared" si="320"/>
        <v>0</v>
      </c>
      <c r="AL429" s="350"/>
      <c r="AM429" s="351">
        <f t="shared" si="321"/>
        <v>0</v>
      </c>
      <c r="AN429" s="350"/>
      <c r="AO429" s="351">
        <f t="shared" si="322"/>
        <v>0</v>
      </c>
      <c r="AP429" s="350"/>
      <c r="AQ429" s="351">
        <f t="shared" si="323"/>
        <v>0</v>
      </c>
      <c r="AR429" s="350"/>
      <c r="AS429" s="351">
        <f t="shared" si="304"/>
        <v>0</v>
      </c>
      <c r="AT429" s="350"/>
      <c r="AU429" s="351">
        <f t="shared" si="324"/>
        <v>0</v>
      </c>
      <c r="AV429" s="350"/>
      <c r="AW429" s="351">
        <f t="shared" si="305"/>
        <v>0</v>
      </c>
      <c r="AX429" s="350"/>
      <c r="AY429" s="351">
        <f t="shared" si="306"/>
        <v>0</v>
      </c>
      <c r="AZ429" s="350"/>
      <c r="BA429" s="351">
        <f t="shared" si="307"/>
        <v>0</v>
      </c>
      <c r="BB429" s="350"/>
      <c r="BC429" s="351">
        <f t="shared" si="308"/>
        <v>0</v>
      </c>
      <c r="BD429" s="350"/>
      <c r="BE429" s="351">
        <f t="shared" si="326"/>
        <v>0</v>
      </c>
      <c r="BF429" s="350"/>
      <c r="BG429" s="351">
        <f t="shared" si="309"/>
        <v>0</v>
      </c>
      <c r="BH429" s="350"/>
      <c r="BI429" s="351">
        <f t="shared" si="325"/>
        <v>0</v>
      </c>
    </row>
    <row r="430" spans="1:63" s="240" customFormat="1" ht="15.9" customHeight="1">
      <c r="A430" s="446" t="s">
        <v>418</v>
      </c>
      <c r="B430" s="349" t="s">
        <v>762</v>
      </c>
      <c r="C430" s="61">
        <v>67400</v>
      </c>
      <c r="D430" s="350"/>
      <c r="E430" s="351">
        <f t="shared" si="312"/>
        <v>0</v>
      </c>
      <c r="F430" s="447"/>
      <c r="G430" s="351">
        <f t="shared" si="313"/>
        <v>0</v>
      </c>
      <c r="H430" s="350"/>
      <c r="I430" s="351">
        <f t="shared" si="314"/>
        <v>0</v>
      </c>
      <c r="J430" s="512"/>
      <c r="K430" s="511">
        <f t="shared" si="315"/>
        <v>0</v>
      </c>
      <c r="L430" s="247"/>
      <c r="M430" s="351">
        <f t="shared" si="316"/>
        <v>0</v>
      </c>
      <c r="N430" s="350"/>
      <c r="O430" s="351">
        <f t="shared" si="317"/>
        <v>0</v>
      </c>
      <c r="P430" s="350"/>
      <c r="Q430" s="351">
        <f t="shared" si="318"/>
        <v>0</v>
      </c>
      <c r="R430" s="350"/>
      <c r="S430" s="351">
        <f t="shared" si="319"/>
        <v>0</v>
      </c>
      <c r="T430" s="350"/>
      <c r="U430" s="351">
        <f t="shared" si="295"/>
        <v>0</v>
      </c>
      <c r="V430" s="247"/>
      <c r="W430" s="351">
        <f t="shared" si="296"/>
        <v>0</v>
      </c>
      <c r="X430" s="350"/>
      <c r="Y430" s="351">
        <f t="shared" si="297"/>
        <v>0</v>
      </c>
      <c r="Z430" s="247"/>
      <c r="AA430" s="351">
        <f t="shared" si="298"/>
        <v>0</v>
      </c>
      <c r="AB430" s="350"/>
      <c r="AC430" s="351">
        <f t="shared" si="299"/>
        <v>0</v>
      </c>
      <c r="AD430" s="350"/>
      <c r="AE430" s="351">
        <f t="shared" si="300"/>
        <v>0</v>
      </c>
      <c r="AF430" s="350"/>
      <c r="AG430" s="351">
        <f t="shared" si="301"/>
        <v>0</v>
      </c>
      <c r="AH430" s="350"/>
      <c r="AI430" s="351">
        <f t="shared" si="302"/>
        <v>0</v>
      </c>
      <c r="AJ430" s="350"/>
      <c r="AK430" s="351">
        <f t="shared" si="320"/>
        <v>0</v>
      </c>
      <c r="AL430" s="350"/>
      <c r="AM430" s="351">
        <f t="shared" si="321"/>
        <v>0</v>
      </c>
      <c r="AN430" s="350"/>
      <c r="AO430" s="351">
        <f t="shared" si="322"/>
        <v>0</v>
      </c>
      <c r="AP430" s="350"/>
      <c r="AQ430" s="351">
        <f t="shared" si="323"/>
        <v>0</v>
      </c>
      <c r="AR430" s="350"/>
      <c r="AS430" s="351">
        <f t="shared" si="304"/>
        <v>0</v>
      </c>
      <c r="AT430" s="350"/>
      <c r="AU430" s="351">
        <f t="shared" si="324"/>
        <v>0</v>
      </c>
      <c r="AV430" s="350"/>
      <c r="AW430" s="351">
        <f t="shared" si="305"/>
        <v>0</v>
      </c>
      <c r="AX430" s="350"/>
      <c r="AY430" s="351">
        <f t="shared" si="306"/>
        <v>0</v>
      </c>
      <c r="AZ430" s="350"/>
      <c r="BA430" s="351">
        <f t="shared" si="307"/>
        <v>0</v>
      </c>
      <c r="BB430" s="350"/>
      <c r="BC430" s="351">
        <f t="shared" si="308"/>
        <v>0</v>
      </c>
      <c r="BD430" s="350"/>
      <c r="BE430" s="351">
        <f t="shared" si="326"/>
        <v>0</v>
      </c>
      <c r="BF430" s="350"/>
      <c r="BG430" s="351">
        <f t="shared" si="309"/>
        <v>0</v>
      </c>
      <c r="BH430" s="350"/>
      <c r="BI430" s="351">
        <f t="shared" si="325"/>
        <v>0</v>
      </c>
    </row>
    <row r="431" spans="1:63" s="240" customFormat="1" ht="15.9" customHeight="1">
      <c r="A431" s="446" t="s">
        <v>420</v>
      </c>
      <c r="B431" s="349" t="s">
        <v>763</v>
      </c>
      <c r="C431" s="61">
        <v>67400</v>
      </c>
      <c r="D431" s="350"/>
      <c r="E431" s="351">
        <f t="shared" si="312"/>
        <v>0</v>
      </c>
      <c r="F431" s="447"/>
      <c r="G431" s="351">
        <f t="shared" si="313"/>
        <v>0</v>
      </c>
      <c r="H431" s="350"/>
      <c r="I431" s="351">
        <f t="shared" si="314"/>
        <v>0</v>
      </c>
      <c r="J431" s="512"/>
      <c r="K431" s="511">
        <f t="shared" si="315"/>
        <v>0</v>
      </c>
      <c r="L431" s="247"/>
      <c r="M431" s="351">
        <f t="shared" si="316"/>
        <v>0</v>
      </c>
      <c r="N431" s="350"/>
      <c r="O431" s="351">
        <f t="shared" si="317"/>
        <v>0</v>
      </c>
      <c r="P431" s="350"/>
      <c r="Q431" s="351">
        <f t="shared" si="318"/>
        <v>0</v>
      </c>
      <c r="R431" s="350"/>
      <c r="S431" s="351">
        <f t="shared" si="319"/>
        <v>0</v>
      </c>
      <c r="T431" s="350"/>
      <c r="U431" s="351">
        <f t="shared" si="295"/>
        <v>0</v>
      </c>
      <c r="V431" s="247"/>
      <c r="W431" s="351">
        <f t="shared" si="296"/>
        <v>0</v>
      </c>
      <c r="X431" s="350"/>
      <c r="Y431" s="351">
        <f t="shared" si="297"/>
        <v>0</v>
      </c>
      <c r="Z431" s="247"/>
      <c r="AA431" s="351">
        <f t="shared" si="298"/>
        <v>0</v>
      </c>
      <c r="AB431" s="350"/>
      <c r="AC431" s="351">
        <f t="shared" si="299"/>
        <v>0</v>
      </c>
      <c r="AD431" s="350"/>
      <c r="AE431" s="351">
        <f t="shared" si="300"/>
        <v>0</v>
      </c>
      <c r="AF431" s="350"/>
      <c r="AG431" s="351">
        <f t="shared" si="301"/>
        <v>0</v>
      </c>
      <c r="AH431" s="350"/>
      <c r="AI431" s="351">
        <f t="shared" si="302"/>
        <v>0</v>
      </c>
      <c r="AJ431" s="350"/>
      <c r="AK431" s="351">
        <f t="shared" si="320"/>
        <v>0</v>
      </c>
      <c r="AL431" s="350"/>
      <c r="AM431" s="351">
        <f t="shared" si="321"/>
        <v>0</v>
      </c>
      <c r="AN431" s="350"/>
      <c r="AO431" s="351">
        <f t="shared" si="322"/>
        <v>0</v>
      </c>
      <c r="AP431" s="350"/>
      <c r="AQ431" s="351">
        <f t="shared" si="323"/>
        <v>0</v>
      </c>
      <c r="AR431" s="350"/>
      <c r="AS431" s="351">
        <f t="shared" si="304"/>
        <v>0</v>
      </c>
      <c r="AT431" s="350"/>
      <c r="AU431" s="351">
        <f t="shared" si="324"/>
        <v>0</v>
      </c>
      <c r="AV431" s="350"/>
      <c r="AW431" s="351">
        <f t="shared" si="305"/>
        <v>0</v>
      </c>
      <c r="AX431" s="350"/>
      <c r="AY431" s="351">
        <f t="shared" si="306"/>
        <v>0</v>
      </c>
      <c r="AZ431" s="350"/>
      <c r="BA431" s="351">
        <f t="shared" si="307"/>
        <v>0</v>
      </c>
      <c r="BB431" s="350"/>
      <c r="BC431" s="351">
        <f t="shared" si="308"/>
        <v>0</v>
      </c>
      <c r="BD431" s="350"/>
      <c r="BE431" s="351">
        <f t="shared" si="326"/>
        <v>0</v>
      </c>
      <c r="BF431" s="350"/>
      <c r="BG431" s="351">
        <f t="shared" si="309"/>
        <v>0</v>
      </c>
      <c r="BH431" s="350"/>
      <c r="BI431" s="351">
        <f t="shared" si="325"/>
        <v>0</v>
      </c>
    </row>
    <row r="432" spans="1:63" s="240" customFormat="1" ht="15.9" customHeight="1">
      <c r="A432" s="446" t="s">
        <v>424</v>
      </c>
      <c r="B432" s="349" t="s">
        <v>766</v>
      </c>
      <c r="C432" s="61">
        <v>67400</v>
      </c>
      <c r="D432" s="350"/>
      <c r="E432" s="351">
        <f t="shared" si="312"/>
        <v>0</v>
      </c>
      <c r="F432" s="447"/>
      <c r="G432" s="351">
        <f t="shared" si="313"/>
        <v>0</v>
      </c>
      <c r="H432" s="350"/>
      <c r="I432" s="351">
        <f t="shared" si="314"/>
        <v>0</v>
      </c>
      <c r="J432" s="512"/>
      <c r="K432" s="511">
        <f t="shared" si="315"/>
        <v>0</v>
      </c>
      <c r="L432" s="247"/>
      <c r="M432" s="351">
        <f t="shared" si="316"/>
        <v>0</v>
      </c>
      <c r="N432" s="350"/>
      <c r="O432" s="351">
        <f t="shared" si="317"/>
        <v>0</v>
      </c>
      <c r="P432" s="350"/>
      <c r="Q432" s="351">
        <f t="shared" si="318"/>
        <v>0</v>
      </c>
      <c r="R432" s="350"/>
      <c r="S432" s="351">
        <f t="shared" si="319"/>
        <v>0</v>
      </c>
      <c r="T432" s="350"/>
      <c r="U432" s="351">
        <f t="shared" si="295"/>
        <v>0</v>
      </c>
      <c r="V432" s="247"/>
      <c r="W432" s="351">
        <f t="shared" si="296"/>
        <v>0</v>
      </c>
      <c r="X432" s="350"/>
      <c r="Y432" s="351">
        <f t="shared" si="297"/>
        <v>0</v>
      </c>
      <c r="Z432" s="247"/>
      <c r="AA432" s="351">
        <f t="shared" si="298"/>
        <v>0</v>
      </c>
      <c r="AB432" s="350"/>
      <c r="AC432" s="351">
        <f t="shared" si="299"/>
        <v>0</v>
      </c>
      <c r="AD432" s="350"/>
      <c r="AE432" s="351">
        <f t="shared" si="300"/>
        <v>0</v>
      </c>
      <c r="AF432" s="350"/>
      <c r="AG432" s="351">
        <f t="shared" si="301"/>
        <v>0</v>
      </c>
      <c r="AH432" s="350"/>
      <c r="AI432" s="351">
        <f t="shared" si="302"/>
        <v>0</v>
      </c>
      <c r="AJ432" s="350"/>
      <c r="AK432" s="351">
        <f t="shared" si="320"/>
        <v>0</v>
      </c>
      <c r="AL432" s="350"/>
      <c r="AM432" s="351">
        <f t="shared" si="321"/>
        <v>0</v>
      </c>
      <c r="AN432" s="350"/>
      <c r="AO432" s="351">
        <f t="shared" si="322"/>
        <v>0</v>
      </c>
      <c r="AP432" s="350"/>
      <c r="AQ432" s="351">
        <f t="shared" si="323"/>
        <v>0</v>
      </c>
      <c r="AR432" s="350"/>
      <c r="AS432" s="351">
        <f t="shared" si="304"/>
        <v>0</v>
      </c>
      <c r="AT432" s="350"/>
      <c r="AU432" s="351">
        <f t="shared" si="324"/>
        <v>0</v>
      </c>
      <c r="AV432" s="350"/>
      <c r="AW432" s="351">
        <f t="shared" si="305"/>
        <v>0</v>
      </c>
      <c r="AX432" s="350"/>
      <c r="AY432" s="351">
        <f t="shared" si="306"/>
        <v>0</v>
      </c>
      <c r="AZ432" s="350"/>
      <c r="BA432" s="351">
        <f t="shared" si="307"/>
        <v>0</v>
      </c>
      <c r="BB432" s="350"/>
      <c r="BC432" s="351">
        <f t="shared" si="308"/>
        <v>0</v>
      </c>
      <c r="BD432" s="350"/>
      <c r="BE432" s="351">
        <f t="shared" si="326"/>
        <v>0</v>
      </c>
      <c r="BF432" s="350"/>
      <c r="BG432" s="351">
        <f t="shared" si="309"/>
        <v>0</v>
      </c>
      <c r="BH432" s="350"/>
      <c r="BI432" s="351">
        <f t="shared" si="325"/>
        <v>0</v>
      </c>
    </row>
    <row r="433" spans="1:63" s="240" customFormat="1" ht="15.9" customHeight="1">
      <c r="A433" s="446" t="s">
        <v>425</v>
      </c>
      <c r="B433" s="349" t="s">
        <v>767</v>
      </c>
      <c r="C433" s="61">
        <v>67400</v>
      </c>
      <c r="D433" s="350"/>
      <c r="E433" s="351">
        <f t="shared" si="312"/>
        <v>0</v>
      </c>
      <c r="F433" s="447"/>
      <c r="G433" s="351">
        <f t="shared" si="313"/>
        <v>0</v>
      </c>
      <c r="H433" s="350"/>
      <c r="I433" s="351">
        <f t="shared" si="314"/>
        <v>0</v>
      </c>
      <c r="J433" s="512"/>
      <c r="K433" s="511">
        <f t="shared" si="315"/>
        <v>0</v>
      </c>
      <c r="L433" s="247"/>
      <c r="M433" s="351">
        <f t="shared" si="316"/>
        <v>0</v>
      </c>
      <c r="N433" s="350"/>
      <c r="O433" s="351">
        <f t="shared" si="317"/>
        <v>0</v>
      </c>
      <c r="P433" s="350"/>
      <c r="Q433" s="351">
        <f t="shared" si="318"/>
        <v>0</v>
      </c>
      <c r="R433" s="350"/>
      <c r="S433" s="351">
        <f t="shared" si="319"/>
        <v>0</v>
      </c>
      <c r="T433" s="350"/>
      <c r="U433" s="351">
        <f t="shared" si="295"/>
        <v>0</v>
      </c>
      <c r="V433" s="247"/>
      <c r="W433" s="351">
        <f t="shared" si="296"/>
        <v>0</v>
      </c>
      <c r="X433" s="350"/>
      <c r="Y433" s="351">
        <f t="shared" si="297"/>
        <v>0</v>
      </c>
      <c r="Z433" s="247"/>
      <c r="AA433" s="351">
        <f t="shared" si="298"/>
        <v>0</v>
      </c>
      <c r="AB433" s="350"/>
      <c r="AC433" s="351">
        <f t="shared" si="299"/>
        <v>0</v>
      </c>
      <c r="AD433" s="350"/>
      <c r="AE433" s="351">
        <f t="shared" si="300"/>
        <v>0</v>
      </c>
      <c r="AF433" s="350"/>
      <c r="AG433" s="351">
        <f t="shared" si="301"/>
        <v>0</v>
      </c>
      <c r="AH433" s="350"/>
      <c r="AI433" s="351">
        <f t="shared" si="302"/>
        <v>0</v>
      </c>
      <c r="AJ433" s="350"/>
      <c r="AK433" s="351">
        <f t="shared" si="320"/>
        <v>0</v>
      </c>
      <c r="AL433" s="350"/>
      <c r="AM433" s="351">
        <f t="shared" si="321"/>
        <v>0</v>
      </c>
      <c r="AN433" s="350"/>
      <c r="AO433" s="351">
        <f t="shared" si="322"/>
        <v>0</v>
      </c>
      <c r="AP433" s="350"/>
      <c r="AQ433" s="351">
        <f t="shared" si="323"/>
        <v>0</v>
      </c>
      <c r="AR433" s="350"/>
      <c r="AS433" s="351">
        <f t="shared" si="304"/>
        <v>0</v>
      </c>
      <c r="AT433" s="350"/>
      <c r="AU433" s="351">
        <f t="shared" si="324"/>
        <v>0</v>
      </c>
      <c r="AV433" s="350"/>
      <c r="AW433" s="351">
        <f t="shared" si="305"/>
        <v>0</v>
      </c>
      <c r="AX433" s="350"/>
      <c r="AY433" s="351">
        <f t="shared" si="306"/>
        <v>0</v>
      </c>
      <c r="AZ433" s="350"/>
      <c r="BA433" s="351">
        <f t="shared" si="307"/>
        <v>0</v>
      </c>
      <c r="BB433" s="350"/>
      <c r="BC433" s="351">
        <f t="shared" si="308"/>
        <v>0</v>
      </c>
      <c r="BD433" s="350"/>
      <c r="BE433" s="351">
        <f t="shared" si="326"/>
        <v>0</v>
      </c>
      <c r="BF433" s="350"/>
      <c r="BG433" s="351">
        <f t="shared" si="309"/>
        <v>0</v>
      </c>
      <c r="BH433" s="350"/>
      <c r="BI433" s="351">
        <f t="shared" si="325"/>
        <v>0</v>
      </c>
    </row>
    <row r="434" spans="1:63" s="240" customFormat="1" ht="15.9" customHeight="1">
      <c r="A434" s="360" t="s">
        <v>587</v>
      </c>
      <c r="B434" s="448" t="s">
        <v>768</v>
      </c>
      <c r="C434" s="61">
        <v>67400</v>
      </c>
      <c r="D434" s="350"/>
      <c r="E434" s="351">
        <f t="shared" si="312"/>
        <v>0</v>
      </c>
      <c r="F434" s="447"/>
      <c r="G434" s="351">
        <f t="shared" si="313"/>
        <v>0</v>
      </c>
      <c r="H434" s="350"/>
      <c r="I434" s="351">
        <f t="shared" si="314"/>
        <v>0</v>
      </c>
      <c r="J434" s="512"/>
      <c r="K434" s="511">
        <f t="shared" si="315"/>
        <v>0</v>
      </c>
      <c r="L434" s="247"/>
      <c r="M434" s="351">
        <f t="shared" si="316"/>
        <v>0</v>
      </c>
      <c r="N434" s="350"/>
      <c r="O434" s="351">
        <f t="shared" si="317"/>
        <v>0</v>
      </c>
      <c r="P434" s="350"/>
      <c r="Q434" s="351">
        <f t="shared" si="318"/>
        <v>0</v>
      </c>
      <c r="R434" s="350"/>
      <c r="S434" s="351">
        <f t="shared" si="319"/>
        <v>0</v>
      </c>
      <c r="T434" s="350"/>
      <c r="U434" s="351">
        <f t="shared" si="295"/>
        <v>0</v>
      </c>
      <c r="V434" s="247"/>
      <c r="W434" s="351">
        <f t="shared" si="296"/>
        <v>0</v>
      </c>
      <c r="X434" s="350"/>
      <c r="Y434" s="351">
        <f t="shared" si="297"/>
        <v>0</v>
      </c>
      <c r="Z434" s="247"/>
      <c r="AA434" s="351">
        <f t="shared" si="298"/>
        <v>0</v>
      </c>
      <c r="AB434" s="350"/>
      <c r="AC434" s="351">
        <f t="shared" si="299"/>
        <v>0</v>
      </c>
      <c r="AD434" s="350"/>
      <c r="AE434" s="351">
        <f t="shared" si="300"/>
        <v>0</v>
      </c>
      <c r="AF434" s="350"/>
      <c r="AG434" s="351">
        <f t="shared" si="301"/>
        <v>0</v>
      </c>
      <c r="AH434" s="350"/>
      <c r="AI434" s="351">
        <f t="shared" si="302"/>
        <v>0</v>
      </c>
      <c r="AJ434" s="350"/>
      <c r="AK434" s="351">
        <f t="shared" si="320"/>
        <v>0</v>
      </c>
      <c r="AL434" s="350"/>
      <c r="AM434" s="351">
        <f t="shared" si="321"/>
        <v>0</v>
      </c>
      <c r="AN434" s="350"/>
      <c r="AO434" s="351">
        <f t="shared" si="322"/>
        <v>0</v>
      </c>
      <c r="AP434" s="350"/>
      <c r="AQ434" s="351">
        <f t="shared" si="323"/>
        <v>0</v>
      </c>
      <c r="AR434" s="350"/>
      <c r="AS434" s="351">
        <f t="shared" si="304"/>
        <v>0</v>
      </c>
      <c r="AT434" s="350"/>
      <c r="AU434" s="351">
        <f t="shared" si="324"/>
        <v>0</v>
      </c>
      <c r="AV434" s="350"/>
      <c r="AW434" s="351">
        <f t="shared" si="305"/>
        <v>0</v>
      </c>
      <c r="AX434" s="350"/>
      <c r="AY434" s="351">
        <f t="shared" si="306"/>
        <v>0</v>
      </c>
      <c r="AZ434" s="350"/>
      <c r="BA434" s="351">
        <f t="shared" si="307"/>
        <v>0</v>
      </c>
      <c r="BB434" s="350"/>
      <c r="BC434" s="351">
        <f t="shared" si="308"/>
        <v>0</v>
      </c>
      <c r="BD434" s="350"/>
      <c r="BE434" s="351">
        <f t="shared" si="326"/>
        <v>0</v>
      </c>
      <c r="BF434" s="350"/>
      <c r="BG434" s="351">
        <f t="shared" si="309"/>
        <v>0</v>
      </c>
      <c r="BH434" s="350"/>
      <c r="BI434" s="351">
        <f t="shared" si="325"/>
        <v>0</v>
      </c>
    </row>
    <row r="435" spans="1:63" s="240" customFormat="1" ht="15.9" customHeight="1">
      <c r="A435" s="449"/>
      <c r="B435" s="450"/>
      <c r="C435" s="61"/>
      <c r="D435" s="350"/>
      <c r="E435" s="351"/>
      <c r="F435" s="447"/>
      <c r="G435" s="351"/>
      <c r="H435" s="350"/>
      <c r="I435" s="351">
        <f t="shared" si="314"/>
        <v>0</v>
      </c>
      <c r="J435" s="512"/>
      <c r="K435" s="511">
        <f t="shared" si="315"/>
        <v>0</v>
      </c>
      <c r="L435" s="247"/>
      <c r="M435" s="351">
        <f t="shared" si="316"/>
        <v>0</v>
      </c>
      <c r="N435" s="350"/>
      <c r="O435" s="351">
        <f t="shared" si="317"/>
        <v>0</v>
      </c>
      <c r="P435" s="350"/>
      <c r="Q435" s="351">
        <f t="shared" si="318"/>
        <v>0</v>
      </c>
      <c r="R435" s="350"/>
      <c r="S435" s="351">
        <f t="shared" si="319"/>
        <v>0</v>
      </c>
      <c r="T435" s="350"/>
      <c r="U435" s="351">
        <f t="shared" si="295"/>
        <v>0</v>
      </c>
      <c r="V435" s="247"/>
      <c r="W435" s="351">
        <f t="shared" si="296"/>
        <v>0</v>
      </c>
      <c r="X435" s="350"/>
      <c r="Y435" s="351">
        <f t="shared" si="297"/>
        <v>0</v>
      </c>
      <c r="Z435" s="247"/>
      <c r="AA435" s="351">
        <f t="shared" si="298"/>
        <v>0</v>
      </c>
      <c r="AB435" s="350"/>
      <c r="AC435" s="351">
        <f t="shared" si="299"/>
        <v>0</v>
      </c>
      <c r="AD435" s="350"/>
      <c r="AE435" s="351">
        <f t="shared" si="300"/>
        <v>0</v>
      </c>
      <c r="AF435" s="350"/>
      <c r="AG435" s="351">
        <f t="shared" si="301"/>
        <v>0</v>
      </c>
      <c r="AH435" s="350"/>
      <c r="AI435" s="351">
        <f t="shared" si="302"/>
        <v>0</v>
      </c>
      <c r="AJ435" s="350"/>
      <c r="AK435" s="351">
        <f t="shared" si="320"/>
        <v>0</v>
      </c>
      <c r="AL435" s="350"/>
      <c r="AM435" s="351">
        <f t="shared" si="321"/>
        <v>0</v>
      </c>
      <c r="AN435" s="350"/>
      <c r="AO435" s="351">
        <f t="shared" si="322"/>
        <v>0</v>
      </c>
      <c r="AP435" s="350"/>
      <c r="AQ435" s="351">
        <f t="shared" si="323"/>
        <v>0</v>
      </c>
      <c r="AR435" s="350"/>
      <c r="AS435" s="351">
        <f t="shared" si="304"/>
        <v>0</v>
      </c>
      <c r="AT435" s="350"/>
      <c r="AU435" s="351">
        <f t="shared" si="324"/>
        <v>0</v>
      </c>
      <c r="AV435" s="350"/>
      <c r="AW435" s="351">
        <f t="shared" si="305"/>
        <v>0</v>
      </c>
      <c r="AX435" s="350"/>
      <c r="AY435" s="351">
        <f t="shared" si="306"/>
        <v>0</v>
      </c>
      <c r="AZ435" s="350"/>
      <c r="BA435" s="351">
        <f t="shared" si="307"/>
        <v>0</v>
      </c>
      <c r="BB435" s="350"/>
      <c r="BC435" s="351">
        <f t="shared" si="308"/>
        <v>0</v>
      </c>
      <c r="BD435" s="350"/>
      <c r="BE435" s="351">
        <f t="shared" si="326"/>
        <v>0</v>
      </c>
      <c r="BF435" s="350"/>
      <c r="BG435" s="351">
        <f t="shared" si="309"/>
        <v>0</v>
      </c>
      <c r="BH435" s="350"/>
      <c r="BI435" s="351">
        <f t="shared" si="325"/>
        <v>0</v>
      </c>
    </row>
    <row r="436" spans="1:63" ht="15.9" customHeight="1">
      <c r="A436" s="314"/>
      <c r="B436" s="331" t="s">
        <v>27</v>
      </c>
      <c r="C436" s="163">
        <f>SUM(C421:C435)</f>
        <v>908800</v>
      </c>
      <c r="D436" s="163">
        <f t="shared" ref="D436:BI436" si="327">SUM(D421:D435)</f>
        <v>0</v>
      </c>
      <c r="E436" s="163">
        <f t="shared" si="327"/>
        <v>0</v>
      </c>
      <c r="F436" s="163">
        <f t="shared" si="327"/>
        <v>0</v>
      </c>
      <c r="G436" s="163">
        <f t="shared" si="327"/>
        <v>0</v>
      </c>
      <c r="H436" s="163">
        <f t="shared" si="327"/>
        <v>0</v>
      </c>
      <c r="I436" s="163">
        <f t="shared" si="327"/>
        <v>0</v>
      </c>
      <c r="J436" s="520">
        <f t="shared" si="327"/>
        <v>0</v>
      </c>
      <c r="K436" s="520">
        <f t="shared" si="327"/>
        <v>0</v>
      </c>
      <c r="L436" s="163">
        <f t="shared" si="327"/>
        <v>0</v>
      </c>
      <c r="M436" s="163">
        <f t="shared" si="327"/>
        <v>0</v>
      </c>
      <c r="N436" s="163">
        <f t="shared" si="327"/>
        <v>0</v>
      </c>
      <c r="O436" s="163">
        <f t="shared" si="327"/>
        <v>0</v>
      </c>
      <c r="P436" s="163">
        <f t="shared" si="327"/>
        <v>0</v>
      </c>
      <c r="Q436" s="163">
        <f t="shared" si="327"/>
        <v>0</v>
      </c>
      <c r="R436" s="163">
        <f t="shared" si="327"/>
        <v>0</v>
      </c>
      <c r="S436" s="163">
        <f t="shared" si="327"/>
        <v>0</v>
      </c>
      <c r="T436" s="163">
        <f t="shared" si="327"/>
        <v>0</v>
      </c>
      <c r="U436" s="163">
        <f t="shared" si="327"/>
        <v>0</v>
      </c>
      <c r="V436" s="163">
        <f t="shared" si="327"/>
        <v>0</v>
      </c>
      <c r="W436" s="163">
        <f t="shared" si="327"/>
        <v>0</v>
      </c>
      <c r="X436" s="163">
        <f t="shared" si="327"/>
        <v>0</v>
      </c>
      <c r="Y436" s="163">
        <f t="shared" si="327"/>
        <v>0</v>
      </c>
      <c r="Z436" s="163">
        <f t="shared" si="327"/>
        <v>0</v>
      </c>
      <c r="AA436" s="163">
        <f t="shared" si="327"/>
        <v>0</v>
      </c>
      <c r="AB436" s="163">
        <f t="shared" si="327"/>
        <v>0</v>
      </c>
      <c r="AC436" s="163">
        <f t="shared" si="327"/>
        <v>0</v>
      </c>
      <c r="AD436" s="332">
        <f t="shared" si="327"/>
        <v>0</v>
      </c>
      <c r="AE436" s="163">
        <f t="shared" si="327"/>
        <v>0</v>
      </c>
      <c r="AF436" s="163">
        <f t="shared" si="327"/>
        <v>0</v>
      </c>
      <c r="AG436" s="163">
        <f t="shared" si="327"/>
        <v>0</v>
      </c>
      <c r="AH436" s="163">
        <f t="shared" si="327"/>
        <v>0</v>
      </c>
      <c r="AI436" s="163">
        <f t="shared" si="327"/>
        <v>0</v>
      </c>
      <c r="AJ436" s="163">
        <f t="shared" si="327"/>
        <v>0</v>
      </c>
      <c r="AK436" s="163">
        <f t="shared" si="327"/>
        <v>0</v>
      </c>
      <c r="AL436" s="163">
        <f t="shared" si="327"/>
        <v>0</v>
      </c>
      <c r="AM436" s="163">
        <f t="shared" si="327"/>
        <v>0</v>
      </c>
      <c r="AN436" s="163">
        <f t="shared" si="327"/>
        <v>0</v>
      </c>
      <c r="AO436" s="163">
        <f t="shared" si="327"/>
        <v>0</v>
      </c>
      <c r="AP436" s="163">
        <f t="shared" si="327"/>
        <v>0</v>
      </c>
      <c r="AQ436" s="163">
        <f t="shared" si="327"/>
        <v>0</v>
      </c>
      <c r="AR436" s="163">
        <f t="shared" si="327"/>
        <v>0</v>
      </c>
      <c r="AS436" s="163">
        <f t="shared" si="327"/>
        <v>0</v>
      </c>
      <c r="AT436" s="163">
        <f t="shared" si="327"/>
        <v>0</v>
      </c>
      <c r="AU436" s="163">
        <f t="shared" si="327"/>
        <v>0</v>
      </c>
      <c r="AV436" s="163">
        <f t="shared" si="327"/>
        <v>0</v>
      </c>
      <c r="AW436" s="163">
        <f t="shared" si="327"/>
        <v>0</v>
      </c>
      <c r="AX436" s="163">
        <f t="shared" si="327"/>
        <v>0</v>
      </c>
      <c r="AY436" s="163">
        <f t="shared" si="327"/>
        <v>0</v>
      </c>
      <c r="AZ436" s="163">
        <f t="shared" si="327"/>
        <v>0</v>
      </c>
      <c r="BA436" s="163">
        <f t="shared" si="327"/>
        <v>0</v>
      </c>
      <c r="BB436" s="163">
        <f t="shared" si="327"/>
        <v>0</v>
      </c>
      <c r="BC436" s="163">
        <f t="shared" si="327"/>
        <v>0</v>
      </c>
      <c r="BD436" s="163">
        <f t="shared" si="327"/>
        <v>0</v>
      </c>
      <c r="BE436" s="163">
        <f t="shared" si="327"/>
        <v>0</v>
      </c>
      <c r="BF436" s="163">
        <f t="shared" si="327"/>
        <v>0</v>
      </c>
      <c r="BG436" s="163">
        <f t="shared" si="327"/>
        <v>0</v>
      </c>
      <c r="BH436" s="163">
        <f t="shared" si="327"/>
        <v>0</v>
      </c>
      <c r="BI436" s="163">
        <f t="shared" si="327"/>
        <v>0</v>
      </c>
      <c r="BJ436" s="257">
        <f>+E436+G436+I436+K436+M436+O436+AM436+AK436+S436+U436+W436+Y436+AA436+AS436+AU436+AC436+AI436+AQ436+AE436+AG436+Q436+AO436+AW436+AY436+BA436+BC436+BE436+BG436+BI436</f>
        <v>0</v>
      </c>
    </row>
    <row r="437" spans="1:63" s="245" customFormat="1" ht="15.9" customHeight="1">
      <c r="A437" s="314"/>
      <c r="B437" s="333" t="s">
        <v>89</v>
      </c>
      <c r="C437" s="60"/>
      <c r="D437" s="60"/>
      <c r="E437" s="60"/>
      <c r="F437" s="60"/>
      <c r="G437" s="60"/>
      <c r="H437" s="60"/>
      <c r="I437" s="60"/>
      <c r="J437" s="521"/>
      <c r="K437" s="521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60"/>
      <c r="BH437" s="60"/>
      <c r="BI437" s="60"/>
    </row>
    <row r="438" spans="1:63" s="245" customFormat="1" ht="15.9" customHeight="1">
      <c r="A438" s="451" t="s">
        <v>774</v>
      </c>
      <c r="B438" s="452" t="s">
        <v>775</v>
      </c>
      <c r="C438" s="61">
        <v>67400</v>
      </c>
      <c r="D438" s="350"/>
      <c r="E438" s="351">
        <f t="shared" ref="E438:E475" si="328">C438*D438</f>
        <v>0</v>
      </c>
      <c r="F438" s="447"/>
      <c r="G438" s="351">
        <f t="shared" ref="G438:G475" si="329">C438*F438</f>
        <v>0</v>
      </c>
      <c r="H438" s="350"/>
      <c r="I438" s="351">
        <f t="shared" si="314"/>
        <v>0</v>
      </c>
      <c r="J438" s="512"/>
      <c r="K438" s="511">
        <f t="shared" si="315"/>
        <v>0</v>
      </c>
      <c r="L438" s="247"/>
      <c r="M438" s="351">
        <f t="shared" si="316"/>
        <v>0</v>
      </c>
      <c r="N438" s="350"/>
      <c r="O438" s="351">
        <f t="shared" si="317"/>
        <v>0</v>
      </c>
      <c r="P438" s="350"/>
      <c r="Q438" s="351">
        <f t="shared" si="318"/>
        <v>0</v>
      </c>
      <c r="R438" s="350"/>
      <c r="S438" s="351">
        <f t="shared" si="319"/>
        <v>0</v>
      </c>
      <c r="T438" s="350"/>
      <c r="U438" s="351">
        <f t="shared" si="295"/>
        <v>0</v>
      </c>
      <c r="V438" s="247"/>
      <c r="W438" s="351">
        <f t="shared" si="296"/>
        <v>0</v>
      </c>
      <c r="X438" s="350"/>
      <c r="Y438" s="351">
        <f t="shared" si="297"/>
        <v>0</v>
      </c>
      <c r="Z438" s="247"/>
      <c r="AA438" s="351">
        <f t="shared" si="298"/>
        <v>0</v>
      </c>
      <c r="AB438" s="350"/>
      <c r="AC438" s="351">
        <f t="shared" si="299"/>
        <v>0</v>
      </c>
      <c r="AD438" s="350"/>
      <c r="AE438" s="351">
        <f t="shared" si="300"/>
        <v>0</v>
      </c>
      <c r="AF438" s="350"/>
      <c r="AG438" s="351">
        <f t="shared" si="301"/>
        <v>0</v>
      </c>
      <c r="AH438" s="350"/>
      <c r="AI438" s="351">
        <f t="shared" si="302"/>
        <v>0</v>
      </c>
      <c r="AJ438" s="350"/>
      <c r="AK438" s="351">
        <f t="shared" si="320"/>
        <v>0</v>
      </c>
      <c r="AL438" s="350"/>
      <c r="AM438" s="351">
        <f t="shared" ref="AM438:AM491" si="330">C438*AL438</f>
        <v>0</v>
      </c>
      <c r="AN438" s="350"/>
      <c r="AO438" s="351">
        <f t="shared" ref="AO438:AO491" si="331">C438*AN438</f>
        <v>0</v>
      </c>
      <c r="AP438" s="350"/>
      <c r="AQ438" s="351">
        <f t="shared" ref="AQ438:AQ491" si="332">C438*AP438</f>
        <v>0</v>
      </c>
      <c r="AR438" s="350"/>
      <c r="AS438" s="351">
        <f t="shared" si="304"/>
        <v>0</v>
      </c>
      <c r="AT438" s="350"/>
      <c r="AU438" s="351">
        <f t="shared" ref="AU438:AU491" si="333">C438*AT438</f>
        <v>0</v>
      </c>
      <c r="AV438" s="350"/>
      <c r="AW438" s="351">
        <f t="shared" si="305"/>
        <v>0</v>
      </c>
      <c r="AX438" s="350"/>
      <c r="AY438" s="351">
        <f t="shared" si="306"/>
        <v>0</v>
      </c>
      <c r="AZ438" s="350"/>
      <c r="BA438" s="351">
        <f t="shared" si="307"/>
        <v>0</v>
      </c>
      <c r="BB438" s="350"/>
      <c r="BC438" s="351">
        <f t="shared" si="308"/>
        <v>0</v>
      </c>
      <c r="BD438" s="350"/>
      <c r="BE438" s="351">
        <f>C438*BD438</f>
        <v>0</v>
      </c>
      <c r="BF438" s="350"/>
      <c r="BG438" s="351">
        <f t="shared" si="309"/>
        <v>0</v>
      </c>
      <c r="BH438" s="350"/>
      <c r="BI438" s="351">
        <f t="shared" ref="BI438:BI491" si="334">C438*BH438</f>
        <v>0</v>
      </c>
    </row>
    <row r="439" spans="1:63" s="245" customFormat="1" ht="15.9" customHeight="1">
      <c r="A439" s="451" t="s">
        <v>778</v>
      </c>
      <c r="B439" s="452" t="s">
        <v>779</v>
      </c>
      <c r="C439" s="61">
        <v>67400</v>
      </c>
      <c r="D439" s="350"/>
      <c r="E439" s="351">
        <f t="shared" si="328"/>
        <v>0</v>
      </c>
      <c r="F439" s="447"/>
      <c r="G439" s="351">
        <f t="shared" si="329"/>
        <v>0</v>
      </c>
      <c r="H439" s="350"/>
      <c r="I439" s="351">
        <f t="shared" si="314"/>
        <v>0</v>
      </c>
      <c r="J439" s="512"/>
      <c r="K439" s="511">
        <f t="shared" si="315"/>
        <v>0</v>
      </c>
      <c r="L439" s="247"/>
      <c r="M439" s="351">
        <f t="shared" si="316"/>
        <v>0</v>
      </c>
      <c r="N439" s="350"/>
      <c r="O439" s="351">
        <f t="shared" si="317"/>
        <v>0</v>
      </c>
      <c r="P439" s="350"/>
      <c r="Q439" s="351">
        <f t="shared" si="318"/>
        <v>0</v>
      </c>
      <c r="R439" s="350"/>
      <c r="S439" s="351">
        <f t="shared" si="319"/>
        <v>0</v>
      </c>
      <c r="T439" s="350"/>
      <c r="U439" s="351">
        <f t="shared" si="295"/>
        <v>0</v>
      </c>
      <c r="V439" s="247"/>
      <c r="W439" s="351">
        <f t="shared" si="296"/>
        <v>0</v>
      </c>
      <c r="X439" s="350"/>
      <c r="Y439" s="351">
        <f t="shared" si="297"/>
        <v>0</v>
      </c>
      <c r="Z439" s="247"/>
      <c r="AA439" s="351">
        <f t="shared" si="298"/>
        <v>0</v>
      </c>
      <c r="AB439" s="350"/>
      <c r="AC439" s="351">
        <f t="shared" si="299"/>
        <v>0</v>
      </c>
      <c r="AD439" s="350"/>
      <c r="AE439" s="351">
        <f t="shared" si="300"/>
        <v>0</v>
      </c>
      <c r="AF439" s="350"/>
      <c r="AG439" s="351">
        <f t="shared" si="301"/>
        <v>0</v>
      </c>
      <c r="AH439" s="350"/>
      <c r="AI439" s="351">
        <f t="shared" si="302"/>
        <v>0</v>
      </c>
      <c r="AJ439" s="350">
        <f>75+88</f>
        <v>163</v>
      </c>
      <c r="AK439" s="351">
        <f t="shared" si="320"/>
        <v>10986200</v>
      </c>
      <c r="AL439" s="350"/>
      <c r="AM439" s="351">
        <f t="shared" si="330"/>
        <v>0</v>
      </c>
      <c r="AN439" s="350"/>
      <c r="AO439" s="351">
        <f t="shared" si="331"/>
        <v>0</v>
      </c>
      <c r="AP439" s="350"/>
      <c r="AQ439" s="351">
        <f t="shared" si="332"/>
        <v>0</v>
      </c>
      <c r="AR439" s="350"/>
      <c r="AS439" s="351">
        <f t="shared" si="304"/>
        <v>0</v>
      </c>
      <c r="AT439" s="350"/>
      <c r="AU439" s="351">
        <f t="shared" si="333"/>
        <v>0</v>
      </c>
      <c r="AV439" s="350"/>
      <c r="AW439" s="351">
        <f t="shared" si="305"/>
        <v>0</v>
      </c>
      <c r="AX439" s="350"/>
      <c r="AY439" s="351">
        <f t="shared" si="306"/>
        <v>0</v>
      </c>
      <c r="AZ439" s="350"/>
      <c r="BA439" s="351">
        <f t="shared" si="307"/>
        <v>0</v>
      </c>
      <c r="BB439" s="350"/>
      <c r="BC439" s="351">
        <f t="shared" si="308"/>
        <v>0</v>
      </c>
      <c r="BD439" s="350"/>
      <c r="BE439" s="351">
        <f t="shared" ref="BE439:BE491" si="335">C439*BD439</f>
        <v>0</v>
      </c>
      <c r="BF439" s="350"/>
      <c r="BG439" s="351">
        <f t="shared" si="309"/>
        <v>0</v>
      </c>
      <c r="BH439" s="350"/>
      <c r="BI439" s="351">
        <f t="shared" si="334"/>
        <v>0</v>
      </c>
      <c r="BK439" s="245">
        <v>7</v>
      </c>
    </row>
    <row r="440" spans="1:63" s="245" customFormat="1" ht="15.9" customHeight="1">
      <c r="A440" s="451" t="s">
        <v>780</v>
      </c>
      <c r="B440" s="452" t="s">
        <v>781</v>
      </c>
      <c r="C440" s="61">
        <v>67400</v>
      </c>
      <c r="D440" s="350"/>
      <c r="E440" s="351">
        <f t="shared" si="328"/>
        <v>0</v>
      </c>
      <c r="F440" s="447"/>
      <c r="G440" s="351">
        <f t="shared" si="329"/>
        <v>0</v>
      </c>
      <c r="H440" s="350"/>
      <c r="I440" s="351">
        <f t="shared" si="314"/>
        <v>0</v>
      </c>
      <c r="J440" s="512"/>
      <c r="K440" s="511">
        <f t="shared" si="315"/>
        <v>0</v>
      </c>
      <c r="L440" s="247"/>
      <c r="M440" s="351">
        <f t="shared" si="316"/>
        <v>0</v>
      </c>
      <c r="N440" s="350"/>
      <c r="O440" s="351">
        <f t="shared" si="317"/>
        <v>0</v>
      </c>
      <c r="P440" s="350"/>
      <c r="Q440" s="351">
        <f t="shared" si="318"/>
        <v>0</v>
      </c>
      <c r="R440" s="350"/>
      <c r="S440" s="351">
        <f t="shared" si="319"/>
        <v>0</v>
      </c>
      <c r="T440" s="350"/>
      <c r="U440" s="351">
        <f t="shared" si="295"/>
        <v>0</v>
      </c>
      <c r="V440" s="247"/>
      <c r="W440" s="351">
        <f t="shared" si="296"/>
        <v>0</v>
      </c>
      <c r="X440" s="350"/>
      <c r="Y440" s="351">
        <f t="shared" si="297"/>
        <v>0</v>
      </c>
      <c r="Z440" s="247"/>
      <c r="AA440" s="351">
        <f t="shared" si="298"/>
        <v>0</v>
      </c>
      <c r="AB440" s="350"/>
      <c r="AC440" s="351">
        <f t="shared" si="299"/>
        <v>0</v>
      </c>
      <c r="AD440" s="350"/>
      <c r="AE440" s="351">
        <f t="shared" si="300"/>
        <v>0</v>
      </c>
      <c r="AF440" s="350"/>
      <c r="AG440" s="351">
        <f t="shared" si="301"/>
        <v>0</v>
      </c>
      <c r="AH440" s="350"/>
      <c r="AI440" s="351">
        <f t="shared" si="302"/>
        <v>0</v>
      </c>
      <c r="AJ440" s="350">
        <f>7.5+7.5</f>
        <v>15</v>
      </c>
      <c r="AK440" s="351">
        <f t="shared" si="320"/>
        <v>1011000</v>
      </c>
      <c r="AL440" s="350"/>
      <c r="AM440" s="351">
        <f t="shared" si="330"/>
        <v>0</v>
      </c>
      <c r="AN440" s="350"/>
      <c r="AO440" s="351">
        <f t="shared" si="331"/>
        <v>0</v>
      </c>
      <c r="AP440" s="350"/>
      <c r="AQ440" s="351">
        <f t="shared" si="332"/>
        <v>0</v>
      </c>
      <c r="AR440" s="350"/>
      <c r="AS440" s="351">
        <f t="shared" si="304"/>
        <v>0</v>
      </c>
      <c r="AT440" s="350"/>
      <c r="AU440" s="351">
        <f t="shared" si="333"/>
        <v>0</v>
      </c>
      <c r="AV440" s="350"/>
      <c r="AW440" s="351">
        <f t="shared" si="305"/>
        <v>0</v>
      </c>
      <c r="AX440" s="350"/>
      <c r="AY440" s="351">
        <f t="shared" si="306"/>
        <v>0</v>
      </c>
      <c r="AZ440" s="350"/>
      <c r="BA440" s="351">
        <f t="shared" si="307"/>
        <v>0</v>
      </c>
      <c r="BB440" s="350"/>
      <c r="BC440" s="351">
        <f t="shared" si="308"/>
        <v>0</v>
      </c>
      <c r="BD440" s="350"/>
      <c r="BE440" s="351">
        <f t="shared" si="335"/>
        <v>0</v>
      </c>
      <c r="BF440" s="350"/>
      <c r="BG440" s="351">
        <f t="shared" si="309"/>
        <v>0</v>
      </c>
      <c r="BH440" s="350"/>
      <c r="BI440" s="351">
        <f t="shared" si="334"/>
        <v>0</v>
      </c>
    </row>
    <row r="441" spans="1:63" s="245" customFormat="1" ht="15.9" customHeight="1">
      <c r="A441" s="451" t="s">
        <v>782</v>
      </c>
      <c r="B441" s="452" t="s">
        <v>783</v>
      </c>
      <c r="C441" s="61">
        <v>67400</v>
      </c>
      <c r="D441" s="350"/>
      <c r="E441" s="351">
        <f t="shared" si="328"/>
        <v>0</v>
      </c>
      <c r="F441" s="447"/>
      <c r="G441" s="351">
        <f t="shared" si="329"/>
        <v>0</v>
      </c>
      <c r="H441" s="350"/>
      <c r="I441" s="351">
        <f t="shared" si="314"/>
        <v>0</v>
      </c>
      <c r="J441" s="512"/>
      <c r="K441" s="511">
        <f t="shared" si="315"/>
        <v>0</v>
      </c>
      <c r="L441" s="247"/>
      <c r="M441" s="351">
        <f t="shared" si="316"/>
        <v>0</v>
      </c>
      <c r="N441" s="350"/>
      <c r="O441" s="351">
        <f t="shared" si="317"/>
        <v>0</v>
      </c>
      <c r="P441" s="350"/>
      <c r="Q441" s="351">
        <f t="shared" si="318"/>
        <v>0</v>
      </c>
      <c r="R441" s="350"/>
      <c r="S441" s="351">
        <f t="shared" si="319"/>
        <v>0</v>
      </c>
      <c r="T441" s="350"/>
      <c r="U441" s="351">
        <f t="shared" si="295"/>
        <v>0</v>
      </c>
      <c r="V441" s="247"/>
      <c r="W441" s="351">
        <f t="shared" si="296"/>
        <v>0</v>
      </c>
      <c r="X441" s="350"/>
      <c r="Y441" s="351">
        <f t="shared" si="297"/>
        <v>0</v>
      </c>
      <c r="Z441" s="247"/>
      <c r="AA441" s="351">
        <f t="shared" si="298"/>
        <v>0</v>
      </c>
      <c r="AB441" s="350"/>
      <c r="AC441" s="351">
        <f t="shared" si="299"/>
        <v>0</v>
      </c>
      <c r="AD441" s="350"/>
      <c r="AE441" s="351">
        <f t="shared" si="300"/>
        <v>0</v>
      </c>
      <c r="AF441" s="350"/>
      <c r="AG441" s="351">
        <f t="shared" si="301"/>
        <v>0</v>
      </c>
      <c r="AH441" s="350"/>
      <c r="AI441" s="351">
        <f t="shared" si="302"/>
        <v>0</v>
      </c>
      <c r="AJ441" s="350">
        <f>52.5+22.5</f>
        <v>75</v>
      </c>
      <c r="AK441" s="351">
        <f t="shared" si="320"/>
        <v>5055000</v>
      </c>
      <c r="AL441" s="350"/>
      <c r="AM441" s="351">
        <f t="shared" si="330"/>
        <v>0</v>
      </c>
      <c r="AN441" s="350"/>
      <c r="AO441" s="351">
        <f t="shared" si="331"/>
        <v>0</v>
      </c>
      <c r="AP441" s="350"/>
      <c r="AQ441" s="351">
        <f t="shared" si="332"/>
        <v>0</v>
      </c>
      <c r="AR441" s="350"/>
      <c r="AS441" s="351">
        <f t="shared" si="304"/>
        <v>0</v>
      </c>
      <c r="AT441" s="350"/>
      <c r="AU441" s="351">
        <f t="shared" si="333"/>
        <v>0</v>
      </c>
      <c r="AV441" s="350"/>
      <c r="AW441" s="351">
        <f t="shared" si="305"/>
        <v>0</v>
      </c>
      <c r="AX441" s="350"/>
      <c r="AY441" s="351">
        <f t="shared" si="306"/>
        <v>0</v>
      </c>
      <c r="AZ441" s="350"/>
      <c r="BA441" s="351">
        <f t="shared" si="307"/>
        <v>0</v>
      </c>
      <c r="BB441" s="350"/>
      <c r="BC441" s="351">
        <f t="shared" si="308"/>
        <v>0</v>
      </c>
      <c r="BD441" s="350"/>
      <c r="BE441" s="351">
        <f t="shared" si="335"/>
        <v>0</v>
      </c>
      <c r="BF441" s="350"/>
      <c r="BG441" s="351">
        <f t="shared" si="309"/>
        <v>0</v>
      </c>
      <c r="BH441" s="350"/>
      <c r="BI441" s="351">
        <f t="shared" si="334"/>
        <v>0</v>
      </c>
    </row>
    <row r="442" spans="1:63" s="245" customFormat="1" ht="15.9" customHeight="1">
      <c r="A442" s="451" t="s">
        <v>772</v>
      </c>
      <c r="B442" s="452" t="s">
        <v>773</v>
      </c>
      <c r="C442" s="61">
        <v>67400</v>
      </c>
      <c r="D442" s="350"/>
      <c r="E442" s="351">
        <f t="shared" si="328"/>
        <v>0</v>
      </c>
      <c r="F442" s="447"/>
      <c r="G442" s="351">
        <f t="shared" si="329"/>
        <v>0</v>
      </c>
      <c r="H442" s="350"/>
      <c r="I442" s="351">
        <f t="shared" si="314"/>
        <v>0</v>
      </c>
      <c r="J442" s="512"/>
      <c r="K442" s="511">
        <f t="shared" si="315"/>
        <v>0</v>
      </c>
      <c r="L442" s="247"/>
      <c r="M442" s="351">
        <f t="shared" si="316"/>
        <v>0</v>
      </c>
      <c r="N442" s="350"/>
      <c r="O442" s="351">
        <f t="shared" si="317"/>
        <v>0</v>
      </c>
      <c r="P442" s="350"/>
      <c r="Q442" s="351">
        <f t="shared" si="318"/>
        <v>0</v>
      </c>
      <c r="R442" s="350"/>
      <c r="S442" s="351">
        <f t="shared" si="319"/>
        <v>0</v>
      </c>
      <c r="T442" s="350"/>
      <c r="U442" s="351">
        <f t="shared" si="295"/>
        <v>0</v>
      </c>
      <c r="V442" s="247"/>
      <c r="W442" s="351">
        <f t="shared" si="296"/>
        <v>0</v>
      </c>
      <c r="X442" s="350"/>
      <c r="Y442" s="351">
        <f t="shared" si="297"/>
        <v>0</v>
      </c>
      <c r="Z442" s="247"/>
      <c r="AA442" s="351">
        <f t="shared" si="298"/>
        <v>0</v>
      </c>
      <c r="AB442" s="350"/>
      <c r="AC442" s="351">
        <f t="shared" si="299"/>
        <v>0</v>
      </c>
      <c r="AD442" s="350"/>
      <c r="AE442" s="351">
        <f t="shared" si="300"/>
        <v>0</v>
      </c>
      <c r="AF442" s="350"/>
      <c r="AG442" s="351">
        <f t="shared" si="301"/>
        <v>0</v>
      </c>
      <c r="AH442" s="350"/>
      <c r="AI442" s="351">
        <f t="shared" si="302"/>
        <v>0</v>
      </c>
      <c r="AJ442" s="350"/>
      <c r="AK442" s="351">
        <f t="shared" si="320"/>
        <v>0</v>
      </c>
      <c r="AL442" s="350"/>
      <c r="AM442" s="351">
        <f t="shared" si="330"/>
        <v>0</v>
      </c>
      <c r="AN442" s="350"/>
      <c r="AO442" s="351">
        <f t="shared" si="331"/>
        <v>0</v>
      </c>
      <c r="AP442" s="350"/>
      <c r="AQ442" s="351">
        <f t="shared" si="332"/>
        <v>0</v>
      </c>
      <c r="AR442" s="350"/>
      <c r="AS442" s="351">
        <f t="shared" si="304"/>
        <v>0</v>
      </c>
      <c r="AT442" s="350"/>
      <c r="AU442" s="351">
        <f t="shared" si="333"/>
        <v>0</v>
      </c>
      <c r="AV442" s="350"/>
      <c r="AW442" s="351">
        <f t="shared" si="305"/>
        <v>0</v>
      </c>
      <c r="AX442" s="350"/>
      <c r="AY442" s="351">
        <f t="shared" si="306"/>
        <v>0</v>
      </c>
      <c r="AZ442" s="350"/>
      <c r="BA442" s="351">
        <f t="shared" si="307"/>
        <v>0</v>
      </c>
      <c r="BB442" s="350"/>
      <c r="BC442" s="351">
        <f t="shared" si="308"/>
        <v>0</v>
      </c>
      <c r="BD442" s="350"/>
      <c r="BE442" s="351">
        <f t="shared" si="335"/>
        <v>0</v>
      </c>
      <c r="BF442" s="350"/>
      <c r="BG442" s="351">
        <f t="shared" si="309"/>
        <v>0</v>
      </c>
      <c r="BH442" s="350"/>
      <c r="BI442" s="351">
        <f t="shared" si="334"/>
        <v>0</v>
      </c>
    </row>
    <row r="443" spans="1:63" s="245" customFormat="1" ht="15.9" customHeight="1">
      <c r="A443" s="451" t="s">
        <v>770</v>
      </c>
      <c r="B443" s="452" t="s">
        <v>771</v>
      </c>
      <c r="C443" s="61">
        <v>67400</v>
      </c>
      <c r="D443" s="350"/>
      <c r="E443" s="351">
        <f t="shared" si="328"/>
        <v>0</v>
      </c>
      <c r="F443" s="447"/>
      <c r="G443" s="351">
        <f t="shared" si="329"/>
        <v>0</v>
      </c>
      <c r="H443" s="350"/>
      <c r="I443" s="351">
        <f t="shared" si="314"/>
        <v>0</v>
      </c>
      <c r="J443" s="512"/>
      <c r="K443" s="511">
        <f t="shared" si="315"/>
        <v>0</v>
      </c>
      <c r="L443" s="247"/>
      <c r="M443" s="351">
        <f t="shared" si="316"/>
        <v>0</v>
      </c>
      <c r="N443" s="350"/>
      <c r="O443" s="351">
        <f t="shared" si="317"/>
        <v>0</v>
      </c>
      <c r="P443" s="350"/>
      <c r="Q443" s="351">
        <f t="shared" si="318"/>
        <v>0</v>
      </c>
      <c r="R443" s="350"/>
      <c r="S443" s="351">
        <f t="shared" si="319"/>
        <v>0</v>
      </c>
      <c r="T443" s="350"/>
      <c r="U443" s="351">
        <f t="shared" si="295"/>
        <v>0</v>
      </c>
      <c r="V443" s="247"/>
      <c r="W443" s="351">
        <f t="shared" si="296"/>
        <v>0</v>
      </c>
      <c r="X443" s="350"/>
      <c r="Y443" s="351">
        <f t="shared" si="297"/>
        <v>0</v>
      </c>
      <c r="Z443" s="247"/>
      <c r="AA443" s="351">
        <f t="shared" si="298"/>
        <v>0</v>
      </c>
      <c r="AB443" s="350"/>
      <c r="AC443" s="351">
        <f t="shared" si="299"/>
        <v>0</v>
      </c>
      <c r="AD443" s="350"/>
      <c r="AE443" s="351">
        <f t="shared" si="300"/>
        <v>0</v>
      </c>
      <c r="AF443" s="350"/>
      <c r="AG443" s="351">
        <f t="shared" si="301"/>
        <v>0</v>
      </c>
      <c r="AH443" s="350"/>
      <c r="AI443" s="351">
        <f t="shared" si="302"/>
        <v>0</v>
      </c>
      <c r="AJ443" s="350"/>
      <c r="AK443" s="351">
        <f t="shared" si="320"/>
        <v>0</v>
      </c>
      <c r="AL443" s="350"/>
      <c r="AM443" s="351">
        <f t="shared" si="330"/>
        <v>0</v>
      </c>
      <c r="AN443" s="350"/>
      <c r="AO443" s="351">
        <f t="shared" si="331"/>
        <v>0</v>
      </c>
      <c r="AP443" s="350"/>
      <c r="AQ443" s="351">
        <f t="shared" si="332"/>
        <v>0</v>
      </c>
      <c r="AR443" s="350"/>
      <c r="AS443" s="351">
        <f t="shared" si="304"/>
        <v>0</v>
      </c>
      <c r="AT443" s="350"/>
      <c r="AU443" s="351">
        <f t="shared" si="333"/>
        <v>0</v>
      </c>
      <c r="AV443" s="350"/>
      <c r="AW443" s="351">
        <f t="shared" si="305"/>
        <v>0</v>
      </c>
      <c r="AX443" s="350"/>
      <c r="AY443" s="351">
        <f t="shared" si="306"/>
        <v>0</v>
      </c>
      <c r="AZ443" s="350"/>
      <c r="BA443" s="351">
        <f t="shared" si="307"/>
        <v>0</v>
      </c>
      <c r="BB443" s="350"/>
      <c r="BC443" s="351">
        <f t="shared" si="308"/>
        <v>0</v>
      </c>
      <c r="BD443" s="350"/>
      <c r="BE443" s="351">
        <f t="shared" si="335"/>
        <v>0</v>
      </c>
      <c r="BF443" s="350"/>
      <c r="BG443" s="351">
        <f t="shared" si="309"/>
        <v>0</v>
      </c>
      <c r="BH443" s="350"/>
      <c r="BI443" s="351">
        <f t="shared" si="334"/>
        <v>0</v>
      </c>
    </row>
    <row r="444" spans="1:63" s="245" customFormat="1" ht="15.9" customHeight="1">
      <c r="A444" s="451" t="s">
        <v>241</v>
      </c>
      <c r="B444" s="452" t="s">
        <v>242</v>
      </c>
      <c r="C444" s="61">
        <v>67400</v>
      </c>
      <c r="D444" s="350"/>
      <c r="E444" s="351">
        <f t="shared" si="328"/>
        <v>0</v>
      </c>
      <c r="F444" s="447"/>
      <c r="G444" s="351">
        <f t="shared" si="329"/>
        <v>0</v>
      </c>
      <c r="H444" s="350"/>
      <c r="I444" s="351">
        <f t="shared" si="314"/>
        <v>0</v>
      </c>
      <c r="J444" s="512"/>
      <c r="K444" s="511">
        <f t="shared" si="315"/>
        <v>0</v>
      </c>
      <c r="L444" s="247"/>
      <c r="M444" s="351">
        <f t="shared" si="316"/>
        <v>0</v>
      </c>
      <c r="N444" s="350"/>
      <c r="O444" s="351">
        <f t="shared" si="317"/>
        <v>0</v>
      </c>
      <c r="P444" s="350"/>
      <c r="Q444" s="351">
        <f t="shared" si="318"/>
        <v>0</v>
      </c>
      <c r="R444" s="350"/>
      <c r="S444" s="351">
        <f t="shared" si="319"/>
        <v>0</v>
      </c>
      <c r="T444" s="350"/>
      <c r="U444" s="351">
        <f t="shared" si="295"/>
        <v>0</v>
      </c>
      <c r="V444" s="247"/>
      <c r="W444" s="351">
        <f t="shared" si="296"/>
        <v>0</v>
      </c>
      <c r="X444" s="350"/>
      <c r="Y444" s="351">
        <f t="shared" si="297"/>
        <v>0</v>
      </c>
      <c r="Z444" s="247"/>
      <c r="AA444" s="351">
        <f t="shared" si="298"/>
        <v>0</v>
      </c>
      <c r="AB444" s="350"/>
      <c r="AC444" s="351">
        <f t="shared" si="299"/>
        <v>0</v>
      </c>
      <c r="AD444" s="350"/>
      <c r="AE444" s="351">
        <f t="shared" si="300"/>
        <v>0</v>
      </c>
      <c r="AF444" s="350"/>
      <c r="AG444" s="351">
        <f t="shared" si="301"/>
        <v>0</v>
      </c>
      <c r="AH444" s="350"/>
      <c r="AI444" s="351">
        <f t="shared" si="302"/>
        <v>0</v>
      </c>
      <c r="AJ444" s="350"/>
      <c r="AK444" s="351">
        <f t="shared" si="320"/>
        <v>0</v>
      </c>
      <c r="AL444" s="350"/>
      <c r="AM444" s="351">
        <f t="shared" si="330"/>
        <v>0</v>
      </c>
      <c r="AN444" s="350"/>
      <c r="AO444" s="351">
        <f t="shared" si="331"/>
        <v>0</v>
      </c>
      <c r="AP444" s="350"/>
      <c r="AQ444" s="351">
        <f t="shared" si="332"/>
        <v>0</v>
      </c>
      <c r="AR444" s="350"/>
      <c r="AS444" s="351">
        <f t="shared" si="304"/>
        <v>0</v>
      </c>
      <c r="AT444" s="350"/>
      <c r="AU444" s="351">
        <f t="shared" si="333"/>
        <v>0</v>
      </c>
      <c r="AV444" s="350"/>
      <c r="AW444" s="351">
        <f t="shared" si="305"/>
        <v>0</v>
      </c>
      <c r="AX444" s="350"/>
      <c r="AY444" s="351">
        <f t="shared" si="306"/>
        <v>0</v>
      </c>
      <c r="AZ444" s="350"/>
      <c r="BA444" s="351">
        <f t="shared" si="307"/>
        <v>0</v>
      </c>
      <c r="BB444" s="350"/>
      <c r="BC444" s="351">
        <f t="shared" si="308"/>
        <v>0</v>
      </c>
      <c r="BD444" s="350"/>
      <c r="BE444" s="351">
        <f t="shared" si="335"/>
        <v>0</v>
      </c>
      <c r="BF444" s="350"/>
      <c r="BG444" s="351">
        <f t="shared" si="309"/>
        <v>0</v>
      </c>
      <c r="BH444" s="350"/>
      <c r="BI444" s="351">
        <f t="shared" si="334"/>
        <v>0</v>
      </c>
    </row>
    <row r="445" spans="1:63" s="245" customFormat="1" ht="15.9" customHeight="1">
      <c r="A445" s="451" t="s">
        <v>376</v>
      </c>
      <c r="B445" s="452" t="s">
        <v>569</v>
      </c>
      <c r="C445" s="61">
        <v>67400</v>
      </c>
      <c r="D445" s="350"/>
      <c r="E445" s="351">
        <f t="shared" si="328"/>
        <v>0</v>
      </c>
      <c r="F445" s="447"/>
      <c r="G445" s="351">
        <f t="shared" si="329"/>
        <v>0</v>
      </c>
      <c r="H445" s="350"/>
      <c r="I445" s="351">
        <f t="shared" si="314"/>
        <v>0</v>
      </c>
      <c r="J445" s="512"/>
      <c r="K445" s="511">
        <f t="shared" si="315"/>
        <v>0</v>
      </c>
      <c r="L445" s="247"/>
      <c r="M445" s="351">
        <f t="shared" si="316"/>
        <v>0</v>
      </c>
      <c r="N445" s="350"/>
      <c r="O445" s="351">
        <f t="shared" si="317"/>
        <v>0</v>
      </c>
      <c r="P445" s="350"/>
      <c r="Q445" s="351">
        <f t="shared" si="318"/>
        <v>0</v>
      </c>
      <c r="R445" s="350"/>
      <c r="S445" s="351">
        <f t="shared" si="319"/>
        <v>0</v>
      </c>
      <c r="T445" s="350"/>
      <c r="U445" s="351">
        <f t="shared" si="295"/>
        <v>0</v>
      </c>
      <c r="V445" s="247"/>
      <c r="W445" s="351">
        <f t="shared" si="296"/>
        <v>0</v>
      </c>
      <c r="X445" s="350"/>
      <c r="Y445" s="351">
        <f t="shared" si="297"/>
        <v>0</v>
      </c>
      <c r="Z445" s="247"/>
      <c r="AA445" s="351">
        <f t="shared" si="298"/>
        <v>0</v>
      </c>
      <c r="AB445" s="350"/>
      <c r="AC445" s="351">
        <f t="shared" si="299"/>
        <v>0</v>
      </c>
      <c r="AD445" s="350"/>
      <c r="AE445" s="351">
        <f t="shared" si="300"/>
        <v>0</v>
      </c>
      <c r="AF445" s="350"/>
      <c r="AG445" s="351">
        <f t="shared" si="301"/>
        <v>0</v>
      </c>
      <c r="AH445" s="350"/>
      <c r="AI445" s="351">
        <f t="shared" si="302"/>
        <v>0</v>
      </c>
      <c r="AJ445" s="350"/>
      <c r="AK445" s="351">
        <f t="shared" si="320"/>
        <v>0</v>
      </c>
      <c r="AL445" s="350"/>
      <c r="AM445" s="351">
        <f t="shared" si="330"/>
        <v>0</v>
      </c>
      <c r="AN445" s="350"/>
      <c r="AO445" s="351">
        <f t="shared" si="331"/>
        <v>0</v>
      </c>
      <c r="AP445" s="350"/>
      <c r="AQ445" s="351">
        <f t="shared" si="332"/>
        <v>0</v>
      </c>
      <c r="AR445" s="350"/>
      <c r="AS445" s="351">
        <f t="shared" si="304"/>
        <v>0</v>
      </c>
      <c r="AT445" s="350"/>
      <c r="AU445" s="351">
        <f t="shared" si="333"/>
        <v>0</v>
      </c>
      <c r="AV445" s="350"/>
      <c r="AW445" s="351">
        <f t="shared" si="305"/>
        <v>0</v>
      </c>
      <c r="AX445" s="350"/>
      <c r="AY445" s="351">
        <f t="shared" si="306"/>
        <v>0</v>
      </c>
      <c r="AZ445" s="350"/>
      <c r="BA445" s="351">
        <f t="shared" si="307"/>
        <v>0</v>
      </c>
      <c r="BB445" s="350"/>
      <c r="BC445" s="351">
        <f t="shared" si="308"/>
        <v>0</v>
      </c>
      <c r="BD445" s="350"/>
      <c r="BE445" s="351">
        <f t="shared" si="335"/>
        <v>0</v>
      </c>
      <c r="BF445" s="350"/>
      <c r="BG445" s="351">
        <f t="shared" si="309"/>
        <v>0</v>
      </c>
      <c r="BH445" s="350"/>
      <c r="BI445" s="351">
        <f t="shared" si="334"/>
        <v>0</v>
      </c>
    </row>
    <row r="446" spans="1:63" s="245" customFormat="1" ht="15.9" customHeight="1">
      <c r="A446" s="451" t="s">
        <v>776</v>
      </c>
      <c r="B446" s="452" t="s">
        <v>777</v>
      </c>
      <c r="C446" s="61">
        <v>67400</v>
      </c>
      <c r="D446" s="350"/>
      <c r="E446" s="351">
        <f t="shared" si="328"/>
        <v>0</v>
      </c>
      <c r="F446" s="447"/>
      <c r="G446" s="351">
        <f t="shared" si="329"/>
        <v>0</v>
      </c>
      <c r="H446" s="350"/>
      <c r="I446" s="351">
        <f t="shared" si="314"/>
        <v>0</v>
      </c>
      <c r="J446" s="512"/>
      <c r="K446" s="511">
        <f t="shared" si="315"/>
        <v>0</v>
      </c>
      <c r="L446" s="247"/>
      <c r="M446" s="351">
        <f t="shared" si="316"/>
        <v>0</v>
      </c>
      <c r="N446" s="350"/>
      <c r="O446" s="351">
        <f t="shared" si="317"/>
        <v>0</v>
      </c>
      <c r="P446" s="350"/>
      <c r="Q446" s="351">
        <f t="shared" si="318"/>
        <v>0</v>
      </c>
      <c r="R446" s="350"/>
      <c r="S446" s="351">
        <f t="shared" si="319"/>
        <v>0</v>
      </c>
      <c r="T446" s="350"/>
      <c r="U446" s="351">
        <f t="shared" si="295"/>
        <v>0</v>
      </c>
      <c r="V446" s="247"/>
      <c r="W446" s="351">
        <f t="shared" si="296"/>
        <v>0</v>
      </c>
      <c r="X446" s="350"/>
      <c r="Y446" s="351">
        <f t="shared" si="297"/>
        <v>0</v>
      </c>
      <c r="Z446" s="247"/>
      <c r="AA446" s="351">
        <f t="shared" si="298"/>
        <v>0</v>
      </c>
      <c r="AB446" s="350"/>
      <c r="AC446" s="351">
        <f t="shared" si="299"/>
        <v>0</v>
      </c>
      <c r="AD446" s="350"/>
      <c r="AE446" s="351">
        <f t="shared" si="300"/>
        <v>0</v>
      </c>
      <c r="AF446" s="350"/>
      <c r="AG446" s="351">
        <f t="shared" si="301"/>
        <v>0</v>
      </c>
      <c r="AH446" s="350"/>
      <c r="AI446" s="351">
        <f t="shared" si="302"/>
        <v>0</v>
      </c>
      <c r="AJ446" s="350"/>
      <c r="AK446" s="351">
        <f t="shared" si="320"/>
        <v>0</v>
      </c>
      <c r="AL446" s="350">
        <f>85.5+70</f>
        <v>155.5</v>
      </c>
      <c r="AM446" s="351">
        <f t="shared" si="330"/>
        <v>10480700</v>
      </c>
      <c r="AN446" s="350"/>
      <c r="AO446" s="351">
        <f t="shared" si="331"/>
        <v>0</v>
      </c>
      <c r="AP446" s="350"/>
      <c r="AQ446" s="351">
        <f t="shared" si="332"/>
        <v>0</v>
      </c>
      <c r="AR446" s="350"/>
      <c r="AS446" s="351">
        <f t="shared" si="304"/>
        <v>0</v>
      </c>
      <c r="AT446" s="350"/>
      <c r="AU446" s="351">
        <f t="shared" si="333"/>
        <v>0</v>
      </c>
      <c r="AV446" s="350"/>
      <c r="AW446" s="351">
        <f t="shared" si="305"/>
        <v>0</v>
      </c>
      <c r="AX446" s="350"/>
      <c r="AY446" s="351">
        <f t="shared" si="306"/>
        <v>0</v>
      </c>
      <c r="AZ446" s="350"/>
      <c r="BA446" s="351">
        <f t="shared" si="307"/>
        <v>0</v>
      </c>
      <c r="BB446" s="350"/>
      <c r="BC446" s="351">
        <f t="shared" si="308"/>
        <v>0</v>
      </c>
      <c r="BD446" s="350"/>
      <c r="BE446" s="351">
        <f t="shared" si="335"/>
        <v>0</v>
      </c>
      <c r="BF446" s="350"/>
      <c r="BG446" s="351">
        <f t="shared" si="309"/>
        <v>0</v>
      </c>
      <c r="BH446" s="350"/>
      <c r="BI446" s="351">
        <f t="shared" si="334"/>
        <v>0</v>
      </c>
    </row>
    <row r="447" spans="1:63" s="245" customFormat="1" ht="15.9" customHeight="1">
      <c r="A447" s="451" t="s">
        <v>784</v>
      </c>
      <c r="B447" s="452" t="s">
        <v>785</v>
      </c>
      <c r="C447" s="61">
        <v>79900</v>
      </c>
      <c r="D447" s="350"/>
      <c r="E447" s="351">
        <f t="shared" si="328"/>
        <v>0</v>
      </c>
      <c r="F447" s="447"/>
      <c r="G447" s="351">
        <f t="shared" si="329"/>
        <v>0</v>
      </c>
      <c r="H447" s="350"/>
      <c r="I447" s="351">
        <f t="shared" si="314"/>
        <v>0</v>
      </c>
      <c r="J447" s="512"/>
      <c r="K447" s="511">
        <f t="shared" si="315"/>
        <v>0</v>
      </c>
      <c r="L447" s="247"/>
      <c r="M447" s="351">
        <f t="shared" si="316"/>
        <v>0</v>
      </c>
      <c r="N447" s="350"/>
      <c r="O447" s="351">
        <f t="shared" si="317"/>
        <v>0</v>
      </c>
      <c r="P447" s="350"/>
      <c r="Q447" s="351">
        <f t="shared" si="318"/>
        <v>0</v>
      </c>
      <c r="R447" s="350"/>
      <c r="S447" s="351">
        <f t="shared" si="319"/>
        <v>0</v>
      </c>
      <c r="T447" s="350"/>
      <c r="U447" s="351">
        <f t="shared" si="295"/>
        <v>0</v>
      </c>
      <c r="V447" s="247"/>
      <c r="W447" s="351">
        <f t="shared" si="296"/>
        <v>0</v>
      </c>
      <c r="X447" s="350"/>
      <c r="Y447" s="351">
        <f t="shared" si="297"/>
        <v>0</v>
      </c>
      <c r="Z447" s="247"/>
      <c r="AA447" s="351">
        <f t="shared" si="298"/>
        <v>0</v>
      </c>
      <c r="AB447" s="350"/>
      <c r="AC447" s="351">
        <f t="shared" si="299"/>
        <v>0</v>
      </c>
      <c r="AD447" s="350"/>
      <c r="AE447" s="351">
        <f t="shared" si="300"/>
        <v>0</v>
      </c>
      <c r="AF447" s="350"/>
      <c r="AG447" s="351">
        <f t="shared" si="301"/>
        <v>0</v>
      </c>
      <c r="AH447" s="350"/>
      <c r="AI447" s="351">
        <f t="shared" si="302"/>
        <v>0</v>
      </c>
      <c r="AJ447" s="350"/>
      <c r="AK447" s="351">
        <f t="shared" si="320"/>
        <v>0</v>
      </c>
      <c r="AL447" s="350"/>
      <c r="AM447" s="351">
        <f t="shared" si="330"/>
        <v>0</v>
      </c>
      <c r="AN447" s="350"/>
      <c r="AO447" s="351">
        <f t="shared" si="331"/>
        <v>0</v>
      </c>
      <c r="AP447" s="350"/>
      <c r="AQ447" s="351">
        <f t="shared" si="332"/>
        <v>0</v>
      </c>
      <c r="AR447" s="350"/>
      <c r="AS447" s="351">
        <f t="shared" si="304"/>
        <v>0</v>
      </c>
      <c r="AT447" s="350"/>
      <c r="AU447" s="351">
        <f t="shared" si="333"/>
        <v>0</v>
      </c>
      <c r="AV447" s="350"/>
      <c r="AW447" s="351">
        <f t="shared" si="305"/>
        <v>0</v>
      </c>
      <c r="AX447" s="350"/>
      <c r="AY447" s="351">
        <f t="shared" si="306"/>
        <v>0</v>
      </c>
      <c r="AZ447" s="350"/>
      <c r="BA447" s="351">
        <f t="shared" si="307"/>
        <v>0</v>
      </c>
      <c r="BB447" s="350"/>
      <c r="BC447" s="351">
        <f t="shared" si="308"/>
        <v>0</v>
      </c>
      <c r="BD447" s="350"/>
      <c r="BE447" s="351">
        <f t="shared" si="335"/>
        <v>0</v>
      </c>
      <c r="BF447" s="350"/>
      <c r="BG447" s="351">
        <f t="shared" si="309"/>
        <v>0</v>
      </c>
      <c r="BH447" s="350"/>
      <c r="BI447" s="351">
        <f t="shared" si="334"/>
        <v>0</v>
      </c>
    </row>
    <row r="448" spans="1:63" s="245" customFormat="1" ht="15.9" customHeight="1">
      <c r="A448" s="451" t="s">
        <v>863</v>
      </c>
      <c r="B448" s="452" t="s">
        <v>804</v>
      </c>
      <c r="C448" s="61">
        <v>67400</v>
      </c>
      <c r="D448" s="350"/>
      <c r="E448" s="351">
        <f t="shared" si="328"/>
        <v>0</v>
      </c>
      <c r="F448" s="447"/>
      <c r="G448" s="351">
        <f t="shared" si="329"/>
        <v>0</v>
      </c>
      <c r="H448" s="350"/>
      <c r="I448" s="351">
        <f t="shared" si="314"/>
        <v>0</v>
      </c>
      <c r="J448" s="512"/>
      <c r="K448" s="511">
        <f t="shared" si="315"/>
        <v>0</v>
      </c>
      <c r="L448" s="247"/>
      <c r="M448" s="351">
        <f t="shared" si="316"/>
        <v>0</v>
      </c>
      <c r="N448" s="350"/>
      <c r="O448" s="351">
        <f t="shared" si="317"/>
        <v>0</v>
      </c>
      <c r="P448" s="350"/>
      <c r="Q448" s="351">
        <f t="shared" si="318"/>
        <v>0</v>
      </c>
      <c r="R448" s="350"/>
      <c r="S448" s="351">
        <f t="shared" si="319"/>
        <v>0</v>
      </c>
      <c r="T448" s="350"/>
      <c r="U448" s="351">
        <f t="shared" si="295"/>
        <v>0</v>
      </c>
      <c r="V448" s="247"/>
      <c r="W448" s="351">
        <f t="shared" si="296"/>
        <v>0</v>
      </c>
      <c r="X448" s="350"/>
      <c r="Y448" s="351">
        <f t="shared" si="297"/>
        <v>0</v>
      </c>
      <c r="Z448" s="247"/>
      <c r="AA448" s="351">
        <f t="shared" si="298"/>
        <v>0</v>
      </c>
      <c r="AB448" s="350"/>
      <c r="AC448" s="351">
        <f t="shared" si="299"/>
        <v>0</v>
      </c>
      <c r="AD448" s="350"/>
      <c r="AE448" s="351">
        <f t="shared" si="300"/>
        <v>0</v>
      </c>
      <c r="AF448" s="350"/>
      <c r="AG448" s="351">
        <f t="shared" si="301"/>
        <v>0</v>
      </c>
      <c r="AH448" s="350"/>
      <c r="AI448" s="351">
        <f t="shared" si="302"/>
        <v>0</v>
      </c>
      <c r="AJ448" s="350"/>
      <c r="AK448" s="351">
        <f t="shared" si="320"/>
        <v>0</v>
      </c>
      <c r="AL448" s="350"/>
      <c r="AM448" s="351">
        <f t="shared" si="330"/>
        <v>0</v>
      </c>
      <c r="AN448" s="350"/>
      <c r="AO448" s="351">
        <f t="shared" si="331"/>
        <v>0</v>
      </c>
      <c r="AP448" s="350"/>
      <c r="AQ448" s="351">
        <f t="shared" si="332"/>
        <v>0</v>
      </c>
      <c r="AR448" s="350"/>
      <c r="AS448" s="351">
        <f t="shared" si="304"/>
        <v>0</v>
      </c>
      <c r="AT448" s="350"/>
      <c r="AU448" s="351">
        <f t="shared" si="333"/>
        <v>0</v>
      </c>
      <c r="AV448" s="350"/>
      <c r="AW448" s="351">
        <f t="shared" si="305"/>
        <v>0</v>
      </c>
      <c r="AX448" s="350"/>
      <c r="AY448" s="351">
        <f t="shared" si="306"/>
        <v>0</v>
      </c>
      <c r="AZ448" s="350"/>
      <c r="BA448" s="351">
        <f t="shared" si="307"/>
        <v>0</v>
      </c>
      <c r="BB448" s="350"/>
      <c r="BC448" s="351">
        <f t="shared" si="308"/>
        <v>0</v>
      </c>
      <c r="BD448" s="350"/>
      <c r="BE448" s="351">
        <f t="shared" si="335"/>
        <v>0</v>
      </c>
      <c r="BF448" s="350"/>
      <c r="BG448" s="351">
        <f t="shared" si="309"/>
        <v>0</v>
      </c>
      <c r="BH448" s="350"/>
      <c r="BI448" s="351">
        <f t="shared" si="334"/>
        <v>0</v>
      </c>
    </row>
    <row r="449" spans="1:61" s="245" customFormat="1" ht="15.9" customHeight="1">
      <c r="A449" s="451" t="s">
        <v>247</v>
      </c>
      <c r="B449" s="452" t="s">
        <v>248</v>
      </c>
      <c r="C449" s="61">
        <v>67400</v>
      </c>
      <c r="D449" s="350"/>
      <c r="E449" s="351">
        <f t="shared" si="328"/>
        <v>0</v>
      </c>
      <c r="F449" s="447"/>
      <c r="G449" s="351">
        <f t="shared" si="329"/>
        <v>0</v>
      </c>
      <c r="H449" s="350"/>
      <c r="I449" s="351">
        <f t="shared" si="314"/>
        <v>0</v>
      </c>
      <c r="J449" s="512"/>
      <c r="K449" s="511">
        <f t="shared" si="315"/>
        <v>0</v>
      </c>
      <c r="L449" s="247"/>
      <c r="M449" s="351">
        <f t="shared" si="316"/>
        <v>0</v>
      </c>
      <c r="N449" s="350"/>
      <c r="O449" s="351">
        <f t="shared" si="317"/>
        <v>0</v>
      </c>
      <c r="P449" s="350"/>
      <c r="Q449" s="351">
        <f t="shared" si="318"/>
        <v>0</v>
      </c>
      <c r="R449" s="350"/>
      <c r="S449" s="351">
        <f t="shared" si="319"/>
        <v>0</v>
      </c>
      <c r="T449" s="350"/>
      <c r="U449" s="351">
        <f t="shared" si="295"/>
        <v>0</v>
      </c>
      <c r="V449" s="247"/>
      <c r="W449" s="351">
        <f t="shared" si="296"/>
        <v>0</v>
      </c>
      <c r="X449" s="350"/>
      <c r="Y449" s="351">
        <f t="shared" si="297"/>
        <v>0</v>
      </c>
      <c r="Z449" s="247"/>
      <c r="AA449" s="351">
        <f t="shared" si="298"/>
        <v>0</v>
      </c>
      <c r="AB449" s="350"/>
      <c r="AC449" s="351">
        <f t="shared" si="299"/>
        <v>0</v>
      </c>
      <c r="AD449" s="350"/>
      <c r="AE449" s="351">
        <f t="shared" si="300"/>
        <v>0</v>
      </c>
      <c r="AF449" s="350"/>
      <c r="AG449" s="351">
        <f t="shared" si="301"/>
        <v>0</v>
      </c>
      <c r="AH449" s="350"/>
      <c r="AI449" s="351">
        <f t="shared" si="302"/>
        <v>0</v>
      </c>
      <c r="AJ449" s="350"/>
      <c r="AK449" s="351">
        <f t="shared" si="320"/>
        <v>0</v>
      </c>
      <c r="AL449" s="350"/>
      <c r="AM449" s="351">
        <f t="shared" si="330"/>
        <v>0</v>
      </c>
      <c r="AN449" s="350"/>
      <c r="AO449" s="351">
        <f t="shared" si="331"/>
        <v>0</v>
      </c>
      <c r="AP449" s="350"/>
      <c r="AQ449" s="351">
        <f t="shared" si="332"/>
        <v>0</v>
      </c>
      <c r="AR449" s="350"/>
      <c r="AS449" s="351">
        <f t="shared" si="304"/>
        <v>0</v>
      </c>
      <c r="AT449" s="350"/>
      <c r="AU449" s="351">
        <f t="shared" si="333"/>
        <v>0</v>
      </c>
      <c r="AV449" s="350"/>
      <c r="AW449" s="351">
        <f t="shared" si="305"/>
        <v>0</v>
      </c>
      <c r="AX449" s="350"/>
      <c r="AY449" s="351">
        <f t="shared" si="306"/>
        <v>0</v>
      </c>
      <c r="AZ449" s="350"/>
      <c r="BA449" s="351">
        <f t="shared" si="307"/>
        <v>0</v>
      </c>
      <c r="BB449" s="350"/>
      <c r="BC449" s="351">
        <f t="shared" si="308"/>
        <v>0</v>
      </c>
      <c r="BD449" s="350"/>
      <c r="BE449" s="351">
        <f t="shared" si="335"/>
        <v>0</v>
      </c>
      <c r="BF449" s="350"/>
      <c r="BG449" s="351">
        <f t="shared" si="309"/>
        <v>0</v>
      </c>
      <c r="BH449" s="350"/>
      <c r="BI449" s="351">
        <f t="shared" si="334"/>
        <v>0</v>
      </c>
    </row>
    <row r="450" spans="1:61" s="245" customFormat="1" ht="15.9" customHeight="1">
      <c r="A450" s="451" t="s">
        <v>481</v>
      </c>
      <c r="B450" s="452" t="s">
        <v>769</v>
      </c>
      <c r="C450" s="61">
        <v>67400</v>
      </c>
      <c r="D450" s="350"/>
      <c r="E450" s="351">
        <f t="shared" si="328"/>
        <v>0</v>
      </c>
      <c r="F450" s="447"/>
      <c r="G450" s="351">
        <f t="shared" si="329"/>
        <v>0</v>
      </c>
      <c r="H450" s="350"/>
      <c r="I450" s="351">
        <f t="shared" si="314"/>
        <v>0</v>
      </c>
      <c r="J450" s="512"/>
      <c r="K450" s="511">
        <f t="shared" si="315"/>
        <v>0</v>
      </c>
      <c r="L450" s="247"/>
      <c r="M450" s="351">
        <f t="shared" si="316"/>
        <v>0</v>
      </c>
      <c r="N450" s="350"/>
      <c r="O450" s="351">
        <f t="shared" si="317"/>
        <v>0</v>
      </c>
      <c r="P450" s="350"/>
      <c r="Q450" s="351">
        <f t="shared" si="318"/>
        <v>0</v>
      </c>
      <c r="R450" s="350"/>
      <c r="S450" s="351">
        <f t="shared" si="319"/>
        <v>0</v>
      </c>
      <c r="T450" s="350"/>
      <c r="U450" s="351">
        <f t="shared" si="295"/>
        <v>0</v>
      </c>
      <c r="V450" s="247"/>
      <c r="W450" s="351">
        <f t="shared" si="296"/>
        <v>0</v>
      </c>
      <c r="X450" s="350"/>
      <c r="Y450" s="351">
        <f t="shared" si="297"/>
        <v>0</v>
      </c>
      <c r="Z450" s="247"/>
      <c r="AA450" s="351">
        <f t="shared" si="298"/>
        <v>0</v>
      </c>
      <c r="AB450" s="350"/>
      <c r="AC450" s="351">
        <f t="shared" si="299"/>
        <v>0</v>
      </c>
      <c r="AD450" s="350"/>
      <c r="AE450" s="351">
        <f t="shared" si="300"/>
        <v>0</v>
      </c>
      <c r="AF450" s="350"/>
      <c r="AG450" s="351">
        <f t="shared" si="301"/>
        <v>0</v>
      </c>
      <c r="AH450" s="350"/>
      <c r="AI450" s="351">
        <f t="shared" si="302"/>
        <v>0</v>
      </c>
      <c r="AJ450" s="350"/>
      <c r="AK450" s="351">
        <f t="shared" si="320"/>
        <v>0</v>
      </c>
      <c r="AL450" s="350"/>
      <c r="AM450" s="351">
        <f t="shared" si="330"/>
        <v>0</v>
      </c>
      <c r="AN450" s="350"/>
      <c r="AO450" s="351">
        <f t="shared" si="331"/>
        <v>0</v>
      </c>
      <c r="AP450" s="350"/>
      <c r="AQ450" s="351">
        <f t="shared" si="332"/>
        <v>0</v>
      </c>
      <c r="AR450" s="350"/>
      <c r="AS450" s="351">
        <f t="shared" si="304"/>
        <v>0</v>
      </c>
      <c r="AT450" s="350"/>
      <c r="AU450" s="351">
        <f t="shared" si="333"/>
        <v>0</v>
      </c>
      <c r="AV450" s="350"/>
      <c r="AW450" s="351">
        <f t="shared" si="305"/>
        <v>0</v>
      </c>
      <c r="AX450" s="350"/>
      <c r="AY450" s="351">
        <f t="shared" si="306"/>
        <v>0</v>
      </c>
      <c r="AZ450" s="350"/>
      <c r="BA450" s="351">
        <f t="shared" si="307"/>
        <v>0</v>
      </c>
      <c r="BB450" s="350"/>
      <c r="BC450" s="351">
        <f t="shared" si="308"/>
        <v>0</v>
      </c>
      <c r="BD450" s="350"/>
      <c r="BE450" s="351">
        <f t="shared" si="335"/>
        <v>0</v>
      </c>
      <c r="BF450" s="350"/>
      <c r="BG450" s="351">
        <f t="shared" si="309"/>
        <v>0</v>
      </c>
      <c r="BH450" s="350"/>
      <c r="BI450" s="351">
        <f t="shared" si="334"/>
        <v>0</v>
      </c>
    </row>
    <row r="451" spans="1:61" s="245" customFormat="1" ht="15.9" customHeight="1">
      <c r="A451" s="451" t="s">
        <v>245</v>
      </c>
      <c r="B451" s="452" t="s">
        <v>246</v>
      </c>
      <c r="C451" s="61">
        <v>67400</v>
      </c>
      <c r="D451" s="350"/>
      <c r="E451" s="351">
        <f t="shared" si="328"/>
        <v>0</v>
      </c>
      <c r="F451" s="447"/>
      <c r="G451" s="351">
        <f t="shared" si="329"/>
        <v>0</v>
      </c>
      <c r="H451" s="350"/>
      <c r="I451" s="351">
        <f t="shared" si="314"/>
        <v>0</v>
      </c>
      <c r="J451" s="512"/>
      <c r="K451" s="511">
        <f t="shared" si="315"/>
        <v>0</v>
      </c>
      <c r="L451" s="247"/>
      <c r="M451" s="351">
        <f t="shared" si="316"/>
        <v>0</v>
      </c>
      <c r="N451" s="350"/>
      <c r="O451" s="351">
        <f t="shared" si="317"/>
        <v>0</v>
      </c>
      <c r="P451" s="350"/>
      <c r="Q451" s="351">
        <f t="shared" si="318"/>
        <v>0</v>
      </c>
      <c r="R451" s="350"/>
      <c r="S451" s="351">
        <f t="shared" si="319"/>
        <v>0</v>
      </c>
      <c r="T451" s="350"/>
      <c r="U451" s="351">
        <f t="shared" si="295"/>
        <v>0</v>
      </c>
      <c r="V451" s="247"/>
      <c r="W451" s="351">
        <f t="shared" si="296"/>
        <v>0</v>
      </c>
      <c r="X451" s="350"/>
      <c r="Y451" s="351">
        <f t="shared" si="297"/>
        <v>0</v>
      </c>
      <c r="Z451" s="247"/>
      <c r="AA451" s="351">
        <f t="shared" si="298"/>
        <v>0</v>
      </c>
      <c r="AB451" s="350"/>
      <c r="AC451" s="351">
        <f t="shared" si="299"/>
        <v>0</v>
      </c>
      <c r="AD451" s="350"/>
      <c r="AE451" s="351">
        <f t="shared" si="300"/>
        <v>0</v>
      </c>
      <c r="AF451" s="350"/>
      <c r="AG451" s="351">
        <f t="shared" si="301"/>
        <v>0</v>
      </c>
      <c r="AH451" s="350"/>
      <c r="AI451" s="351">
        <f t="shared" si="302"/>
        <v>0</v>
      </c>
      <c r="AJ451" s="350"/>
      <c r="AK451" s="351">
        <f t="shared" si="320"/>
        <v>0</v>
      </c>
      <c r="AL451" s="350"/>
      <c r="AM451" s="351">
        <f t="shared" si="330"/>
        <v>0</v>
      </c>
      <c r="AN451" s="350"/>
      <c r="AO451" s="351">
        <f t="shared" si="331"/>
        <v>0</v>
      </c>
      <c r="AP451" s="350"/>
      <c r="AQ451" s="351">
        <f t="shared" si="332"/>
        <v>0</v>
      </c>
      <c r="AR451" s="350"/>
      <c r="AS451" s="351">
        <f t="shared" si="304"/>
        <v>0</v>
      </c>
      <c r="AT451" s="350"/>
      <c r="AU451" s="351">
        <f t="shared" si="333"/>
        <v>0</v>
      </c>
      <c r="AV451" s="350"/>
      <c r="AW451" s="351">
        <f t="shared" si="305"/>
        <v>0</v>
      </c>
      <c r="AX451" s="350"/>
      <c r="AY451" s="351">
        <f t="shared" si="306"/>
        <v>0</v>
      </c>
      <c r="AZ451" s="350"/>
      <c r="BA451" s="351">
        <f t="shared" si="307"/>
        <v>0</v>
      </c>
      <c r="BB451" s="350"/>
      <c r="BC451" s="351">
        <f t="shared" si="308"/>
        <v>0</v>
      </c>
      <c r="BD451" s="350"/>
      <c r="BE451" s="351">
        <f t="shared" si="335"/>
        <v>0</v>
      </c>
      <c r="BF451" s="350"/>
      <c r="BG451" s="351">
        <f t="shared" si="309"/>
        <v>0</v>
      </c>
      <c r="BH451" s="350"/>
      <c r="BI451" s="351">
        <f t="shared" si="334"/>
        <v>0</v>
      </c>
    </row>
    <row r="452" spans="1:61" s="245" customFormat="1" ht="15.9" customHeight="1">
      <c r="A452" s="451" t="s">
        <v>374</v>
      </c>
      <c r="B452" s="452" t="s">
        <v>375</v>
      </c>
      <c r="C452" s="61">
        <v>67400</v>
      </c>
      <c r="D452" s="350"/>
      <c r="E452" s="351">
        <f t="shared" si="328"/>
        <v>0</v>
      </c>
      <c r="F452" s="447"/>
      <c r="G452" s="351">
        <f t="shared" si="329"/>
        <v>0</v>
      </c>
      <c r="H452" s="350"/>
      <c r="I452" s="351">
        <f t="shared" si="314"/>
        <v>0</v>
      </c>
      <c r="J452" s="512"/>
      <c r="K452" s="511">
        <f t="shared" si="315"/>
        <v>0</v>
      </c>
      <c r="L452" s="247"/>
      <c r="M452" s="351">
        <f t="shared" si="316"/>
        <v>0</v>
      </c>
      <c r="N452" s="350"/>
      <c r="O452" s="351">
        <f t="shared" si="317"/>
        <v>0</v>
      </c>
      <c r="P452" s="350"/>
      <c r="Q452" s="351">
        <f t="shared" si="318"/>
        <v>0</v>
      </c>
      <c r="R452" s="350"/>
      <c r="S452" s="351">
        <f t="shared" si="319"/>
        <v>0</v>
      </c>
      <c r="T452" s="350"/>
      <c r="U452" s="351">
        <f t="shared" si="295"/>
        <v>0</v>
      </c>
      <c r="V452" s="247"/>
      <c r="W452" s="351">
        <f t="shared" si="296"/>
        <v>0</v>
      </c>
      <c r="X452" s="350"/>
      <c r="Y452" s="351">
        <f t="shared" si="297"/>
        <v>0</v>
      </c>
      <c r="Z452" s="247"/>
      <c r="AA452" s="351">
        <f t="shared" si="298"/>
        <v>0</v>
      </c>
      <c r="AB452" s="350"/>
      <c r="AC452" s="351">
        <f t="shared" si="299"/>
        <v>0</v>
      </c>
      <c r="AD452" s="350"/>
      <c r="AE452" s="351">
        <f t="shared" si="300"/>
        <v>0</v>
      </c>
      <c r="AF452" s="350"/>
      <c r="AG452" s="351">
        <f t="shared" si="301"/>
        <v>0</v>
      </c>
      <c r="AH452" s="350"/>
      <c r="AI452" s="351">
        <f t="shared" si="302"/>
        <v>0</v>
      </c>
      <c r="AJ452" s="350"/>
      <c r="AK452" s="351">
        <f t="shared" si="320"/>
        <v>0</v>
      </c>
      <c r="AL452" s="350"/>
      <c r="AM452" s="351">
        <f t="shared" si="330"/>
        <v>0</v>
      </c>
      <c r="AN452" s="350"/>
      <c r="AO452" s="351">
        <f t="shared" si="331"/>
        <v>0</v>
      </c>
      <c r="AP452" s="350"/>
      <c r="AQ452" s="351">
        <f t="shared" si="332"/>
        <v>0</v>
      </c>
      <c r="AR452" s="350"/>
      <c r="AS452" s="351">
        <f t="shared" si="304"/>
        <v>0</v>
      </c>
      <c r="AT452" s="350"/>
      <c r="AU452" s="351">
        <f t="shared" si="333"/>
        <v>0</v>
      </c>
      <c r="AV452" s="350"/>
      <c r="AW452" s="351">
        <f t="shared" si="305"/>
        <v>0</v>
      </c>
      <c r="AX452" s="350"/>
      <c r="AY452" s="351">
        <f t="shared" si="306"/>
        <v>0</v>
      </c>
      <c r="AZ452" s="350"/>
      <c r="BA452" s="351">
        <f t="shared" si="307"/>
        <v>0</v>
      </c>
      <c r="BB452" s="350"/>
      <c r="BC452" s="351">
        <f t="shared" si="308"/>
        <v>0</v>
      </c>
      <c r="BD452" s="350"/>
      <c r="BE452" s="351">
        <f t="shared" si="335"/>
        <v>0</v>
      </c>
      <c r="BF452" s="350"/>
      <c r="BG452" s="351">
        <f t="shared" si="309"/>
        <v>0</v>
      </c>
      <c r="BH452" s="350"/>
      <c r="BI452" s="351">
        <f t="shared" si="334"/>
        <v>0</v>
      </c>
    </row>
    <row r="453" spans="1:61" s="245" customFormat="1" ht="15.9" customHeight="1">
      <c r="A453" s="451" t="s">
        <v>568</v>
      </c>
      <c r="B453" s="452" t="s">
        <v>249</v>
      </c>
      <c r="C453" s="61">
        <v>67400</v>
      </c>
      <c r="D453" s="350"/>
      <c r="E453" s="351">
        <f t="shared" si="328"/>
        <v>0</v>
      </c>
      <c r="F453" s="447"/>
      <c r="G453" s="351">
        <f t="shared" si="329"/>
        <v>0</v>
      </c>
      <c r="H453" s="350"/>
      <c r="I453" s="351">
        <f t="shared" si="314"/>
        <v>0</v>
      </c>
      <c r="J453" s="512"/>
      <c r="K453" s="511">
        <f t="shared" si="315"/>
        <v>0</v>
      </c>
      <c r="L453" s="247"/>
      <c r="M453" s="351">
        <f t="shared" si="316"/>
        <v>0</v>
      </c>
      <c r="N453" s="350"/>
      <c r="O453" s="351">
        <f t="shared" si="317"/>
        <v>0</v>
      </c>
      <c r="P453" s="350"/>
      <c r="Q453" s="351">
        <f t="shared" si="318"/>
        <v>0</v>
      </c>
      <c r="R453" s="350"/>
      <c r="S453" s="351">
        <f t="shared" si="319"/>
        <v>0</v>
      </c>
      <c r="T453" s="350"/>
      <c r="U453" s="351">
        <f t="shared" si="295"/>
        <v>0</v>
      </c>
      <c r="V453" s="247"/>
      <c r="W453" s="351">
        <f t="shared" si="296"/>
        <v>0</v>
      </c>
      <c r="X453" s="350"/>
      <c r="Y453" s="351">
        <f t="shared" si="297"/>
        <v>0</v>
      </c>
      <c r="Z453" s="247"/>
      <c r="AA453" s="351">
        <f t="shared" si="298"/>
        <v>0</v>
      </c>
      <c r="AB453" s="350"/>
      <c r="AC453" s="351">
        <f t="shared" si="299"/>
        <v>0</v>
      </c>
      <c r="AD453" s="350"/>
      <c r="AE453" s="351">
        <f t="shared" si="300"/>
        <v>0</v>
      </c>
      <c r="AF453" s="350"/>
      <c r="AG453" s="351">
        <f t="shared" si="301"/>
        <v>0</v>
      </c>
      <c r="AH453" s="350"/>
      <c r="AI453" s="351">
        <f t="shared" si="302"/>
        <v>0</v>
      </c>
      <c r="AJ453" s="350"/>
      <c r="AK453" s="351">
        <f t="shared" si="320"/>
        <v>0</v>
      </c>
      <c r="AL453" s="350">
        <v>7.5</v>
      </c>
      <c r="AM453" s="351">
        <f t="shared" si="330"/>
        <v>505500</v>
      </c>
      <c r="AN453" s="350"/>
      <c r="AO453" s="351">
        <f t="shared" si="331"/>
        <v>0</v>
      </c>
      <c r="AP453" s="350"/>
      <c r="AQ453" s="351">
        <f t="shared" si="332"/>
        <v>0</v>
      </c>
      <c r="AR453" s="350"/>
      <c r="AS453" s="351">
        <f t="shared" si="304"/>
        <v>0</v>
      </c>
      <c r="AT453" s="350"/>
      <c r="AU453" s="351">
        <f t="shared" si="333"/>
        <v>0</v>
      </c>
      <c r="AV453" s="350"/>
      <c r="AW453" s="351">
        <f t="shared" si="305"/>
        <v>0</v>
      </c>
      <c r="AX453" s="350"/>
      <c r="AY453" s="351">
        <f t="shared" si="306"/>
        <v>0</v>
      </c>
      <c r="AZ453" s="350"/>
      <c r="BA453" s="351">
        <f t="shared" si="307"/>
        <v>0</v>
      </c>
      <c r="BB453" s="350"/>
      <c r="BC453" s="351">
        <f t="shared" si="308"/>
        <v>0</v>
      </c>
      <c r="BD453" s="350"/>
      <c r="BE453" s="351">
        <f t="shared" si="335"/>
        <v>0</v>
      </c>
      <c r="BF453" s="350"/>
      <c r="BG453" s="351">
        <f t="shared" si="309"/>
        <v>0</v>
      </c>
      <c r="BH453" s="350"/>
      <c r="BI453" s="351">
        <f t="shared" si="334"/>
        <v>0</v>
      </c>
    </row>
    <row r="454" spans="1:61" s="245" customFormat="1" ht="15.9" customHeight="1">
      <c r="A454" s="451" t="s">
        <v>486</v>
      </c>
      <c r="B454" s="452" t="s">
        <v>786</v>
      </c>
      <c r="C454" s="61">
        <v>32600</v>
      </c>
      <c r="D454" s="350"/>
      <c r="E454" s="351">
        <f t="shared" si="328"/>
        <v>0</v>
      </c>
      <c r="F454" s="447"/>
      <c r="G454" s="351">
        <f t="shared" si="329"/>
        <v>0</v>
      </c>
      <c r="H454" s="350"/>
      <c r="I454" s="351">
        <f t="shared" si="314"/>
        <v>0</v>
      </c>
      <c r="J454" s="512"/>
      <c r="K454" s="511">
        <f t="shared" si="315"/>
        <v>0</v>
      </c>
      <c r="L454" s="247"/>
      <c r="M454" s="351">
        <f t="shared" si="316"/>
        <v>0</v>
      </c>
      <c r="N454" s="350"/>
      <c r="O454" s="351">
        <f t="shared" si="317"/>
        <v>0</v>
      </c>
      <c r="P454" s="350"/>
      <c r="Q454" s="351">
        <f t="shared" si="318"/>
        <v>0</v>
      </c>
      <c r="R454" s="350"/>
      <c r="S454" s="351">
        <f t="shared" si="319"/>
        <v>0</v>
      </c>
      <c r="T454" s="350"/>
      <c r="U454" s="351">
        <f t="shared" si="295"/>
        <v>0</v>
      </c>
      <c r="V454" s="247"/>
      <c r="W454" s="351">
        <f t="shared" si="296"/>
        <v>0</v>
      </c>
      <c r="X454" s="350"/>
      <c r="Y454" s="351">
        <f t="shared" si="297"/>
        <v>0</v>
      </c>
      <c r="Z454" s="247"/>
      <c r="AA454" s="351">
        <f t="shared" si="298"/>
        <v>0</v>
      </c>
      <c r="AB454" s="350"/>
      <c r="AC454" s="351">
        <f t="shared" si="299"/>
        <v>0</v>
      </c>
      <c r="AD454" s="350"/>
      <c r="AE454" s="351">
        <f t="shared" si="300"/>
        <v>0</v>
      </c>
      <c r="AF454" s="350"/>
      <c r="AG454" s="351">
        <f t="shared" si="301"/>
        <v>0</v>
      </c>
      <c r="AH454" s="350"/>
      <c r="AI454" s="351">
        <f t="shared" si="302"/>
        <v>0</v>
      </c>
      <c r="AJ454" s="350"/>
      <c r="AK454" s="351">
        <f t="shared" si="320"/>
        <v>0</v>
      </c>
      <c r="AL454" s="350"/>
      <c r="AM454" s="351">
        <f t="shared" si="330"/>
        <v>0</v>
      </c>
      <c r="AN454" s="350"/>
      <c r="AO454" s="351">
        <f t="shared" si="331"/>
        <v>0</v>
      </c>
      <c r="AP454" s="350"/>
      <c r="AQ454" s="351">
        <f t="shared" si="332"/>
        <v>0</v>
      </c>
      <c r="AR454" s="350"/>
      <c r="AS454" s="351">
        <f t="shared" si="304"/>
        <v>0</v>
      </c>
      <c r="AT454" s="350"/>
      <c r="AU454" s="351">
        <f t="shared" si="333"/>
        <v>0</v>
      </c>
      <c r="AV454" s="350"/>
      <c r="AW454" s="351">
        <f t="shared" si="305"/>
        <v>0</v>
      </c>
      <c r="AX454" s="350"/>
      <c r="AY454" s="351">
        <f t="shared" si="306"/>
        <v>0</v>
      </c>
      <c r="AZ454" s="350"/>
      <c r="BA454" s="351">
        <f t="shared" si="307"/>
        <v>0</v>
      </c>
      <c r="BB454" s="350"/>
      <c r="BC454" s="351">
        <f t="shared" si="308"/>
        <v>0</v>
      </c>
      <c r="BD454" s="350"/>
      <c r="BE454" s="351">
        <f t="shared" si="335"/>
        <v>0</v>
      </c>
      <c r="BF454" s="350"/>
      <c r="BG454" s="351">
        <f t="shared" si="309"/>
        <v>0</v>
      </c>
      <c r="BH454" s="350"/>
      <c r="BI454" s="351">
        <f t="shared" si="334"/>
        <v>0</v>
      </c>
    </row>
    <row r="455" spans="1:61" s="245" customFormat="1" ht="15.9" customHeight="1">
      <c r="A455" s="451" t="s">
        <v>787</v>
      </c>
      <c r="B455" s="452" t="s">
        <v>484</v>
      </c>
      <c r="C455" s="61">
        <v>32600</v>
      </c>
      <c r="D455" s="350"/>
      <c r="E455" s="351">
        <f t="shared" si="328"/>
        <v>0</v>
      </c>
      <c r="F455" s="447"/>
      <c r="G455" s="351">
        <f t="shared" si="329"/>
        <v>0</v>
      </c>
      <c r="H455" s="350"/>
      <c r="I455" s="351">
        <f t="shared" si="314"/>
        <v>0</v>
      </c>
      <c r="J455" s="512"/>
      <c r="K455" s="511">
        <f t="shared" si="315"/>
        <v>0</v>
      </c>
      <c r="L455" s="247"/>
      <c r="M455" s="351">
        <f t="shared" si="316"/>
        <v>0</v>
      </c>
      <c r="N455" s="350"/>
      <c r="O455" s="351">
        <f t="shared" si="317"/>
        <v>0</v>
      </c>
      <c r="P455" s="350"/>
      <c r="Q455" s="351">
        <f t="shared" si="318"/>
        <v>0</v>
      </c>
      <c r="R455" s="350"/>
      <c r="S455" s="351">
        <f t="shared" si="319"/>
        <v>0</v>
      </c>
      <c r="T455" s="350"/>
      <c r="U455" s="351">
        <f t="shared" si="295"/>
        <v>0</v>
      </c>
      <c r="V455" s="247"/>
      <c r="W455" s="351">
        <f t="shared" si="296"/>
        <v>0</v>
      </c>
      <c r="X455" s="350"/>
      <c r="Y455" s="351">
        <f t="shared" si="297"/>
        <v>0</v>
      </c>
      <c r="Z455" s="247"/>
      <c r="AA455" s="351">
        <f t="shared" si="298"/>
        <v>0</v>
      </c>
      <c r="AB455" s="350"/>
      <c r="AC455" s="351">
        <f t="shared" si="299"/>
        <v>0</v>
      </c>
      <c r="AD455" s="350"/>
      <c r="AE455" s="351">
        <f t="shared" si="300"/>
        <v>0</v>
      </c>
      <c r="AF455" s="350"/>
      <c r="AG455" s="351">
        <f t="shared" si="301"/>
        <v>0</v>
      </c>
      <c r="AH455" s="350"/>
      <c r="AI455" s="351">
        <f t="shared" si="302"/>
        <v>0</v>
      </c>
      <c r="AJ455" s="350"/>
      <c r="AK455" s="351">
        <f t="shared" si="320"/>
        <v>0</v>
      </c>
      <c r="AL455" s="350"/>
      <c r="AM455" s="351">
        <f t="shared" si="330"/>
        <v>0</v>
      </c>
      <c r="AN455" s="350"/>
      <c r="AO455" s="351">
        <f t="shared" si="331"/>
        <v>0</v>
      </c>
      <c r="AP455" s="350"/>
      <c r="AQ455" s="351">
        <f t="shared" si="332"/>
        <v>0</v>
      </c>
      <c r="AR455" s="350"/>
      <c r="AS455" s="351">
        <f t="shared" si="304"/>
        <v>0</v>
      </c>
      <c r="AT455" s="350"/>
      <c r="AU455" s="351">
        <f t="shared" si="333"/>
        <v>0</v>
      </c>
      <c r="AV455" s="350"/>
      <c r="AW455" s="351">
        <f t="shared" si="305"/>
        <v>0</v>
      </c>
      <c r="AX455" s="350"/>
      <c r="AY455" s="351">
        <f t="shared" si="306"/>
        <v>0</v>
      </c>
      <c r="AZ455" s="350"/>
      <c r="BA455" s="351">
        <f t="shared" si="307"/>
        <v>0</v>
      </c>
      <c r="BB455" s="350"/>
      <c r="BC455" s="351">
        <f t="shared" si="308"/>
        <v>0</v>
      </c>
      <c r="BD455" s="350"/>
      <c r="BE455" s="351">
        <f t="shared" si="335"/>
        <v>0</v>
      </c>
      <c r="BF455" s="350"/>
      <c r="BG455" s="351">
        <f t="shared" si="309"/>
        <v>0</v>
      </c>
      <c r="BH455" s="350"/>
      <c r="BI455" s="351">
        <f t="shared" si="334"/>
        <v>0</v>
      </c>
    </row>
    <row r="456" spans="1:61" s="245" customFormat="1" ht="15.9" customHeight="1">
      <c r="A456" s="451" t="s">
        <v>491</v>
      </c>
      <c r="B456" s="452" t="s">
        <v>492</v>
      </c>
      <c r="C456" s="61">
        <v>32600</v>
      </c>
      <c r="D456" s="350"/>
      <c r="E456" s="351">
        <f t="shared" si="328"/>
        <v>0</v>
      </c>
      <c r="F456" s="447"/>
      <c r="G456" s="351">
        <f t="shared" si="329"/>
        <v>0</v>
      </c>
      <c r="H456" s="350"/>
      <c r="I456" s="351">
        <f t="shared" si="314"/>
        <v>0</v>
      </c>
      <c r="J456" s="512"/>
      <c r="K456" s="511">
        <f t="shared" si="315"/>
        <v>0</v>
      </c>
      <c r="L456" s="247"/>
      <c r="M456" s="351">
        <f t="shared" si="316"/>
        <v>0</v>
      </c>
      <c r="N456" s="350"/>
      <c r="O456" s="351">
        <f t="shared" si="317"/>
        <v>0</v>
      </c>
      <c r="P456" s="350"/>
      <c r="Q456" s="351">
        <f t="shared" si="318"/>
        <v>0</v>
      </c>
      <c r="R456" s="350"/>
      <c r="S456" s="351">
        <f t="shared" si="319"/>
        <v>0</v>
      </c>
      <c r="T456" s="350"/>
      <c r="U456" s="351">
        <f t="shared" si="295"/>
        <v>0</v>
      </c>
      <c r="V456" s="247"/>
      <c r="W456" s="351">
        <f t="shared" si="296"/>
        <v>0</v>
      </c>
      <c r="X456" s="350"/>
      <c r="Y456" s="351">
        <f t="shared" si="297"/>
        <v>0</v>
      </c>
      <c r="Z456" s="247"/>
      <c r="AA456" s="351">
        <f t="shared" si="298"/>
        <v>0</v>
      </c>
      <c r="AB456" s="350"/>
      <c r="AC456" s="351">
        <f t="shared" si="299"/>
        <v>0</v>
      </c>
      <c r="AD456" s="350"/>
      <c r="AE456" s="351">
        <f t="shared" si="300"/>
        <v>0</v>
      </c>
      <c r="AF456" s="350"/>
      <c r="AG456" s="351">
        <f t="shared" si="301"/>
        <v>0</v>
      </c>
      <c r="AH456" s="350"/>
      <c r="AI456" s="351">
        <f t="shared" si="302"/>
        <v>0</v>
      </c>
      <c r="AJ456" s="350"/>
      <c r="AK456" s="351">
        <f t="shared" si="320"/>
        <v>0</v>
      </c>
      <c r="AL456" s="350"/>
      <c r="AM456" s="351">
        <f t="shared" si="330"/>
        <v>0</v>
      </c>
      <c r="AN456" s="350"/>
      <c r="AO456" s="351">
        <f t="shared" si="331"/>
        <v>0</v>
      </c>
      <c r="AP456" s="350"/>
      <c r="AQ456" s="351">
        <f t="shared" si="332"/>
        <v>0</v>
      </c>
      <c r="AR456" s="350"/>
      <c r="AS456" s="351">
        <f t="shared" si="304"/>
        <v>0</v>
      </c>
      <c r="AT456" s="350"/>
      <c r="AU456" s="351">
        <f t="shared" si="333"/>
        <v>0</v>
      </c>
      <c r="AV456" s="350"/>
      <c r="AW456" s="351">
        <f t="shared" si="305"/>
        <v>0</v>
      </c>
      <c r="AX456" s="350"/>
      <c r="AY456" s="351">
        <f t="shared" si="306"/>
        <v>0</v>
      </c>
      <c r="AZ456" s="350"/>
      <c r="BA456" s="351">
        <f t="shared" si="307"/>
        <v>0</v>
      </c>
      <c r="BB456" s="350"/>
      <c r="BC456" s="351">
        <f t="shared" si="308"/>
        <v>0</v>
      </c>
      <c r="BD456" s="350"/>
      <c r="BE456" s="351">
        <f t="shared" si="335"/>
        <v>0</v>
      </c>
      <c r="BF456" s="350"/>
      <c r="BG456" s="351">
        <f t="shared" si="309"/>
        <v>0</v>
      </c>
      <c r="BH456" s="350"/>
      <c r="BI456" s="351">
        <f t="shared" si="334"/>
        <v>0</v>
      </c>
    </row>
    <row r="457" spans="1:61" s="245" customFormat="1" ht="15.9" customHeight="1">
      <c r="A457" s="451" t="s">
        <v>794</v>
      </c>
      <c r="B457" s="452" t="s">
        <v>795</v>
      </c>
      <c r="C457" s="61">
        <v>32600</v>
      </c>
      <c r="D457" s="350"/>
      <c r="E457" s="351">
        <f t="shared" si="328"/>
        <v>0</v>
      </c>
      <c r="F457" s="447"/>
      <c r="G457" s="351">
        <f t="shared" si="329"/>
        <v>0</v>
      </c>
      <c r="H457" s="350"/>
      <c r="I457" s="351">
        <f t="shared" si="314"/>
        <v>0</v>
      </c>
      <c r="J457" s="512"/>
      <c r="K457" s="511">
        <f t="shared" si="315"/>
        <v>0</v>
      </c>
      <c r="L457" s="247"/>
      <c r="M457" s="351">
        <f t="shared" si="316"/>
        <v>0</v>
      </c>
      <c r="N457" s="350"/>
      <c r="O457" s="351">
        <f t="shared" si="317"/>
        <v>0</v>
      </c>
      <c r="P457" s="350"/>
      <c r="Q457" s="351">
        <f t="shared" si="318"/>
        <v>0</v>
      </c>
      <c r="R457" s="350"/>
      <c r="S457" s="351">
        <f t="shared" si="319"/>
        <v>0</v>
      </c>
      <c r="T457" s="350"/>
      <c r="U457" s="351">
        <f t="shared" si="295"/>
        <v>0</v>
      </c>
      <c r="V457" s="247"/>
      <c r="W457" s="351">
        <f t="shared" si="296"/>
        <v>0</v>
      </c>
      <c r="X457" s="350"/>
      <c r="Y457" s="351">
        <f t="shared" si="297"/>
        <v>0</v>
      </c>
      <c r="Z457" s="247"/>
      <c r="AA457" s="351">
        <f t="shared" si="298"/>
        <v>0</v>
      </c>
      <c r="AB457" s="350"/>
      <c r="AC457" s="351">
        <f t="shared" si="299"/>
        <v>0</v>
      </c>
      <c r="AD457" s="350"/>
      <c r="AE457" s="351">
        <f t="shared" si="300"/>
        <v>0</v>
      </c>
      <c r="AF457" s="350"/>
      <c r="AG457" s="351">
        <f t="shared" si="301"/>
        <v>0</v>
      </c>
      <c r="AH457" s="350"/>
      <c r="AI457" s="351">
        <f t="shared" si="302"/>
        <v>0</v>
      </c>
      <c r="AJ457" s="350"/>
      <c r="AK457" s="351">
        <f t="shared" si="320"/>
        <v>0</v>
      </c>
      <c r="AL457" s="350"/>
      <c r="AM457" s="351">
        <f t="shared" si="330"/>
        <v>0</v>
      </c>
      <c r="AN457" s="350"/>
      <c r="AO457" s="351">
        <f t="shared" si="331"/>
        <v>0</v>
      </c>
      <c r="AP457" s="350"/>
      <c r="AQ457" s="351">
        <f t="shared" si="332"/>
        <v>0</v>
      </c>
      <c r="AR457" s="350"/>
      <c r="AS457" s="351">
        <f t="shared" si="304"/>
        <v>0</v>
      </c>
      <c r="AT457" s="350"/>
      <c r="AU457" s="351">
        <f t="shared" si="333"/>
        <v>0</v>
      </c>
      <c r="AV457" s="350"/>
      <c r="AW457" s="351">
        <f t="shared" si="305"/>
        <v>0</v>
      </c>
      <c r="AX457" s="350"/>
      <c r="AY457" s="351">
        <f t="shared" si="306"/>
        <v>0</v>
      </c>
      <c r="AZ457" s="350"/>
      <c r="BA457" s="351">
        <f t="shared" si="307"/>
        <v>0</v>
      </c>
      <c r="BB457" s="350"/>
      <c r="BC457" s="351">
        <f t="shared" si="308"/>
        <v>0</v>
      </c>
      <c r="BD457" s="350"/>
      <c r="BE457" s="351">
        <f t="shared" si="335"/>
        <v>0</v>
      </c>
      <c r="BF457" s="350"/>
      <c r="BG457" s="351">
        <f t="shared" si="309"/>
        <v>0</v>
      </c>
      <c r="BH457" s="350"/>
      <c r="BI457" s="351">
        <f t="shared" si="334"/>
        <v>0</v>
      </c>
    </row>
    <row r="458" spans="1:61" s="245" customFormat="1" ht="15.9" customHeight="1">
      <c r="A458" s="451" t="s">
        <v>800</v>
      </c>
      <c r="B458" s="452" t="s">
        <v>801</v>
      </c>
      <c r="C458" s="61">
        <v>32600</v>
      </c>
      <c r="D458" s="350"/>
      <c r="E458" s="351">
        <f t="shared" si="328"/>
        <v>0</v>
      </c>
      <c r="F458" s="447"/>
      <c r="G458" s="351">
        <f t="shared" si="329"/>
        <v>0</v>
      </c>
      <c r="H458" s="350"/>
      <c r="I458" s="351">
        <f t="shared" si="314"/>
        <v>0</v>
      </c>
      <c r="J458" s="512"/>
      <c r="K458" s="511">
        <f t="shared" si="315"/>
        <v>0</v>
      </c>
      <c r="L458" s="247"/>
      <c r="M458" s="351">
        <f t="shared" si="316"/>
        <v>0</v>
      </c>
      <c r="N458" s="350"/>
      <c r="O458" s="351">
        <f t="shared" si="317"/>
        <v>0</v>
      </c>
      <c r="P458" s="350"/>
      <c r="Q458" s="351">
        <f t="shared" si="318"/>
        <v>0</v>
      </c>
      <c r="R458" s="350"/>
      <c r="S458" s="351">
        <f t="shared" si="319"/>
        <v>0</v>
      </c>
      <c r="T458" s="350"/>
      <c r="U458" s="351">
        <f t="shared" si="295"/>
        <v>0</v>
      </c>
      <c r="V458" s="247"/>
      <c r="W458" s="351">
        <f t="shared" si="296"/>
        <v>0</v>
      </c>
      <c r="X458" s="350"/>
      <c r="Y458" s="351">
        <f t="shared" si="297"/>
        <v>0</v>
      </c>
      <c r="Z458" s="247"/>
      <c r="AA458" s="351">
        <f t="shared" si="298"/>
        <v>0</v>
      </c>
      <c r="AB458" s="350"/>
      <c r="AC458" s="351">
        <f t="shared" si="299"/>
        <v>0</v>
      </c>
      <c r="AD458" s="350"/>
      <c r="AE458" s="351">
        <f t="shared" si="300"/>
        <v>0</v>
      </c>
      <c r="AF458" s="350"/>
      <c r="AG458" s="351">
        <f t="shared" si="301"/>
        <v>0</v>
      </c>
      <c r="AH458" s="350"/>
      <c r="AI458" s="351">
        <f t="shared" si="302"/>
        <v>0</v>
      </c>
      <c r="AJ458" s="350"/>
      <c r="AK458" s="351">
        <f t="shared" si="320"/>
        <v>0</v>
      </c>
      <c r="AL458" s="350"/>
      <c r="AM458" s="351">
        <f t="shared" si="330"/>
        <v>0</v>
      </c>
      <c r="AN458" s="350"/>
      <c r="AO458" s="351">
        <f t="shared" si="331"/>
        <v>0</v>
      </c>
      <c r="AP458" s="350"/>
      <c r="AQ458" s="351">
        <f t="shared" si="332"/>
        <v>0</v>
      </c>
      <c r="AR458" s="350"/>
      <c r="AS458" s="351">
        <f t="shared" si="304"/>
        <v>0</v>
      </c>
      <c r="AT458" s="350"/>
      <c r="AU458" s="351">
        <f t="shared" si="333"/>
        <v>0</v>
      </c>
      <c r="AV458" s="350"/>
      <c r="AW458" s="351">
        <f t="shared" si="305"/>
        <v>0</v>
      </c>
      <c r="AX458" s="350"/>
      <c r="AY458" s="351">
        <f t="shared" si="306"/>
        <v>0</v>
      </c>
      <c r="AZ458" s="350"/>
      <c r="BA458" s="351">
        <f t="shared" si="307"/>
        <v>0</v>
      </c>
      <c r="BB458" s="350"/>
      <c r="BC458" s="351">
        <f t="shared" si="308"/>
        <v>0</v>
      </c>
      <c r="BD458" s="350"/>
      <c r="BE458" s="351">
        <f t="shared" si="335"/>
        <v>0</v>
      </c>
      <c r="BF458" s="350"/>
      <c r="BG458" s="351">
        <f t="shared" si="309"/>
        <v>0</v>
      </c>
      <c r="BH458" s="350"/>
      <c r="BI458" s="351">
        <f t="shared" si="334"/>
        <v>0</v>
      </c>
    </row>
    <row r="459" spans="1:61" s="245" customFormat="1" ht="15.9" customHeight="1">
      <c r="A459" s="451" t="s">
        <v>570</v>
      </c>
      <c r="B459" s="452" t="s">
        <v>571</v>
      </c>
      <c r="C459" s="61">
        <v>32600</v>
      </c>
      <c r="D459" s="350"/>
      <c r="E459" s="351">
        <f t="shared" si="328"/>
        <v>0</v>
      </c>
      <c r="F459" s="447"/>
      <c r="G459" s="351">
        <f t="shared" si="329"/>
        <v>0</v>
      </c>
      <c r="H459" s="350"/>
      <c r="I459" s="351">
        <f t="shared" si="314"/>
        <v>0</v>
      </c>
      <c r="J459" s="512"/>
      <c r="K459" s="511">
        <f t="shared" si="315"/>
        <v>0</v>
      </c>
      <c r="L459" s="247"/>
      <c r="M459" s="351">
        <f t="shared" si="316"/>
        <v>0</v>
      </c>
      <c r="N459" s="350"/>
      <c r="O459" s="351">
        <f t="shared" si="317"/>
        <v>0</v>
      </c>
      <c r="P459" s="350"/>
      <c r="Q459" s="351">
        <f t="shared" si="318"/>
        <v>0</v>
      </c>
      <c r="R459" s="350"/>
      <c r="S459" s="351">
        <f t="shared" si="319"/>
        <v>0</v>
      </c>
      <c r="T459" s="350"/>
      <c r="U459" s="351">
        <f t="shared" si="295"/>
        <v>0</v>
      </c>
      <c r="V459" s="247"/>
      <c r="W459" s="351">
        <f t="shared" si="296"/>
        <v>0</v>
      </c>
      <c r="X459" s="350"/>
      <c r="Y459" s="351">
        <f t="shared" si="297"/>
        <v>0</v>
      </c>
      <c r="Z459" s="247"/>
      <c r="AA459" s="351">
        <f t="shared" si="298"/>
        <v>0</v>
      </c>
      <c r="AB459" s="350"/>
      <c r="AC459" s="351">
        <f t="shared" si="299"/>
        <v>0</v>
      </c>
      <c r="AD459" s="350"/>
      <c r="AE459" s="351">
        <f t="shared" si="300"/>
        <v>0</v>
      </c>
      <c r="AF459" s="350"/>
      <c r="AG459" s="351">
        <f t="shared" si="301"/>
        <v>0</v>
      </c>
      <c r="AH459" s="350"/>
      <c r="AI459" s="351">
        <f t="shared" si="302"/>
        <v>0</v>
      </c>
      <c r="AJ459" s="350"/>
      <c r="AK459" s="351">
        <f t="shared" si="320"/>
        <v>0</v>
      </c>
      <c r="AL459" s="350"/>
      <c r="AM459" s="351">
        <f t="shared" si="330"/>
        <v>0</v>
      </c>
      <c r="AN459" s="350"/>
      <c r="AO459" s="351">
        <f t="shared" si="331"/>
        <v>0</v>
      </c>
      <c r="AP459" s="350"/>
      <c r="AQ459" s="351">
        <f t="shared" si="332"/>
        <v>0</v>
      </c>
      <c r="AR459" s="350"/>
      <c r="AS459" s="351">
        <f t="shared" si="304"/>
        <v>0</v>
      </c>
      <c r="AT459" s="350"/>
      <c r="AU459" s="351">
        <f t="shared" si="333"/>
        <v>0</v>
      </c>
      <c r="AV459" s="350"/>
      <c r="AW459" s="351">
        <f t="shared" si="305"/>
        <v>0</v>
      </c>
      <c r="AX459" s="350"/>
      <c r="AY459" s="351">
        <f t="shared" si="306"/>
        <v>0</v>
      </c>
      <c r="AZ459" s="350"/>
      <c r="BA459" s="351">
        <f t="shared" si="307"/>
        <v>0</v>
      </c>
      <c r="BB459" s="350"/>
      <c r="BC459" s="351">
        <f t="shared" si="308"/>
        <v>0</v>
      </c>
      <c r="BD459" s="350"/>
      <c r="BE459" s="351">
        <f t="shared" si="335"/>
        <v>0</v>
      </c>
      <c r="BF459" s="350"/>
      <c r="BG459" s="351">
        <f t="shared" si="309"/>
        <v>0</v>
      </c>
      <c r="BH459" s="350"/>
      <c r="BI459" s="351">
        <f t="shared" si="334"/>
        <v>0</v>
      </c>
    </row>
    <row r="460" spans="1:61" s="245" customFormat="1" ht="15.9" customHeight="1">
      <c r="A460" s="451" t="s">
        <v>574</v>
      </c>
      <c r="B460" s="452" t="s">
        <v>243</v>
      </c>
      <c r="C460" s="61">
        <v>32600</v>
      </c>
      <c r="D460" s="350"/>
      <c r="E460" s="351">
        <f t="shared" si="328"/>
        <v>0</v>
      </c>
      <c r="F460" s="447"/>
      <c r="G460" s="351">
        <f t="shared" si="329"/>
        <v>0</v>
      </c>
      <c r="H460" s="350"/>
      <c r="I460" s="351">
        <f t="shared" si="314"/>
        <v>0</v>
      </c>
      <c r="J460" s="512"/>
      <c r="K460" s="511">
        <f t="shared" si="315"/>
        <v>0</v>
      </c>
      <c r="L460" s="247"/>
      <c r="M460" s="351">
        <f t="shared" si="316"/>
        <v>0</v>
      </c>
      <c r="N460" s="350"/>
      <c r="O460" s="351">
        <f t="shared" si="317"/>
        <v>0</v>
      </c>
      <c r="P460" s="350"/>
      <c r="Q460" s="351">
        <f t="shared" si="318"/>
        <v>0</v>
      </c>
      <c r="R460" s="350"/>
      <c r="S460" s="351">
        <f t="shared" si="319"/>
        <v>0</v>
      </c>
      <c r="T460" s="350"/>
      <c r="U460" s="351">
        <f t="shared" si="295"/>
        <v>0</v>
      </c>
      <c r="V460" s="247"/>
      <c r="W460" s="351">
        <f t="shared" si="296"/>
        <v>0</v>
      </c>
      <c r="X460" s="350"/>
      <c r="Y460" s="351">
        <f t="shared" si="297"/>
        <v>0</v>
      </c>
      <c r="Z460" s="247"/>
      <c r="AA460" s="351">
        <f t="shared" si="298"/>
        <v>0</v>
      </c>
      <c r="AB460" s="350"/>
      <c r="AC460" s="351">
        <f t="shared" si="299"/>
        <v>0</v>
      </c>
      <c r="AD460" s="350"/>
      <c r="AE460" s="351">
        <f t="shared" si="300"/>
        <v>0</v>
      </c>
      <c r="AF460" s="350"/>
      <c r="AG460" s="351">
        <f t="shared" si="301"/>
        <v>0</v>
      </c>
      <c r="AH460" s="350"/>
      <c r="AI460" s="351">
        <f t="shared" si="302"/>
        <v>0</v>
      </c>
      <c r="AJ460" s="350"/>
      <c r="AK460" s="351">
        <f t="shared" si="320"/>
        <v>0</v>
      </c>
      <c r="AL460" s="350"/>
      <c r="AM460" s="351">
        <f t="shared" si="330"/>
        <v>0</v>
      </c>
      <c r="AN460" s="350"/>
      <c r="AO460" s="351">
        <f t="shared" si="331"/>
        <v>0</v>
      </c>
      <c r="AP460" s="350"/>
      <c r="AQ460" s="351">
        <f t="shared" si="332"/>
        <v>0</v>
      </c>
      <c r="AR460" s="350"/>
      <c r="AS460" s="351">
        <f t="shared" si="304"/>
        <v>0</v>
      </c>
      <c r="AT460" s="350"/>
      <c r="AU460" s="351">
        <f t="shared" si="333"/>
        <v>0</v>
      </c>
      <c r="AV460" s="350"/>
      <c r="AW460" s="351">
        <f t="shared" si="305"/>
        <v>0</v>
      </c>
      <c r="AX460" s="350"/>
      <c r="AY460" s="351">
        <f t="shared" si="306"/>
        <v>0</v>
      </c>
      <c r="AZ460" s="350"/>
      <c r="BA460" s="351">
        <f t="shared" si="307"/>
        <v>0</v>
      </c>
      <c r="BB460" s="350"/>
      <c r="BC460" s="351">
        <f t="shared" si="308"/>
        <v>0</v>
      </c>
      <c r="BD460" s="350"/>
      <c r="BE460" s="351">
        <f t="shared" si="335"/>
        <v>0</v>
      </c>
      <c r="BF460" s="350"/>
      <c r="BG460" s="351">
        <f t="shared" si="309"/>
        <v>0</v>
      </c>
      <c r="BH460" s="350"/>
      <c r="BI460" s="351">
        <f t="shared" si="334"/>
        <v>0</v>
      </c>
    </row>
    <row r="461" spans="1:61" s="245" customFormat="1" ht="15.9" customHeight="1">
      <c r="A461" s="451" t="s">
        <v>489</v>
      </c>
      <c r="B461" s="452" t="s">
        <v>490</v>
      </c>
      <c r="C461" s="61">
        <v>32600</v>
      </c>
      <c r="D461" s="350"/>
      <c r="E461" s="351">
        <f t="shared" si="328"/>
        <v>0</v>
      </c>
      <c r="F461" s="447"/>
      <c r="G461" s="351">
        <f t="shared" si="329"/>
        <v>0</v>
      </c>
      <c r="H461" s="350"/>
      <c r="I461" s="351">
        <f t="shared" si="314"/>
        <v>0</v>
      </c>
      <c r="J461" s="512"/>
      <c r="K461" s="511">
        <f t="shared" si="315"/>
        <v>0</v>
      </c>
      <c r="L461" s="247"/>
      <c r="M461" s="351">
        <f t="shared" si="316"/>
        <v>0</v>
      </c>
      <c r="N461" s="350"/>
      <c r="O461" s="351">
        <f t="shared" si="317"/>
        <v>0</v>
      </c>
      <c r="P461" s="350"/>
      <c r="Q461" s="351">
        <f t="shared" si="318"/>
        <v>0</v>
      </c>
      <c r="R461" s="350"/>
      <c r="S461" s="351">
        <f t="shared" si="319"/>
        <v>0</v>
      </c>
      <c r="T461" s="350"/>
      <c r="U461" s="351">
        <f t="shared" si="295"/>
        <v>0</v>
      </c>
      <c r="V461" s="247"/>
      <c r="W461" s="351">
        <f t="shared" si="296"/>
        <v>0</v>
      </c>
      <c r="X461" s="350"/>
      <c r="Y461" s="351">
        <f t="shared" si="297"/>
        <v>0</v>
      </c>
      <c r="Z461" s="247"/>
      <c r="AA461" s="351">
        <f t="shared" si="298"/>
        <v>0</v>
      </c>
      <c r="AB461" s="350"/>
      <c r="AC461" s="351">
        <f t="shared" si="299"/>
        <v>0</v>
      </c>
      <c r="AD461" s="350"/>
      <c r="AE461" s="351">
        <f t="shared" si="300"/>
        <v>0</v>
      </c>
      <c r="AF461" s="350"/>
      <c r="AG461" s="351">
        <f t="shared" si="301"/>
        <v>0</v>
      </c>
      <c r="AH461" s="350"/>
      <c r="AI461" s="351">
        <f t="shared" si="302"/>
        <v>0</v>
      </c>
      <c r="AJ461" s="350"/>
      <c r="AK461" s="351">
        <f t="shared" si="320"/>
        <v>0</v>
      </c>
      <c r="AL461" s="350"/>
      <c r="AM461" s="351">
        <f t="shared" si="330"/>
        <v>0</v>
      </c>
      <c r="AN461" s="350"/>
      <c r="AO461" s="351">
        <f t="shared" si="331"/>
        <v>0</v>
      </c>
      <c r="AP461" s="350"/>
      <c r="AQ461" s="351">
        <f t="shared" si="332"/>
        <v>0</v>
      </c>
      <c r="AR461" s="350"/>
      <c r="AS461" s="351">
        <f t="shared" si="304"/>
        <v>0</v>
      </c>
      <c r="AT461" s="350"/>
      <c r="AU461" s="351">
        <f t="shared" si="333"/>
        <v>0</v>
      </c>
      <c r="AV461" s="350"/>
      <c r="AW461" s="351">
        <f t="shared" si="305"/>
        <v>0</v>
      </c>
      <c r="AX461" s="350"/>
      <c r="AY461" s="351">
        <f t="shared" si="306"/>
        <v>0</v>
      </c>
      <c r="AZ461" s="350"/>
      <c r="BA461" s="351">
        <f t="shared" si="307"/>
        <v>0</v>
      </c>
      <c r="BB461" s="350"/>
      <c r="BC461" s="351">
        <f t="shared" si="308"/>
        <v>0</v>
      </c>
      <c r="BD461" s="350"/>
      <c r="BE461" s="351">
        <f t="shared" si="335"/>
        <v>0</v>
      </c>
      <c r="BF461" s="350"/>
      <c r="BG461" s="351">
        <f t="shared" si="309"/>
        <v>0</v>
      </c>
      <c r="BH461" s="350"/>
      <c r="BI461" s="351">
        <f t="shared" si="334"/>
        <v>0</v>
      </c>
    </row>
    <row r="462" spans="1:61" s="245" customFormat="1" ht="15.9" customHeight="1">
      <c r="A462" s="451" t="s">
        <v>788</v>
      </c>
      <c r="B462" s="452" t="s">
        <v>485</v>
      </c>
      <c r="C462" s="61">
        <v>32600</v>
      </c>
      <c r="D462" s="350"/>
      <c r="E462" s="351">
        <f t="shared" si="328"/>
        <v>0</v>
      </c>
      <c r="F462" s="447"/>
      <c r="G462" s="351">
        <f t="shared" si="329"/>
        <v>0</v>
      </c>
      <c r="H462" s="350"/>
      <c r="I462" s="351">
        <f t="shared" si="314"/>
        <v>0</v>
      </c>
      <c r="J462" s="512"/>
      <c r="K462" s="511">
        <f t="shared" si="315"/>
        <v>0</v>
      </c>
      <c r="L462" s="247"/>
      <c r="M462" s="351">
        <f t="shared" si="316"/>
        <v>0</v>
      </c>
      <c r="N462" s="350"/>
      <c r="O462" s="351">
        <f t="shared" si="317"/>
        <v>0</v>
      </c>
      <c r="P462" s="350"/>
      <c r="Q462" s="351">
        <f t="shared" si="318"/>
        <v>0</v>
      </c>
      <c r="R462" s="350"/>
      <c r="S462" s="351">
        <f t="shared" si="319"/>
        <v>0</v>
      </c>
      <c r="T462" s="350"/>
      <c r="U462" s="351">
        <f t="shared" si="295"/>
        <v>0</v>
      </c>
      <c r="V462" s="247"/>
      <c r="W462" s="351">
        <f t="shared" si="296"/>
        <v>0</v>
      </c>
      <c r="X462" s="350"/>
      <c r="Y462" s="351">
        <f t="shared" si="297"/>
        <v>0</v>
      </c>
      <c r="Z462" s="247"/>
      <c r="AA462" s="351">
        <f t="shared" si="298"/>
        <v>0</v>
      </c>
      <c r="AB462" s="350"/>
      <c r="AC462" s="351">
        <f t="shared" si="299"/>
        <v>0</v>
      </c>
      <c r="AD462" s="350"/>
      <c r="AE462" s="351">
        <f t="shared" si="300"/>
        <v>0</v>
      </c>
      <c r="AF462" s="350"/>
      <c r="AG462" s="351">
        <f t="shared" si="301"/>
        <v>0</v>
      </c>
      <c r="AH462" s="350"/>
      <c r="AI462" s="351">
        <f t="shared" si="302"/>
        <v>0</v>
      </c>
      <c r="AJ462" s="350"/>
      <c r="AK462" s="351">
        <f t="shared" si="320"/>
        <v>0</v>
      </c>
      <c r="AL462" s="350"/>
      <c r="AM462" s="351">
        <f t="shared" si="330"/>
        <v>0</v>
      </c>
      <c r="AN462" s="350"/>
      <c r="AO462" s="351">
        <f t="shared" si="331"/>
        <v>0</v>
      </c>
      <c r="AP462" s="350"/>
      <c r="AQ462" s="351">
        <f t="shared" si="332"/>
        <v>0</v>
      </c>
      <c r="AR462" s="350"/>
      <c r="AS462" s="351">
        <f t="shared" si="304"/>
        <v>0</v>
      </c>
      <c r="AT462" s="350"/>
      <c r="AU462" s="351">
        <f t="shared" si="333"/>
        <v>0</v>
      </c>
      <c r="AV462" s="350"/>
      <c r="AW462" s="351">
        <f t="shared" si="305"/>
        <v>0</v>
      </c>
      <c r="AX462" s="350"/>
      <c r="AY462" s="351">
        <f t="shared" si="306"/>
        <v>0</v>
      </c>
      <c r="AZ462" s="350"/>
      <c r="BA462" s="351">
        <f t="shared" si="307"/>
        <v>0</v>
      </c>
      <c r="BB462" s="350"/>
      <c r="BC462" s="351">
        <f t="shared" si="308"/>
        <v>0</v>
      </c>
      <c r="BD462" s="350"/>
      <c r="BE462" s="351">
        <f t="shared" si="335"/>
        <v>0</v>
      </c>
      <c r="BF462" s="350"/>
      <c r="BG462" s="351">
        <f t="shared" si="309"/>
        <v>0</v>
      </c>
      <c r="BH462" s="350"/>
      <c r="BI462" s="351">
        <f t="shared" si="334"/>
        <v>0</v>
      </c>
    </row>
    <row r="463" spans="1:61" s="245" customFormat="1" ht="15.9" customHeight="1">
      <c r="A463" s="451" t="s">
        <v>792</v>
      </c>
      <c r="B463" s="452" t="s">
        <v>793</v>
      </c>
      <c r="C463" s="61">
        <v>32600</v>
      </c>
      <c r="D463" s="350"/>
      <c r="E463" s="351">
        <f t="shared" si="328"/>
        <v>0</v>
      </c>
      <c r="F463" s="447"/>
      <c r="G463" s="351">
        <f t="shared" si="329"/>
        <v>0</v>
      </c>
      <c r="H463" s="350"/>
      <c r="I463" s="351">
        <f t="shared" si="314"/>
        <v>0</v>
      </c>
      <c r="J463" s="512"/>
      <c r="K463" s="511">
        <f t="shared" si="315"/>
        <v>0</v>
      </c>
      <c r="L463" s="247"/>
      <c r="M463" s="351">
        <f t="shared" si="316"/>
        <v>0</v>
      </c>
      <c r="N463" s="350"/>
      <c r="O463" s="351">
        <f t="shared" si="317"/>
        <v>0</v>
      </c>
      <c r="P463" s="350"/>
      <c r="Q463" s="351">
        <f t="shared" si="318"/>
        <v>0</v>
      </c>
      <c r="R463" s="350"/>
      <c r="S463" s="351">
        <f t="shared" si="319"/>
        <v>0</v>
      </c>
      <c r="T463" s="350"/>
      <c r="U463" s="351">
        <f t="shared" si="295"/>
        <v>0</v>
      </c>
      <c r="V463" s="247"/>
      <c r="W463" s="351">
        <f t="shared" si="296"/>
        <v>0</v>
      </c>
      <c r="X463" s="350"/>
      <c r="Y463" s="351">
        <f t="shared" si="297"/>
        <v>0</v>
      </c>
      <c r="Z463" s="247"/>
      <c r="AA463" s="351">
        <f t="shared" si="298"/>
        <v>0</v>
      </c>
      <c r="AB463" s="350"/>
      <c r="AC463" s="351">
        <f t="shared" si="299"/>
        <v>0</v>
      </c>
      <c r="AD463" s="350"/>
      <c r="AE463" s="351">
        <f t="shared" si="300"/>
        <v>0</v>
      </c>
      <c r="AF463" s="350"/>
      <c r="AG463" s="351">
        <f t="shared" si="301"/>
        <v>0</v>
      </c>
      <c r="AH463" s="350"/>
      <c r="AI463" s="351">
        <f t="shared" si="302"/>
        <v>0</v>
      </c>
      <c r="AJ463" s="350"/>
      <c r="AK463" s="351">
        <f t="shared" si="320"/>
        <v>0</v>
      </c>
      <c r="AL463" s="350"/>
      <c r="AM463" s="351">
        <f t="shared" si="330"/>
        <v>0</v>
      </c>
      <c r="AN463" s="350"/>
      <c r="AO463" s="351">
        <f t="shared" si="331"/>
        <v>0</v>
      </c>
      <c r="AP463" s="350"/>
      <c r="AQ463" s="351">
        <f t="shared" si="332"/>
        <v>0</v>
      </c>
      <c r="AR463" s="350"/>
      <c r="AS463" s="351">
        <f t="shared" si="304"/>
        <v>0</v>
      </c>
      <c r="AT463" s="350"/>
      <c r="AU463" s="351">
        <f t="shared" si="333"/>
        <v>0</v>
      </c>
      <c r="AV463" s="350"/>
      <c r="AW463" s="351">
        <f t="shared" si="305"/>
        <v>0</v>
      </c>
      <c r="AX463" s="350"/>
      <c r="AY463" s="351">
        <f t="shared" si="306"/>
        <v>0</v>
      </c>
      <c r="AZ463" s="350"/>
      <c r="BA463" s="351">
        <f t="shared" si="307"/>
        <v>0</v>
      </c>
      <c r="BB463" s="350"/>
      <c r="BC463" s="351">
        <f t="shared" si="308"/>
        <v>0</v>
      </c>
      <c r="BD463" s="350"/>
      <c r="BE463" s="351">
        <f t="shared" si="335"/>
        <v>0</v>
      </c>
      <c r="BF463" s="350"/>
      <c r="BG463" s="351">
        <f t="shared" si="309"/>
        <v>0</v>
      </c>
      <c r="BH463" s="350"/>
      <c r="BI463" s="351">
        <f t="shared" si="334"/>
        <v>0</v>
      </c>
    </row>
    <row r="464" spans="1:61" s="245" customFormat="1" ht="15.9" customHeight="1">
      <c r="A464" s="451" t="s">
        <v>802</v>
      </c>
      <c r="B464" s="452" t="s">
        <v>803</v>
      </c>
      <c r="C464" s="61">
        <v>32600</v>
      </c>
      <c r="D464" s="350"/>
      <c r="E464" s="351">
        <f t="shared" si="328"/>
        <v>0</v>
      </c>
      <c r="F464" s="447"/>
      <c r="G464" s="351">
        <f t="shared" si="329"/>
        <v>0</v>
      </c>
      <c r="H464" s="350"/>
      <c r="I464" s="351">
        <f t="shared" si="314"/>
        <v>0</v>
      </c>
      <c r="J464" s="512"/>
      <c r="K464" s="511">
        <f t="shared" si="315"/>
        <v>0</v>
      </c>
      <c r="L464" s="247"/>
      <c r="M464" s="351">
        <f t="shared" si="316"/>
        <v>0</v>
      </c>
      <c r="N464" s="350"/>
      <c r="O464" s="351">
        <f t="shared" si="317"/>
        <v>0</v>
      </c>
      <c r="P464" s="350"/>
      <c r="Q464" s="351">
        <f t="shared" si="318"/>
        <v>0</v>
      </c>
      <c r="R464" s="350"/>
      <c r="S464" s="351">
        <f t="shared" si="319"/>
        <v>0</v>
      </c>
      <c r="T464" s="350"/>
      <c r="U464" s="351">
        <f t="shared" si="295"/>
        <v>0</v>
      </c>
      <c r="V464" s="247"/>
      <c r="W464" s="351">
        <f t="shared" si="296"/>
        <v>0</v>
      </c>
      <c r="X464" s="350"/>
      <c r="Y464" s="351">
        <f t="shared" si="297"/>
        <v>0</v>
      </c>
      <c r="Z464" s="247"/>
      <c r="AA464" s="351">
        <f t="shared" si="298"/>
        <v>0</v>
      </c>
      <c r="AB464" s="350"/>
      <c r="AC464" s="351">
        <f t="shared" si="299"/>
        <v>0</v>
      </c>
      <c r="AD464" s="350"/>
      <c r="AE464" s="351">
        <f t="shared" si="300"/>
        <v>0</v>
      </c>
      <c r="AF464" s="350"/>
      <c r="AG464" s="351">
        <f t="shared" si="301"/>
        <v>0</v>
      </c>
      <c r="AH464" s="350"/>
      <c r="AI464" s="351">
        <f t="shared" si="302"/>
        <v>0</v>
      </c>
      <c r="AJ464" s="350"/>
      <c r="AK464" s="351">
        <f t="shared" si="320"/>
        <v>0</v>
      </c>
      <c r="AL464" s="350"/>
      <c r="AM464" s="351">
        <f t="shared" si="330"/>
        <v>0</v>
      </c>
      <c r="AN464" s="350"/>
      <c r="AO464" s="351">
        <f t="shared" si="331"/>
        <v>0</v>
      </c>
      <c r="AP464" s="350"/>
      <c r="AQ464" s="351">
        <f t="shared" si="332"/>
        <v>0</v>
      </c>
      <c r="AR464" s="350"/>
      <c r="AS464" s="351">
        <f t="shared" si="304"/>
        <v>0</v>
      </c>
      <c r="AT464" s="350"/>
      <c r="AU464" s="351">
        <f t="shared" si="333"/>
        <v>0</v>
      </c>
      <c r="AV464" s="350"/>
      <c r="AW464" s="351">
        <f t="shared" si="305"/>
        <v>0</v>
      </c>
      <c r="AX464" s="350"/>
      <c r="AY464" s="351">
        <f t="shared" si="306"/>
        <v>0</v>
      </c>
      <c r="AZ464" s="350"/>
      <c r="BA464" s="351">
        <f t="shared" si="307"/>
        <v>0</v>
      </c>
      <c r="BB464" s="350"/>
      <c r="BC464" s="351">
        <f t="shared" si="308"/>
        <v>0</v>
      </c>
      <c r="BD464" s="350"/>
      <c r="BE464" s="351">
        <f t="shared" si="335"/>
        <v>0</v>
      </c>
      <c r="BF464" s="350"/>
      <c r="BG464" s="351">
        <f t="shared" si="309"/>
        <v>0</v>
      </c>
      <c r="BH464" s="350"/>
      <c r="BI464" s="351">
        <f t="shared" si="334"/>
        <v>0</v>
      </c>
    </row>
    <row r="465" spans="1:61" s="245" customFormat="1" ht="15.9" customHeight="1">
      <c r="A465" s="451" t="s">
        <v>487</v>
      </c>
      <c r="B465" s="452" t="s">
        <v>488</v>
      </c>
      <c r="C465" s="61">
        <v>32600</v>
      </c>
      <c r="D465" s="350"/>
      <c r="E465" s="351">
        <f t="shared" si="328"/>
        <v>0</v>
      </c>
      <c r="F465" s="447"/>
      <c r="G465" s="351">
        <f t="shared" si="329"/>
        <v>0</v>
      </c>
      <c r="H465" s="350"/>
      <c r="I465" s="351">
        <f t="shared" si="314"/>
        <v>0</v>
      </c>
      <c r="J465" s="512"/>
      <c r="K465" s="511">
        <f t="shared" si="315"/>
        <v>0</v>
      </c>
      <c r="L465" s="247"/>
      <c r="M465" s="351">
        <f t="shared" si="316"/>
        <v>0</v>
      </c>
      <c r="N465" s="350"/>
      <c r="O465" s="351">
        <f t="shared" si="317"/>
        <v>0</v>
      </c>
      <c r="P465" s="350"/>
      <c r="Q465" s="351">
        <f t="shared" si="318"/>
        <v>0</v>
      </c>
      <c r="R465" s="350"/>
      <c r="S465" s="351">
        <f t="shared" si="319"/>
        <v>0</v>
      </c>
      <c r="T465" s="350"/>
      <c r="U465" s="351">
        <f t="shared" si="295"/>
        <v>0</v>
      </c>
      <c r="V465" s="247"/>
      <c r="W465" s="351">
        <f t="shared" si="296"/>
        <v>0</v>
      </c>
      <c r="X465" s="350"/>
      <c r="Y465" s="351">
        <f t="shared" si="297"/>
        <v>0</v>
      </c>
      <c r="Z465" s="247"/>
      <c r="AA465" s="351">
        <f t="shared" si="298"/>
        <v>0</v>
      </c>
      <c r="AB465" s="350"/>
      <c r="AC465" s="351">
        <f t="shared" si="299"/>
        <v>0</v>
      </c>
      <c r="AD465" s="350"/>
      <c r="AE465" s="351">
        <f t="shared" si="300"/>
        <v>0</v>
      </c>
      <c r="AF465" s="350"/>
      <c r="AG465" s="351">
        <f t="shared" si="301"/>
        <v>0</v>
      </c>
      <c r="AH465" s="350"/>
      <c r="AI465" s="351">
        <f t="shared" si="302"/>
        <v>0</v>
      </c>
      <c r="AJ465" s="350"/>
      <c r="AK465" s="351">
        <f t="shared" si="320"/>
        <v>0</v>
      </c>
      <c r="AL465" s="350"/>
      <c r="AM465" s="351">
        <f t="shared" si="330"/>
        <v>0</v>
      </c>
      <c r="AN465" s="350"/>
      <c r="AO465" s="351">
        <f t="shared" si="331"/>
        <v>0</v>
      </c>
      <c r="AP465" s="350"/>
      <c r="AQ465" s="351">
        <f t="shared" si="332"/>
        <v>0</v>
      </c>
      <c r="AR465" s="350"/>
      <c r="AS465" s="351">
        <f t="shared" si="304"/>
        <v>0</v>
      </c>
      <c r="AT465" s="350"/>
      <c r="AU465" s="351">
        <f t="shared" si="333"/>
        <v>0</v>
      </c>
      <c r="AV465" s="350"/>
      <c r="AW465" s="351">
        <f t="shared" si="305"/>
        <v>0</v>
      </c>
      <c r="AX465" s="350"/>
      <c r="AY465" s="351">
        <f t="shared" si="306"/>
        <v>0</v>
      </c>
      <c r="AZ465" s="350"/>
      <c r="BA465" s="351">
        <f t="shared" si="307"/>
        <v>0</v>
      </c>
      <c r="BB465" s="350"/>
      <c r="BC465" s="351">
        <f t="shared" si="308"/>
        <v>0</v>
      </c>
      <c r="BD465" s="350"/>
      <c r="BE465" s="351">
        <f t="shared" si="335"/>
        <v>0</v>
      </c>
      <c r="BF465" s="350"/>
      <c r="BG465" s="351">
        <f t="shared" si="309"/>
        <v>0</v>
      </c>
      <c r="BH465" s="350"/>
      <c r="BI465" s="351">
        <f t="shared" si="334"/>
        <v>0</v>
      </c>
    </row>
    <row r="466" spans="1:61" s="245" customFormat="1" ht="15.9" customHeight="1">
      <c r="A466" s="451" t="s">
        <v>572</v>
      </c>
      <c r="B466" s="452" t="s">
        <v>573</v>
      </c>
      <c r="C466" s="61">
        <v>32600</v>
      </c>
      <c r="D466" s="350"/>
      <c r="E466" s="351">
        <f t="shared" si="328"/>
        <v>0</v>
      </c>
      <c r="F466" s="447"/>
      <c r="G466" s="351">
        <f t="shared" si="329"/>
        <v>0</v>
      </c>
      <c r="H466" s="350"/>
      <c r="I466" s="351">
        <f t="shared" si="314"/>
        <v>0</v>
      </c>
      <c r="J466" s="512"/>
      <c r="K466" s="511">
        <f t="shared" si="315"/>
        <v>0</v>
      </c>
      <c r="L466" s="247"/>
      <c r="M466" s="351">
        <f t="shared" si="316"/>
        <v>0</v>
      </c>
      <c r="N466" s="350"/>
      <c r="O466" s="351">
        <f t="shared" si="317"/>
        <v>0</v>
      </c>
      <c r="P466" s="350"/>
      <c r="Q466" s="351">
        <f t="shared" si="318"/>
        <v>0</v>
      </c>
      <c r="R466" s="350"/>
      <c r="S466" s="351">
        <f t="shared" si="319"/>
        <v>0</v>
      </c>
      <c r="T466" s="350"/>
      <c r="U466" s="351">
        <f t="shared" si="295"/>
        <v>0</v>
      </c>
      <c r="V466" s="247"/>
      <c r="W466" s="351">
        <f t="shared" si="296"/>
        <v>0</v>
      </c>
      <c r="X466" s="350"/>
      <c r="Y466" s="351">
        <f t="shared" si="297"/>
        <v>0</v>
      </c>
      <c r="Z466" s="247"/>
      <c r="AA466" s="351">
        <f t="shared" si="298"/>
        <v>0</v>
      </c>
      <c r="AB466" s="350"/>
      <c r="AC466" s="351">
        <f t="shared" si="299"/>
        <v>0</v>
      </c>
      <c r="AD466" s="350"/>
      <c r="AE466" s="351">
        <f t="shared" si="300"/>
        <v>0</v>
      </c>
      <c r="AF466" s="350"/>
      <c r="AG466" s="351">
        <f t="shared" si="301"/>
        <v>0</v>
      </c>
      <c r="AH466" s="350"/>
      <c r="AI466" s="351">
        <f t="shared" si="302"/>
        <v>0</v>
      </c>
      <c r="AJ466" s="350"/>
      <c r="AK466" s="351">
        <f t="shared" si="320"/>
        <v>0</v>
      </c>
      <c r="AL466" s="350"/>
      <c r="AM466" s="351">
        <f t="shared" si="330"/>
        <v>0</v>
      </c>
      <c r="AN466" s="350"/>
      <c r="AO466" s="351">
        <f t="shared" si="331"/>
        <v>0</v>
      </c>
      <c r="AP466" s="350"/>
      <c r="AQ466" s="351">
        <f t="shared" si="332"/>
        <v>0</v>
      </c>
      <c r="AR466" s="350"/>
      <c r="AS466" s="351">
        <f t="shared" si="304"/>
        <v>0</v>
      </c>
      <c r="AT466" s="350"/>
      <c r="AU466" s="351">
        <f t="shared" si="333"/>
        <v>0</v>
      </c>
      <c r="AV466" s="350"/>
      <c r="AW466" s="351">
        <f t="shared" si="305"/>
        <v>0</v>
      </c>
      <c r="AX466" s="350"/>
      <c r="AY466" s="351">
        <f t="shared" si="306"/>
        <v>0</v>
      </c>
      <c r="AZ466" s="350"/>
      <c r="BA466" s="351">
        <f t="shared" si="307"/>
        <v>0</v>
      </c>
      <c r="BB466" s="350"/>
      <c r="BC466" s="351">
        <f t="shared" si="308"/>
        <v>0</v>
      </c>
      <c r="BD466" s="350"/>
      <c r="BE466" s="351">
        <f t="shared" si="335"/>
        <v>0</v>
      </c>
      <c r="BF466" s="350"/>
      <c r="BG466" s="351">
        <f t="shared" si="309"/>
        <v>0</v>
      </c>
      <c r="BH466" s="350"/>
      <c r="BI466" s="351">
        <f t="shared" si="334"/>
        <v>0</v>
      </c>
    </row>
    <row r="467" spans="1:61" s="245" customFormat="1" ht="15.9" customHeight="1">
      <c r="A467" s="451" t="s">
        <v>493</v>
      </c>
      <c r="B467" s="452" t="s">
        <v>494</v>
      </c>
      <c r="C467" s="61">
        <v>32600</v>
      </c>
      <c r="D467" s="350"/>
      <c r="E467" s="351">
        <f t="shared" si="328"/>
        <v>0</v>
      </c>
      <c r="F467" s="447"/>
      <c r="G467" s="351">
        <f t="shared" si="329"/>
        <v>0</v>
      </c>
      <c r="H467" s="350"/>
      <c r="I467" s="351">
        <f t="shared" si="314"/>
        <v>0</v>
      </c>
      <c r="J467" s="512"/>
      <c r="K467" s="511">
        <f t="shared" si="315"/>
        <v>0</v>
      </c>
      <c r="L467" s="247"/>
      <c r="M467" s="351">
        <f t="shared" si="316"/>
        <v>0</v>
      </c>
      <c r="N467" s="350"/>
      <c r="O467" s="351">
        <f t="shared" si="317"/>
        <v>0</v>
      </c>
      <c r="P467" s="350"/>
      <c r="Q467" s="351">
        <f t="shared" si="318"/>
        <v>0</v>
      </c>
      <c r="R467" s="350"/>
      <c r="S467" s="351">
        <f t="shared" si="319"/>
        <v>0</v>
      </c>
      <c r="T467" s="350"/>
      <c r="U467" s="351">
        <f t="shared" si="295"/>
        <v>0</v>
      </c>
      <c r="V467" s="247"/>
      <c r="W467" s="351">
        <f t="shared" si="296"/>
        <v>0</v>
      </c>
      <c r="X467" s="350"/>
      <c r="Y467" s="351">
        <f t="shared" si="297"/>
        <v>0</v>
      </c>
      <c r="Z467" s="247"/>
      <c r="AA467" s="351">
        <f t="shared" si="298"/>
        <v>0</v>
      </c>
      <c r="AB467" s="350"/>
      <c r="AC467" s="351">
        <f t="shared" si="299"/>
        <v>0</v>
      </c>
      <c r="AD467" s="350"/>
      <c r="AE467" s="351">
        <f t="shared" si="300"/>
        <v>0</v>
      </c>
      <c r="AF467" s="350"/>
      <c r="AG467" s="351">
        <f t="shared" si="301"/>
        <v>0</v>
      </c>
      <c r="AH467" s="350"/>
      <c r="AI467" s="351">
        <f t="shared" si="302"/>
        <v>0</v>
      </c>
      <c r="AJ467" s="350"/>
      <c r="AK467" s="351">
        <f t="shared" si="320"/>
        <v>0</v>
      </c>
      <c r="AL467" s="350"/>
      <c r="AM467" s="351">
        <f t="shared" si="330"/>
        <v>0</v>
      </c>
      <c r="AN467" s="350"/>
      <c r="AO467" s="351">
        <f t="shared" si="331"/>
        <v>0</v>
      </c>
      <c r="AP467" s="350"/>
      <c r="AQ467" s="351">
        <f t="shared" si="332"/>
        <v>0</v>
      </c>
      <c r="AR467" s="350"/>
      <c r="AS467" s="351">
        <f t="shared" si="304"/>
        <v>0</v>
      </c>
      <c r="AT467" s="350"/>
      <c r="AU467" s="351">
        <f t="shared" si="333"/>
        <v>0</v>
      </c>
      <c r="AV467" s="350"/>
      <c r="AW467" s="351">
        <f t="shared" si="305"/>
        <v>0</v>
      </c>
      <c r="AX467" s="350"/>
      <c r="AY467" s="351">
        <f t="shared" si="306"/>
        <v>0</v>
      </c>
      <c r="AZ467" s="350"/>
      <c r="BA467" s="351">
        <f t="shared" si="307"/>
        <v>0</v>
      </c>
      <c r="BB467" s="350"/>
      <c r="BC467" s="351">
        <f t="shared" si="308"/>
        <v>0</v>
      </c>
      <c r="BD467" s="350"/>
      <c r="BE467" s="351">
        <f t="shared" si="335"/>
        <v>0</v>
      </c>
      <c r="BF467" s="350"/>
      <c r="BG467" s="351">
        <f t="shared" si="309"/>
        <v>0</v>
      </c>
      <c r="BH467" s="350"/>
      <c r="BI467" s="351">
        <f t="shared" si="334"/>
        <v>0</v>
      </c>
    </row>
    <row r="468" spans="1:61" s="245" customFormat="1" ht="15.9" customHeight="1">
      <c r="A468" s="451" t="s">
        <v>497</v>
      </c>
      <c r="B468" s="452" t="s">
        <v>498</v>
      </c>
      <c r="C468" s="61">
        <v>32600</v>
      </c>
      <c r="D468" s="350"/>
      <c r="E468" s="351">
        <f t="shared" si="328"/>
        <v>0</v>
      </c>
      <c r="F468" s="447"/>
      <c r="G468" s="351">
        <f t="shared" si="329"/>
        <v>0</v>
      </c>
      <c r="H468" s="350"/>
      <c r="I468" s="351">
        <f t="shared" si="314"/>
        <v>0</v>
      </c>
      <c r="J468" s="512"/>
      <c r="K468" s="511">
        <f t="shared" si="315"/>
        <v>0</v>
      </c>
      <c r="L468" s="247"/>
      <c r="M468" s="351">
        <f t="shared" si="316"/>
        <v>0</v>
      </c>
      <c r="N468" s="350"/>
      <c r="O468" s="351">
        <f t="shared" si="317"/>
        <v>0</v>
      </c>
      <c r="P468" s="350"/>
      <c r="Q468" s="351">
        <f t="shared" si="318"/>
        <v>0</v>
      </c>
      <c r="R468" s="350"/>
      <c r="S468" s="351">
        <f t="shared" si="319"/>
        <v>0</v>
      </c>
      <c r="T468" s="350"/>
      <c r="U468" s="351">
        <f t="shared" si="295"/>
        <v>0</v>
      </c>
      <c r="V468" s="247"/>
      <c r="W468" s="351">
        <f t="shared" si="296"/>
        <v>0</v>
      </c>
      <c r="X468" s="350"/>
      <c r="Y468" s="351">
        <f t="shared" si="297"/>
        <v>0</v>
      </c>
      <c r="Z468" s="247"/>
      <c r="AA468" s="351">
        <f t="shared" si="298"/>
        <v>0</v>
      </c>
      <c r="AB468" s="350"/>
      <c r="AC468" s="351">
        <f t="shared" si="299"/>
        <v>0</v>
      </c>
      <c r="AD468" s="350"/>
      <c r="AE468" s="351">
        <f t="shared" si="300"/>
        <v>0</v>
      </c>
      <c r="AF468" s="350"/>
      <c r="AG468" s="351">
        <f t="shared" si="301"/>
        <v>0</v>
      </c>
      <c r="AH468" s="350"/>
      <c r="AI468" s="351">
        <f t="shared" si="302"/>
        <v>0</v>
      </c>
      <c r="AJ468" s="350"/>
      <c r="AK468" s="351">
        <f t="shared" si="320"/>
        <v>0</v>
      </c>
      <c r="AL468" s="350"/>
      <c r="AM468" s="351">
        <f t="shared" si="330"/>
        <v>0</v>
      </c>
      <c r="AN468" s="350"/>
      <c r="AO468" s="351">
        <f t="shared" si="331"/>
        <v>0</v>
      </c>
      <c r="AP468" s="350"/>
      <c r="AQ468" s="351">
        <f t="shared" si="332"/>
        <v>0</v>
      </c>
      <c r="AR468" s="350"/>
      <c r="AS468" s="351">
        <f t="shared" si="304"/>
        <v>0</v>
      </c>
      <c r="AT468" s="350"/>
      <c r="AU468" s="351">
        <f t="shared" si="333"/>
        <v>0</v>
      </c>
      <c r="AV468" s="350"/>
      <c r="AW468" s="351">
        <f t="shared" si="305"/>
        <v>0</v>
      </c>
      <c r="AX468" s="350"/>
      <c r="AY468" s="351">
        <f t="shared" si="306"/>
        <v>0</v>
      </c>
      <c r="AZ468" s="350"/>
      <c r="BA468" s="351">
        <f t="shared" si="307"/>
        <v>0</v>
      </c>
      <c r="BB468" s="350"/>
      <c r="BC468" s="351">
        <f t="shared" si="308"/>
        <v>0</v>
      </c>
      <c r="BD468" s="350"/>
      <c r="BE468" s="351">
        <f t="shared" si="335"/>
        <v>0</v>
      </c>
      <c r="BF468" s="350"/>
      <c r="BG468" s="351">
        <f t="shared" si="309"/>
        <v>0</v>
      </c>
      <c r="BH468" s="350"/>
      <c r="BI468" s="351">
        <f t="shared" si="334"/>
        <v>0</v>
      </c>
    </row>
    <row r="469" spans="1:61" s="245" customFormat="1" ht="15.9" customHeight="1">
      <c r="A469" s="451" t="s">
        <v>798</v>
      </c>
      <c r="B469" s="452" t="s">
        <v>799</v>
      </c>
      <c r="C469" s="61">
        <v>32600</v>
      </c>
      <c r="D469" s="350"/>
      <c r="E469" s="351">
        <f t="shared" si="328"/>
        <v>0</v>
      </c>
      <c r="F469" s="447"/>
      <c r="G469" s="351">
        <f t="shared" si="329"/>
        <v>0</v>
      </c>
      <c r="H469" s="350"/>
      <c r="I469" s="351">
        <f t="shared" si="314"/>
        <v>0</v>
      </c>
      <c r="J469" s="512"/>
      <c r="K469" s="511">
        <f t="shared" si="315"/>
        <v>0</v>
      </c>
      <c r="L469" s="247"/>
      <c r="M469" s="351">
        <f t="shared" si="316"/>
        <v>0</v>
      </c>
      <c r="N469" s="350"/>
      <c r="O469" s="351">
        <f t="shared" si="317"/>
        <v>0</v>
      </c>
      <c r="P469" s="350"/>
      <c r="Q469" s="351">
        <f t="shared" si="318"/>
        <v>0</v>
      </c>
      <c r="R469" s="350"/>
      <c r="S469" s="351">
        <f t="shared" si="319"/>
        <v>0</v>
      </c>
      <c r="T469" s="350"/>
      <c r="U469" s="351">
        <f t="shared" si="295"/>
        <v>0</v>
      </c>
      <c r="V469" s="247"/>
      <c r="W469" s="351">
        <f t="shared" si="296"/>
        <v>0</v>
      </c>
      <c r="X469" s="350"/>
      <c r="Y469" s="351">
        <f t="shared" si="297"/>
        <v>0</v>
      </c>
      <c r="Z469" s="247"/>
      <c r="AA469" s="351">
        <f t="shared" si="298"/>
        <v>0</v>
      </c>
      <c r="AB469" s="350"/>
      <c r="AC469" s="351">
        <f t="shared" si="299"/>
        <v>0</v>
      </c>
      <c r="AD469" s="350"/>
      <c r="AE469" s="351">
        <f t="shared" si="300"/>
        <v>0</v>
      </c>
      <c r="AF469" s="350"/>
      <c r="AG469" s="351">
        <f t="shared" si="301"/>
        <v>0</v>
      </c>
      <c r="AH469" s="350"/>
      <c r="AI469" s="351">
        <f t="shared" si="302"/>
        <v>0</v>
      </c>
      <c r="AJ469" s="350"/>
      <c r="AK469" s="351">
        <f t="shared" si="320"/>
        <v>0</v>
      </c>
      <c r="AL469" s="350"/>
      <c r="AM469" s="351">
        <f t="shared" si="330"/>
        <v>0</v>
      </c>
      <c r="AN469" s="350"/>
      <c r="AO469" s="351">
        <f t="shared" si="331"/>
        <v>0</v>
      </c>
      <c r="AP469" s="350"/>
      <c r="AQ469" s="351">
        <f t="shared" si="332"/>
        <v>0</v>
      </c>
      <c r="AR469" s="350"/>
      <c r="AS469" s="351">
        <f t="shared" si="304"/>
        <v>0</v>
      </c>
      <c r="AT469" s="350"/>
      <c r="AU469" s="351">
        <f t="shared" si="333"/>
        <v>0</v>
      </c>
      <c r="AV469" s="350"/>
      <c r="AW469" s="351">
        <f t="shared" si="305"/>
        <v>0</v>
      </c>
      <c r="AX469" s="350"/>
      <c r="AY469" s="351">
        <f t="shared" si="306"/>
        <v>0</v>
      </c>
      <c r="AZ469" s="350"/>
      <c r="BA469" s="351">
        <f t="shared" si="307"/>
        <v>0</v>
      </c>
      <c r="BB469" s="350"/>
      <c r="BC469" s="351">
        <f t="shared" si="308"/>
        <v>0</v>
      </c>
      <c r="BD469" s="350"/>
      <c r="BE469" s="351">
        <f t="shared" si="335"/>
        <v>0</v>
      </c>
      <c r="BF469" s="350"/>
      <c r="BG469" s="351">
        <f t="shared" si="309"/>
        <v>0</v>
      </c>
      <c r="BH469" s="350"/>
      <c r="BI469" s="351">
        <f t="shared" si="334"/>
        <v>0</v>
      </c>
    </row>
    <row r="470" spans="1:61" s="245" customFormat="1" ht="15.9" customHeight="1">
      <c r="A470" s="451" t="s">
        <v>844</v>
      </c>
      <c r="B470" s="452" t="s">
        <v>845</v>
      </c>
      <c r="C470" s="61">
        <v>32600</v>
      </c>
      <c r="D470" s="350"/>
      <c r="E470" s="351">
        <f t="shared" si="328"/>
        <v>0</v>
      </c>
      <c r="F470" s="447"/>
      <c r="G470" s="351">
        <f t="shared" si="329"/>
        <v>0</v>
      </c>
      <c r="H470" s="350"/>
      <c r="I470" s="351">
        <f t="shared" si="314"/>
        <v>0</v>
      </c>
      <c r="J470" s="512"/>
      <c r="K470" s="511">
        <f t="shared" si="315"/>
        <v>0</v>
      </c>
      <c r="L470" s="247"/>
      <c r="M470" s="351">
        <f t="shared" si="316"/>
        <v>0</v>
      </c>
      <c r="N470" s="350"/>
      <c r="O470" s="351">
        <f t="shared" si="317"/>
        <v>0</v>
      </c>
      <c r="P470" s="350"/>
      <c r="Q470" s="351">
        <f t="shared" si="318"/>
        <v>0</v>
      </c>
      <c r="R470" s="350"/>
      <c r="S470" s="351">
        <f t="shared" si="319"/>
        <v>0</v>
      </c>
      <c r="T470" s="350"/>
      <c r="U470" s="351">
        <f t="shared" si="295"/>
        <v>0</v>
      </c>
      <c r="V470" s="247"/>
      <c r="W470" s="351">
        <f t="shared" si="296"/>
        <v>0</v>
      </c>
      <c r="X470" s="350"/>
      <c r="Y470" s="351">
        <f t="shared" si="297"/>
        <v>0</v>
      </c>
      <c r="Z470" s="247"/>
      <c r="AA470" s="351">
        <f t="shared" si="298"/>
        <v>0</v>
      </c>
      <c r="AB470" s="350"/>
      <c r="AC470" s="351">
        <f t="shared" si="299"/>
        <v>0</v>
      </c>
      <c r="AD470" s="350"/>
      <c r="AE470" s="351">
        <f t="shared" si="300"/>
        <v>0</v>
      </c>
      <c r="AF470" s="350"/>
      <c r="AG470" s="351">
        <f t="shared" si="301"/>
        <v>0</v>
      </c>
      <c r="AH470" s="350"/>
      <c r="AI470" s="351">
        <f t="shared" si="302"/>
        <v>0</v>
      </c>
      <c r="AJ470" s="350"/>
      <c r="AK470" s="351">
        <f t="shared" si="320"/>
        <v>0</v>
      </c>
      <c r="AL470" s="350"/>
      <c r="AM470" s="351">
        <f t="shared" si="330"/>
        <v>0</v>
      </c>
      <c r="AN470" s="350"/>
      <c r="AO470" s="351">
        <f t="shared" si="331"/>
        <v>0</v>
      </c>
      <c r="AP470" s="350"/>
      <c r="AQ470" s="351">
        <f t="shared" si="332"/>
        <v>0</v>
      </c>
      <c r="AR470" s="350"/>
      <c r="AS470" s="351">
        <f t="shared" si="304"/>
        <v>0</v>
      </c>
      <c r="AT470" s="350"/>
      <c r="AU470" s="351">
        <f t="shared" si="333"/>
        <v>0</v>
      </c>
      <c r="AV470" s="350"/>
      <c r="AW470" s="351">
        <f t="shared" si="305"/>
        <v>0</v>
      </c>
      <c r="AX470" s="350"/>
      <c r="AY470" s="351">
        <f t="shared" si="306"/>
        <v>0</v>
      </c>
      <c r="AZ470" s="350"/>
      <c r="BA470" s="351">
        <f t="shared" si="307"/>
        <v>0</v>
      </c>
      <c r="BB470" s="350"/>
      <c r="BC470" s="351">
        <f t="shared" si="308"/>
        <v>0</v>
      </c>
      <c r="BD470" s="350"/>
      <c r="BE470" s="351">
        <f t="shared" si="335"/>
        <v>0</v>
      </c>
      <c r="BF470" s="350"/>
      <c r="BG470" s="351">
        <f t="shared" si="309"/>
        <v>0</v>
      </c>
      <c r="BH470" s="350"/>
      <c r="BI470" s="351">
        <f t="shared" si="334"/>
        <v>0</v>
      </c>
    </row>
    <row r="471" spans="1:61" s="245" customFormat="1" ht="15.9" customHeight="1">
      <c r="A471" s="451" t="s">
        <v>495</v>
      </c>
      <c r="B471" s="452" t="s">
        <v>496</v>
      </c>
      <c r="C471" s="61">
        <v>32600</v>
      </c>
      <c r="D471" s="350"/>
      <c r="E471" s="351">
        <f t="shared" si="328"/>
        <v>0</v>
      </c>
      <c r="F471" s="447"/>
      <c r="G471" s="351">
        <f t="shared" si="329"/>
        <v>0</v>
      </c>
      <c r="H471" s="350"/>
      <c r="I471" s="351">
        <f t="shared" si="314"/>
        <v>0</v>
      </c>
      <c r="J471" s="512"/>
      <c r="K471" s="511">
        <f t="shared" si="315"/>
        <v>0</v>
      </c>
      <c r="L471" s="247"/>
      <c r="M471" s="351">
        <f t="shared" si="316"/>
        <v>0</v>
      </c>
      <c r="N471" s="350"/>
      <c r="O471" s="351">
        <f t="shared" si="317"/>
        <v>0</v>
      </c>
      <c r="P471" s="350"/>
      <c r="Q471" s="351">
        <f t="shared" si="318"/>
        <v>0</v>
      </c>
      <c r="R471" s="350"/>
      <c r="S471" s="351">
        <f t="shared" si="319"/>
        <v>0</v>
      </c>
      <c r="T471" s="350"/>
      <c r="U471" s="351">
        <f t="shared" si="295"/>
        <v>0</v>
      </c>
      <c r="V471" s="247"/>
      <c r="W471" s="351">
        <f t="shared" si="296"/>
        <v>0</v>
      </c>
      <c r="X471" s="350"/>
      <c r="Y471" s="351">
        <f t="shared" si="297"/>
        <v>0</v>
      </c>
      <c r="Z471" s="247"/>
      <c r="AA471" s="351">
        <f t="shared" si="298"/>
        <v>0</v>
      </c>
      <c r="AB471" s="350"/>
      <c r="AC471" s="351">
        <f t="shared" si="299"/>
        <v>0</v>
      </c>
      <c r="AD471" s="350"/>
      <c r="AE471" s="351">
        <f t="shared" si="300"/>
        <v>0</v>
      </c>
      <c r="AF471" s="350"/>
      <c r="AG471" s="351">
        <f t="shared" si="301"/>
        <v>0</v>
      </c>
      <c r="AH471" s="350"/>
      <c r="AI471" s="351">
        <f t="shared" si="302"/>
        <v>0</v>
      </c>
      <c r="AJ471" s="350"/>
      <c r="AK471" s="351">
        <f t="shared" si="320"/>
        <v>0</v>
      </c>
      <c r="AL471" s="350"/>
      <c r="AM471" s="351">
        <f t="shared" si="330"/>
        <v>0</v>
      </c>
      <c r="AN471" s="350"/>
      <c r="AO471" s="351">
        <f t="shared" si="331"/>
        <v>0</v>
      </c>
      <c r="AP471" s="350"/>
      <c r="AQ471" s="351">
        <f t="shared" si="332"/>
        <v>0</v>
      </c>
      <c r="AR471" s="350"/>
      <c r="AS471" s="351">
        <f t="shared" si="304"/>
        <v>0</v>
      </c>
      <c r="AT471" s="350"/>
      <c r="AU471" s="351">
        <f t="shared" si="333"/>
        <v>0</v>
      </c>
      <c r="AV471" s="350"/>
      <c r="AW471" s="351">
        <f t="shared" si="305"/>
        <v>0</v>
      </c>
      <c r="AX471" s="350"/>
      <c r="AY471" s="351">
        <f t="shared" si="306"/>
        <v>0</v>
      </c>
      <c r="AZ471" s="350"/>
      <c r="BA471" s="351">
        <f t="shared" si="307"/>
        <v>0</v>
      </c>
      <c r="BB471" s="350"/>
      <c r="BC471" s="351">
        <f t="shared" si="308"/>
        <v>0</v>
      </c>
      <c r="BD471" s="350"/>
      <c r="BE471" s="351">
        <f t="shared" si="335"/>
        <v>0</v>
      </c>
      <c r="BF471" s="350"/>
      <c r="BG471" s="351">
        <f t="shared" si="309"/>
        <v>0</v>
      </c>
      <c r="BH471" s="350"/>
      <c r="BI471" s="351">
        <f t="shared" si="334"/>
        <v>0</v>
      </c>
    </row>
    <row r="472" spans="1:61" s="245" customFormat="1" ht="15.9" customHeight="1">
      <c r="A472" s="451" t="s">
        <v>796</v>
      </c>
      <c r="B472" s="452" t="s">
        <v>797</v>
      </c>
      <c r="C472" s="61">
        <v>32600</v>
      </c>
      <c r="D472" s="350"/>
      <c r="E472" s="351">
        <f t="shared" si="328"/>
        <v>0</v>
      </c>
      <c r="F472" s="447"/>
      <c r="G472" s="351">
        <f t="shared" si="329"/>
        <v>0</v>
      </c>
      <c r="H472" s="350"/>
      <c r="I472" s="351">
        <f t="shared" si="314"/>
        <v>0</v>
      </c>
      <c r="J472" s="512"/>
      <c r="K472" s="511">
        <f t="shared" si="315"/>
        <v>0</v>
      </c>
      <c r="L472" s="247"/>
      <c r="M472" s="351">
        <f t="shared" si="316"/>
        <v>0</v>
      </c>
      <c r="N472" s="350"/>
      <c r="O472" s="351">
        <f t="shared" si="317"/>
        <v>0</v>
      </c>
      <c r="P472" s="350"/>
      <c r="Q472" s="351">
        <f t="shared" si="318"/>
        <v>0</v>
      </c>
      <c r="R472" s="350"/>
      <c r="S472" s="351">
        <f t="shared" si="319"/>
        <v>0</v>
      </c>
      <c r="T472" s="350"/>
      <c r="U472" s="351">
        <f t="shared" si="295"/>
        <v>0</v>
      </c>
      <c r="V472" s="247"/>
      <c r="W472" s="351">
        <f t="shared" si="296"/>
        <v>0</v>
      </c>
      <c r="X472" s="350"/>
      <c r="Y472" s="351">
        <f t="shared" si="297"/>
        <v>0</v>
      </c>
      <c r="Z472" s="247"/>
      <c r="AA472" s="351">
        <f t="shared" si="298"/>
        <v>0</v>
      </c>
      <c r="AB472" s="350"/>
      <c r="AC472" s="351">
        <f t="shared" si="299"/>
        <v>0</v>
      </c>
      <c r="AD472" s="350"/>
      <c r="AE472" s="351">
        <f t="shared" si="300"/>
        <v>0</v>
      </c>
      <c r="AF472" s="350"/>
      <c r="AG472" s="351">
        <f t="shared" si="301"/>
        <v>0</v>
      </c>
      <c r="AH472" s="350"/>
      <c r="AI472" s="351">
        <f t="shared" si="302"/>
        <v>0</v>
      </c>
      <c r="AJ472" s="350"/>
      <c r="AK472" s="351">
        <f t="shared" si="320"/>
        <v>0</v>
      </c>
      <c r="AL472" s="350"/>
      <c r="AM472" s="351">
        <f t="shared" si="330"/>
        <v>0</v>
      </c>
      <c r="AN472" s="350"/>
      <c r="AO472" s="351">
        <f t="shared" si="331"/>
        <v>0</v>
      </c>
      <c r="AP472" s="350"/>
      <c r="AQ472" s="351">
        <f t="shared" si="332"/>
        <v>0</v>
      </c>
      <c r="AR472" s="350"/>
      <c r="AS472" s="351">
        <f t="shared" si="304"/>
        <v>0</v>
      </c>
      <c r="AT472" s="350"/>
      <c r="AU472" s="351">
        <f t="shared" si="333"/>
        <v>0</v>
      </c>
      <c r="AV472" s="350"/>
      <c r="AW472" s="351">
        <f t="shared" si="305"/>
        <v>0</v>
      </c>
      <c r="AX472" s="350"/>
      <c r="AY472" s="351">
        <f t="shared" si="306"/>
        <v>0</v>
      </c>
      <c r="AZ472" s="350"/>
      <c r="BA472" s="351">
        <f t="shared" si="307"/>
        <v>0</v>
      </c>
      <c r="BB472" s="350"/>
      <c r="BC472" s="351">
        <f t="shared" si="308"/>
        <v>0</v>
      </c>
      <c r="BD472" s="350"/>
      <c r="BE472" s="351">
        <f t="shared" si="335"/>
        <v>0</v>
      </c>
      <c r="BF472" s="350"/>
      <c r="BG472" s="351">
        <f t="shared" si="309"/>
        <v>0</v>
      </c>
      <c r="BH472" s="350"/>
      <c r="BI472" s="351">
        <f t="shared" si="334"/>
        <v>0</v>
      </c>
    </row>
    <row r="473" spans="1:61" s="245" customFormat="1" ht="15.9" customHeight="1">
      <c r="A473" s="451" t="s">
        <v>846</v>
      </c>
      <c r="B473" s="452" t="s">
        <v>847</v>
      </c>
      <c r="C473" s="61">
        <v>32600</v>
      </c>
      <c r="D473" s="350"/>
      <c r="E473" s="351">
        <f t="shared" si="328"/>
        <v>0</v>
      </c>
      <c r="F473" s="447"/>
      <c r="G473" s="351">
        <f t="shared" si="329"/>
        <v>0</v>
      </c>
      <c r="H473" s="350"/>
      <c r="I473" s="351">
        <f t="shared" si="314"/>
        <v>0</v>
      </c>
      <c r="J473" s="512"/>
      <c r="K473" s="511">
        <f t="shared" si="315"/>
        <v>0</v>
      </c>
      <c r="L473" s="247"/>
      <c r="M473" s="351">
        <f t="shared" si="316"/>
        <v>0</v>
      </c>
      <c r="N473" s="350"/>
      <c r="O473" s="351">
        <f t="shared" si="317"/>
        <v>0</v>
      </c>
      <c r="P473" s="350"/>
      <c r="Q473" s="351">
        <f t="shared" si="318"/>
        <v>0</v>
      </c>
      <c r="R473" s="350"/>
      <c r="S473" s="351">
        <f t="shared" si="319"/>
        <v>0</v>
      </c>
      <c r="T473" s="350"/>
      <c r="U473" s="351">
        <f t="shared" si="295"/>
        <v>0</v>
      </c>
      <c r="V473" s="247"/>
      <c r="W473" s="351">
        <f t="shared" si="296"/>
        <v>0</v>
      </c>
      <c r="X473" s="350"/>
      <c r="Y473" s="351">
        <f t="shared" si="297"/>
        <v>0</v>
      </c>
      <c r="Z473" s="247"/>
      <c r="AA473" s="351">
        <f t="shared" si="298"/>
        <v>0</v>
      </c>
      <c r="AB473" s="350"/>
      <c r="AC473" s="351">
        <f t="shared" si="299"/>
        <v>0</v>
      </c>
      <c r="AD473" s="350"/>
      <c r="AE473" s="351">
        <f t="shared" si="300"/>
        <v>0</v>
      </c>
      <c r="AF473" s="350"/>
      <c r="AG473" s="351">
        <f t="shared" si="301"/>
        <v>0</v>
      </c>
      <c r="AH473" s="350"/>
      <c r="AI473" s="351">
        <f t="shared" si="302"/>
        <v>0</v>
      </c>
      <c r="AJ473" s="350"/>
      <c r="AK473" s="351">
        <f t="shared" si="320"/>
        <v>0</v>
      </c>
      <c r="AL473" s="350"/>
      <c r="AM473" s="351">
        <f t="shared" si="330"/>
        <v>0</v>
      </c>
      <c r="AN473" s="350"/>
      <c r="AO473" s="351">
        <f t="shared" si="331"/>
        <v>0</v>
      </c>
      <c r="AP473" s="350"/>
      <c r="AQ473" s="351">
        <f t="shared" si="332"/>
        <v>0</v>
      </c>
      <c r="AR473" s="350"/>
      <c r="AS473" s="351">
        <f t="shared" si="304"/>
        <v>0</v>
      </c>
      <c r="AT473" s="350"/>
      <c r="AU473" s="351">
        <f t="shared" si="333"/>
        <v>0</v>
      </c>
      <c r="AV473" s="350"/>
      <c r="AW473" s="351">
        <f t="shared" si="305"/>
        <v>0</v>
      </c>
      <c r="AX473" s="350"/>
      <c r="AY473" s="351">
        <f t="shared" si="306"/>
        <v>0</v>
      </c>
      <c r="AZ473" s="350"/>
      <c r="BA473" s="351">
        <f t="shared" si="307"/>
        <v>0</v>
      </c>
      <c r="BB473" s="350"/>
      <c r="BC473" s="351">
        <f t="shared" si="308"/>
        <v>0</v>
      </c>
      <c r="BD473" s="350"/>
      <c r="BE473" s="351">
        <f t="shared" si="335"/>
        <v>0</v>
      </c>
      <c r="BF473" s="350"/>
      <c r="BG473" s="351">
        <f t="shared" si="309"/>
        <v>0</v>
      </c>
      <c r="BH473" s="350"/>
      <c r="BI473" s="351">
        <f t="shared" si="334"/>
        <v>0</v>
      </c>
    </row>
    <row r="474" spans="1:61" s="245" customFormat="1" ht="15.9" customHeight="1">
      <c r="A474" s="451" t="s">
        <v>897</v>
      </c>
      <c r="B474" s="452" t="s">
        <v>898</v>
      </c>
      <c r="C474" s="61">
        <v>32600</v>
      </c>
      <c r="D474" s="350"/>
      <c r="E474" s="351">
        <f t="shared" si="328"/>
        <v>0</v>
      </c>
      <c r="F474" s="447"/>
      <c r="G474" s="351">
        <f t="shared" si="329"/>
        <v>0</v>
      </c>
      <c r="H474" s="350"/>
      <c r="I474" s="351">
        <f t="shared" si="314"/>
        <v>0</v>
      </c>
      <c r="J474" s="512"/>
      <c r="K474" s="511">
        <f t="shared" si="315"/>
        <v>0</v>
      </c>
      <c r="L474" s="247"/>
      <c r="M474" s="351">
        <f t="shared" si="316"/>
        <v>0</v>
      </c>
      <c r="N474" s="350"/>
      <c r="O474" s="351">
        <f t="shared" si="317"/>
        <v>0</v>
      </c>
      <c r="P474" s="350"/>
      <c r="Q474" s="351">
        <f t="shared" si="318"/>
        <v>0</v>
      </c>
      <c r="R474" s="350"/>
      <c r="S474" s="351">
        <f t="shared" si="319"/>
        <v>0</v>
      </c>
      <c r="T474" s="350"/>
      <c r="U474" s="351">
        <f t="shared" si="295"/>
        <v>0</v>
      </c>
      <c r="V474" s="247"/>
      <c r="W474" s="351">
        <f t="shared" si="296"/>
        <v>0</v>
      </c>
      <c r="X474" s="350"/>
      <c r="Y474" s="351">
        <f t="shared" si="297"/>
        <v>0</v>
      </c>
      <c r="Z474" s="247"/>
      <c r="AA474" s="351">
        <f t="shared" si="298"/>
        <v>0</v>
      </c>
      <c r="AB474" s="350"/>
      <c r="AC474" s="351">
        <f t="shared" si="299"/>
        <v>0</v>
      </c>
      <c r="AD474" s="350"/>
      <c r="AE474" s="351">
        <f t="shared" si="300"/>
        <v>0</v>
      </c>
      <c r="AF474" s="350"/>
      <c r="AG474" s="351">
        <f t="shared" si="301"/>
        <v>0</v>
      </c>
      <c r="AH474" s="350"/>
      <c r="AI474" s="351">
        <f t="shared" si="302"/>
        <v>0</v>
      </c>
      <c r="AJ474" s="350"/>
      <c r="AK474" s="351">
        <f t="shared" si="320"/>
        <v>0</v>
      </c>
      <c r="AL474" s="350"/>
      <c r="AM474" s="351">
        <f t="shared" si="330"/>
        <v>0</v>
      </c>
      <c r="AN474" s="350"/>
      <c r="AO474" s="351">
        <f t="shared" si="331"/>
        <v>0</v>
      </c>
      <c r="AP474" s="350"/>
      <c r="AQ474" s="351">
        <f t="shared" si="332"/>
        <v>0</v>
      </c>
      <c r="AR474" s="350"/>
      <c r="AS474" s="351">
        <f t="shared" si="304"/>
        <v>0</v>
      </c>
      <c r="AT474" s="350"/>
      <c r="AU474" s="351">
        <f t="shared" si="333"/>
        <v>0</v>
      </c>
      <c r="AV474" s="350"/>
      <c r="AW474" s="351">
        <f t="shared" si="305"/>
        <v>0</v>
      </c>
      <c r="AX474" s="350"/>
      <c r="AY474" s="351">
        <f t="shared" si="306"/>
        <v>0</v>
      </c>
      <c r="AZ474" s="350"/>
      <c r="BA474" s="351">
        <f t="shared" si="307"/>
        <v>0</v>
      </c>
      <c r="BB474" s="350"/>
      <c r="BC474" s="351">
        <f t="shared" si="308"/>
        <v>0</v>
      </c>
      <c r="BD474" s="350"/>
      <c r="BE474" s="351">
        <f t="shared" si="335"/>
        <v>0</v>
      </c>
      <c r="BF474" s="350"/>
      <c r="BG474" s="351">
        <f t="shared" si="309"/>
        <v>0</v>
      </c>
      <c r="BH474" s="350"/>
      <c r="BI474" s="351">
        <f t="shared" si="334"/>
        <v>0</v>
      </c>
    </row>
    <row r="475" spans="1:61" s="245" customFormat="1" ht="15.9" customHeight="1">
      <c r="A475" s="348" t="s">
        <v>848</v>
      </c>
      <c r="B475" s="349" t="s">
        <v>849</v>
      </c>
      <c r="C475" s="61">
        <v>32600</v>
      </c>
      <c r="D475" s="350"/>
      <c r="E475" s="351">
        <f t="shared" si="328"/>
        <v>0</v>
      </c>
      <c r="F475" s="447"/>
      <c r="G475" s="351">
        <f t="shared" si="329"/>
        <v>0</v>
      </c>
      <c r="H475" s="350"/>
      <c r="I475" s="351">
        <f t="shared" si="314"/>
        <v>0</v>
      </c>
      <c r="J475" s="512"/>
      <c r="K475" s="511">
        <f t="shared" si="315"/>
        <v>0</v>
      </c>
      <c r="L475" s="247"/>
      <c r="M475" s="351">
        <f t="shared" si="316"/>
        <v>0</v>
      </c>
      <c r="N475" s="350"/>
      <c r="O475" s="351">
        <f t="shared" si="317"/>
        <v>0</v>
      </c>
      <c r="P475" s="350"/>
      <c r="Q475" s="351">
        <f t="shared" si="318"/>
        <v>0</v>
      </c>
      <c r="R475" s="350"/>
      <c r="S475" s="351">
        <f t="shared" si="319"/>
        <v>0</v>
      </c>
      <c r="T475" s="350"/>
      <c r="U475" s="351">
        <f t="shared" si="295"/>
        <v>0</v>
      </c>
      <c r="V475" s="247"/>
      <c r="W475" s="351">
        <f t="shared" si="296"/>
        <v>0</v>
      </c>
      <c r="X475" s="350"/>
      <c r="Y475" s="351">
        <f t="shared" si="297"/>
        <v>0</v>
      </c>
      <c r="Z475" s="247"/>
      <c r="AA475" s="351">
        <f t="shared" si="298"/>
        <v>0</v>
      </c>
      <c r="AB475" s="350"/>
      <c r="AC475" s="351">
        <f t="shared" si="299"/>
        <v>0</v>
      </c>
      <c r="AD475" s="350"/>
      <c r="AE475" s="351">
        <f t="shared" si="300"/>
        <v>0</v>
      </c>
      <c r="AF475" s="350"/>
      <c r="AG475" s="351">
        <f t="shared" si="301"/>
        <v>0</v>
      </c>
      <c r="AH475" s="350"/>
      <c r="AI475" s="351">
        <f t="shared" si="302"/>
        <v>0</v>
      </c>
      <c r="AJ475" s="350"/>
      <c r="AK475" s="351">
        <f t="shared" si="320"/>
        <v>0</v>
      </c>
      <c r="AL475" s="350"/>
      <c r="AM475" s="351">
        <f t="shared" si="330"/>
        <v>0</v>
      </c>
      <c r="AN475" s="350"/>
      <c r="AO475" s="351">
        <f t="shared" si="331"/>
        <v>0</v>
      </c>
      <c r="AP475" s="350"/>
      <c r="AQ475" s="351">
        <f t="shared" si="332"/>
        <v>0</v>
      </c>
      <c r="AR475" s="350"/>
      <c r="AS475" s="351">
        <f t="shared" si="304"/>
        <v>0</v>
      </c>
      <c r="AT475" s="350"/>
      <c r="AU475" s="351">
        <f t="shared" si="333"/>
        <v>0</v>
      </c>
      <c r="AV475" s="350"/>
      <c r="AW475" s="351">
        <f t="shared" si="305"/>
        <v>0</v>
      </c>
      <c r="AX475" s="350"/>
      <c r="AY475" s="351">
        <f t="shared" si="306"/>
        <v>0</v>
      </c>
      <c r="AZ475" s="350"/>
      <c r="BA475" s="351">
        <f t="shared" si="307"/>
        <v>0</v>
      </c>
      <c r="BB475" s="350"/>
      <c r="BC475" s="351">
        <f t="shared" si="308"/>
        <v>0</v>
      </c>
      <c r="BD475" s="350"/>
      <c r="BE475" s="351">
        <f t="shared" si="335"/>
        <v>0</v>
      </c>
      <c r="BF475" s="350"/>
      <c r="BG475" s="351">
        <f t="shared" si="309"/>
        <v>0</v>
      </c>
      <c r="BH475" s="350"/>
      <c r="BI475" s="351">
        <f t="shared" si="334"/>
        <v>0</v>
      </c>
    </row>
    <row r="476" spans="1:61" s="245" customFormat="1" ht="15.9" customHeight="1">
      <c r="A476" s="436" t="s">
        <v>938</v>
      </c>
      <c r="B476" s="437" t="s">
        <v>939</v>
      </c>
      <c r="C476" s="61">
        <v>32600</v>
      </c>
      <c r="D476" s="350"/>
      <c r="E476" s="351"/>
      <c r="F476" s="447"/>
      <c r="G476" s="351"/>
      <c r="H476" s="350"/>
      <c r="I476" s="351">
        <f t="shared" si="314"/>
        <v>0</v>
      </c>
      <c r="J476" s="512"/>
      <c r="K476" s="511">
        <f t="shared" si="315"/>
        <v>0</v>
      </c>
      <c r="L476" s="247"/>
      <c r="M476" s="351">
        <f t="shared" si="316"/>
        <v>0</v>
      </c>
      <c r="N476" s="350"/>
      <c r="O476" s="351">
        <f t="shared" si="317"/>
        <v>0</v>
      </c>
      <c r="P476" s="350"/>
      <c r="Q476" s="351">
        <f t="shared" si="318"/>
        <v>0</v>
      </c>
      <c r="R476" s="350"/>
      <c r="S476" s="351">
        <f t="shared" si="319"/>
        <v>0</v>
      </c>
      <c r="T476" s="350"/>
      <c r="U476" s="351">
        <f t="shared" si="295"/>
        <v>0</v>
      </c>
      <c r="V476" s="247"/>
      <c r="W476" s="351">
        <f t="shared" si="296"/>
        <v>0</v>
      </c>
      <c r="X476" s="350"/>
      <c r="Y476" s="351">
        <f t="shared" si="297"/>
        <v>0</v>
      </c>
      <c r="Z476" s="247"/>
      <c r="AA476" s="351">
        <f t="shared" si="298"/>
        <v>0</v>
      </c>
      <c r="AB476" s="350"/>
      <c r="AC476" s="351">
        <f t="shared" si="299"/>
        <v>0</v>
      </c>
      <c r="AD476" s="350"/>
      <c r="AE476" s="351">
        <f t="shared" si="300"/>
        <v>0</v>
      </c>
      <c r="AF476" s="350"/>
      <c r="AG476" s="351">
        <f t="shared" si="301"/>
        <v>0</v>
      </c>
      <c r="AH476" s="350"/>
      <c r="AI476" s="351">
        <f t="shared" si="302"/>
        <v>0</v>
      </c>
      <c r="AJ476" s="350"/>
      <c r="AK476" s="351">
        <f t="shared" si="320"/>
        <v>0</v>
      </c>
      <c r="AL476" s="350"/>
      <c r="AM476" s="351">
        <f t="shared" si="330"/>
        <v>0</v>
      </c>
      <c r="AN476" s="350"/>
      <c r="AO476" s="351">
        <f t="shared" si="331"/>
        <v>0</v>
      </c>
      <c r="AP476" s="350"/>
      <c r="AQ476" s="351">
        <f t="shared" si="332"/>
        <v>0</v>
      </c>
      <c r="AR476" s="350"/>
      <c r="AS476" s="351">
        <f t="shared" si="304"/>
        <v>0</v>
      </c>
      <c r="AT476" s="350"/>
      <c r="AU476" s="351">
        <f t="shared" si="333"/>
        <v>0</v>
      </c>
      <c r="AV476" s="350"/>
      <c r="AW476" s="351">
        <f t="shared" si="305"/>
        <v>0</v>
      </c>
      <c r="AX476" s="350"/>
      <c r="AY476" s="351">
        <f t="shared" si="306"/>
        <v>0</v>
      </c>
      <c r="AZ476" s="350"/>
      <c r="BA476" s="351">
        <f t="shared" si="307"/>
        <v>0</v>
      </c>
      <c r="BB476" s="350"/>
      <c r="BC476" s="351">
        <f t="shared" si="308"/>
        <v>0</v>
      </c>
      <c r="BD476" s="350"/>
      <c r="BE476" s="351">
        <f t="shared" si="335"/>
        <v>0</v>
      </c>
      <c r="BF476" s="350"/>
      <c r="BG476" s="351">
        <f t="shared" si="309"/>
        <v>0</v>
      </c>
      <c r="BH476" s="350"/>
      <c r="BI476" s="351">
        <f t="shared" si="334"/>
        <v>0</v>
      </c>
    </row>
    <row r="477" spans="1:61" s="245" customFormat="1" ht="15.9" customHeight="1">
      <c r="A477" s="436" t="s">
        <v>940</v>
      </c>
      <c r="B477" s="437" t="s">
        <v>941</v>
      </c>
      <c r="C477" s="61">
        <v>32600</v>
      </c>
      <c r="D477" s="350"/>
      <c r="E477" s="351">
        <f t="shared" ref="E477:E478" si="336">C477*D477</f>
        <v>0</v>
      </c>
      <c r="F477" s="447"/>
      <c r="G477" s="351">
        <f t="shared" ref="G477:G478" si="337">C477*F477</f>
        <v>0</v>
      </c>
      <c r="H477" s="350"/>
      <c r="I477" s="351">
        <f t="shared" si="314"/>
        <v>0</v>
      </c>
      <c r="J477" s="512"/>
      <c r="K477" s="511">
        <f t="shared" si="315"/>
        <v>0</v>
      </c>
      <c r="L477" s="247"/>
      <c r="M477" s="351">
        <f t="shared" si="316"/>
        <v>0</v>
      </c>
      <c r="N477" s="350"/>
      <c r="O477" s="351">
        <f t="shared" si="317"/>
        <v>0</v>
      </c>
      <c r="P477" s="350"/>
      <c r="Q477" s="351">
        <f t="shared" si="318"/>
        <v>0</v>
      </c>
      <c r="R477" s="350"/>
      <c r="S477" s="351">
        <f t="shared" si="319"/>
        <v>0</v>
      </c>
      <c r="T477" s="350"/>
      <c r="U477" s="351">
        <f t="shared" ref="U477:U488" si="338">C477*T477</f>
        <v>0</v>
      </c>
      <c r="V477" s="247"/>
      <c r="W477" s="351">
        <f t="shared" si="296"/>
        <v>0</v>
      </c>
      <c r="X477" s="350"/>
      <c r="Y477" s="351">
        <f t="shared" si="297"/>
        <v>0</v>
      </c>
      <c r="Z477" s="247"/>
      <c r="AA477" s="351">
        <f t="shared" si="298"/>
        <v>0</v>
      </c>
      <c r="AB477" s="350"/>
      <c r="AC477" s="351">
        <f t="shared" si="299"/>
        <v>0</v>
      </c>
      <c r="AD477" s="350"/>
      <c r="AE477" s="351">
        <f t="shared" si="300"/>
        <v>0</v>
      </c>
      <c r="AF477" s="350"/>
      <c r="AG477" s="351">
        <f t="shared" si="301"/>
        <v>0</v>
      </c>
      <c r="AH477" s="350"/>
      <c r="AI477" s="351">
        <f t="shared" si="302"/>
        <v>0</v>
      </c>
      <c r="AJ477" s="350"/>
      <c r="AK477" s="351">
        <f t="shared" si="320"/>
        <v>0</v>
      </c>
      <c r="AL477" s="350"/>
      <c r="AM477" s="351">
        <f t="shared" si="330"/>
        <v>0</v>
      </c>
      <c r="AN477" s="350"/>
      <c r="AO477" s="351">
        <f>C477*AN477</f>
        <v>0</v>
      </c>
      <c r="AP477" s="350"/>
      <c r="AQ477" s="351">
        <f t="shared" si="332"/>
        <v>0</v>
      </c>
      <c r="AR477" s="350"/>
      <c r="AS477" s="351">
        <f t="shared" si="304"/>
        <v>0</v>
      </c>
      <c r="AT477" s="350"/>
      <c r="AU477" s="351">
        <f t="shared" si="333"/>
        <v>0</v>
      </c>
      <c r="AV477" s="350"/>
      <c r="AW477" s="351">
        <f t="shared" si="305"/>
        <v>0</v>
      </c>
      <c r="AX477" s="350"/>
      <c r="AY477" s="351">
        <f t="shared" si="306"/>
        <v>0</v>
      </c>
      <c r="AZ477" s="350"/>
      <c r="BA477" s="351">
        <f t="shared" si="307"/>
        <v>0</v>
      </c>
      <c r="BB477" s="350"/>
      <c r="BC477" s="351">
        <f t="shared" si="308"/>
        <v>0</v>
      </c>
      <c r="BD477" s="350"/>
      <c r="BE477" s="351">
        <f t="shared" si="335"/>
        <v>0</v>
      </c>
      <c r="BF477" s="350"/>
      <c r="BG477" s="351">
        <f t="shared" si="309"/>
        <v>0</v>
      </c>
      <c r="BH477" s="350"/>
      <c r="BI477" s="351">
        <f t="shared" si="334"/>
        <v>0</v>
      </c>
    </row>
    <row r="478" spans="1:61" s="245" customFormat="1" ht="15.9" customHeight="1">
      <c r="A478" s="436" t="s">
        <v>1087</v>
      </c>
      <c r="B478" s="437" t="s">
        <v>1088</v>
      </c>
      <c r="C478" s="61">
        <v>32600</v>
      </c>
      <c r="D478" s="350"/>
      <c r="E478" s="351">
        <f t="shared" si="336"/>
        <v>0</v>
      </c>
      <c r="F478" s="447"/>
      <c r="G478" s="351">
        <f t="shared" si="337"/>
        <v>0</v>
      </c>
      <c r="H478" s="350"/>
      <c r="I478" s="351">
        <f t="shared" si="314"/>
        <v>0</v>
      </c>
      <c r="J478" s="512"/>
      <c r="K478" s="511">
        <f t="shared" si="315"/>
        <v>0</v>
      </c>
      <c r="L478" s="247"/>
      <c r="M478" s="351">
        <f t="shared" si="316"/>
        <v>0</v>
      </c>
      <c r="N478" s="350"/>
      <c r="O478" s="351">
        <f t="shared" si="317"/>
        <v>0</v>
      </c>
      <c r="P478" s="350"/>
      <c r="Q478" s="351">
        <f t="shared" si="318"/>
        <v>0</v>
      </c>
      <c r="R478" s="350"/>
      <c r="S478" s="351">
        <f t="shared" si="319"/>
        <v>0</v>
      </c>
      <c r="T478" s="350"/>
      <c r="U478" s="351">
        <f t="shared" si="338"/>
        <v>0</v>
      </c>
      <c r="V478" s="247"/>
      <c r="W478" s="351">
        <f t="shared" si="296"/>
        <v>0</v>
      </c>
      <c r="X478" s="350"/>
      <c r="Y478" s="351">
        <f t="shared" si="297"/>
        <v>0</v>
      </c>
      <c r="Z478" s="247"/>
      <c r="AA478" s="351">
        <f t="shared" si="298"/>
        <v>0</v>
      </c>
      <c r="AB478" s="350"/>
      <c r="AC478" s="351">
        <f t="shared" si="299"/>
        <v>0</v>
      </c>
      <c r="AD478" s="350"/>
      <c r="AE478" s="351">
        <f t="shared" si="300"/>
        <v>0</v>
      </c>
      <c r="AF478" s="350"/>
      <c r="AG478" s="351">
        <f t="shared" si="301"/>
        <v>0</v>
      </c>
      <c r="AH478" s="350"/>
      <c r="AI478" s="351">
        <f t="shared" si="302"/>
        <v>0</v>
      </c>
      <c r="AJ478" s="350"/>
      <c r="AK478" s="351">
        <f t="shared" si="320"/>
        <v>0</v>
      </c>
      <c r="AL478" s="350">
        <f>3.5+22.5</f>
        <v>26</v>
      </c>
      <c r="AM478" s="351">
        <f t="shared" si="330"/>
        <v>847600</v>
      </c>
      <c r="AN478" s="350">
        <v>39.5</v>
      </c>
      <c r="AO478" s="351">
        <f t="shared" si="331"/>
        <v>1287700</v>
      </c>
      <c r="AP478" s="350"/>
      <c r="AQ478" s="351">
        <f t="shared" si="332"/>
        <v>0</v>
      </c>
      <c r="AR478" s="350"/>
      <c r="AS478" s="351">
        <f t="shared" ref="AS478:AS511" si="339">C478*AR478</f>
        <v>0</v>
      </c>
      <c r="AT478" s="350"/>
      <c r="AU478" s="351">
        <f t="shared" si="333"/>
        <v>0</v>
      </c>
      <c r="AV478" s="350"/>
      <c r="AW478" s="351">
        <f t="shared" ref="AW478:AW516" si="340">C478*AV478</f>
        <v>0</v>
      </c>
      <c r="AX478" s="350"/>
      <c r="AY478" s="351">
        <f t="shared" ref="AY478:AY516" si="341">C478*AX478</f>
        <v>0</v>
      </c>
      <c r="AZ478" s="350"/>
      <c r="BA478" s="351">
        <f t="shared" ref="BA478:BA516" si="342">C478*AZ478</f>
        <v>0</v>
      </c>
      <c r="BB478" s="350"/>
      <c r="BC478" s="351">
        <f t="shared" ref="BC478:BC516" si="343">C478*BB478</f>
        <v>0</v>
      </c>
      <c r="BD478" s="350"/>
      <c r="BE478" s="351">
        <f t="shared" si="335"/>
        <v>0</v>
      </c>
      <c r="BF478" s="350"/>
      <c r="BG478" s="351">
        <f t="shared" ref="BG478:BG516" si="344">C478*BF478</f>
        <v>0</v>
      </c>
      <c r="BH478" s="350"/>
      <c r="BI478" s="351">
        <f t="shared" si="334"/>
        <v>0</v>
      </c>
    </row>
    <row r="479" spans="1:61" s="245" customFormat="1" ht="15.9" customHeight="1">
      <c r="A479" s="436" t="s">
        <v>1067</v>
      </c>
      <c r="B479" s="437" t="s">
        <v>1068</v>
      </c>
      <c r="C479" s="61">
        <v>32600</v>
      </c>
      <c r="D479" s="453"/>
      <c r="E479" s="351"/>
      <c r="F479" s="447"/>
      <c r="G479" s="351"/>
      <c r="H479" s="350"/>
      <c r="I479" s="351">
        <f t="shared" si="314"/>
        <v>0</v>
      </c>
      <c r="J479" s="512"/>
      <c r="K479" s="511">
        <f t="shared" si="315"/>
        <v>0</v>
      </c>
      <c r="L479" s="247"/>
      <c r="M479" s="351">
        <f t="shared" si="316"/>
        <v>0</v>
      </c>
      <c r="N479" s="350"/>
      <c r="O479" s="351">
        <f t="shared" si="317"/>
        <v>0</v>
      </c>
      <c r="P479" s="350"/>
      <c r="Q479" s="351">
        <f t="shared" si="318"/>
        <v>0</v>
      </c>
      <c r="R479" s="350"/>
      <c r="S479" s="351">
        <f t="shared" si="319"/>
        <v>0</v>
      </c>
      <c r="T479" s="350"/>
      <c r="U479" s="351">
        <f t="shared" si="338"/>
        <v>0</v>
      </c>
      <c r="V479" s="251"/>
      <c r="W479" s="351">
        <f t="shared" si="296"/>
        <v>0</v>
      </c>
      <c r="X479" s="453"/>
      <c r="Y479" s="351">
        <f t="shared" ref="Y479:Y488" si="345">C479*X479</f>
        <v>0</v>
      </c>
      <c r="Z479" s="247"/>
      <c r="AA479" s="351">
        <f t="shared" ref="AA479:AA488" si="346">C479*Z479</f>
        <v>0</v>
      </c>
      <c r="AB479" s="350"/>
      <c r="AC479" s="351">
        <f t="shared" ref="AC479:AC488" si="347">C479*AB479</f>
        <v>0</v>
      </c>
      <c r="AD479" s="350"/>
      <c r="AE479" s="351">
        <f t="shared" ref="AE479:AE488" si="348">C479*AD479</f>
        <v>0</v>
      </c>
      <c r="AF479" s="350"/>
      <c r="AG479" s="351">
        <f t="shared" ref="AG479:AG488" si="349">C479*AF479</f>
        <v>0</v>
      </c>
      <c r="AH479" s="350"/>
      <c r="AI479" s="351">
        <f t="shared" ref="AI479:AI488" si="350">C479*AH479</f>
        <v>0</v>
      </c>
      <c r="AJ479" s="350"/>
      <c r="AK479" s="351">
        <f t="shared" si="320"/>
        <v>0</v>
      </c>
      <c r="AL479" s="453">
        <v>10.5</v>
      </c>
      <c r="AM479" s="351">
        <f t="shared" si="330"/>
        <v>342300</v>
      </c>
      <c r="AN479" s="350"/>
      <c r="AO479" s="351">
        <f t="shared" si="331"/>
        <v>0</v>
      </c>
      <c r="AP479" s="350"/>
      <c r="AQ479" s="351">
        <f t="shared" si="332"/>
        <v>0</v>
      </c>
      <c r="AR479" s="350"/>
      <c r="AS479" s="351">
        <f t="shared" si="339"/>
        <v>0</v>
      </c>
      <c r="AT479" s="350"/>
      <c r="AU479" s="351">
        <f t="shared" si="333"/>
        <v>0</v>
      </c>
      <c r="AV479" s="350"/>
      <c r="AW479" s="351">
        <f t="shared" si="340"/>
        <v>0</v>
      </c>
      <c r="AX479" s="350"/>
      <c r="AY479" s="351">
        <f t="shared" si="341"/>
        <v>0</v>
      </c>
      <c r="AZ479" s="350"/>
      <c r="BA479" s="351">
        <f t="shared" si="342"/>
        <v>0</v>
      </c>
      <c r="BB479" s="350"/>
      <c r="BC479" s="351">
        <f t="shared" si="343"/>
        <v>0</v>
      </c>
      <c r="BD479" s="350"/>
      <c r="BE479" s="351">
        <f t="shared" si="335"/>
        <v>0</v>
      </c>
      <c r="BF479" s="350"/>
      <c r="BG479" s="351">
        <f t="shared" si="344"/>
        <v>0</v>
      </c>
      <c r="BH479" s="350"/>
      <c r="BI479" s="351">
        <f t="shared" si="334"/>
        <v>0</v>
      </c>
    </row>
    <row r="480" spans="1:61" s="245" customFormat="1" ht="15.9" customHeight="1">
      <c r="A480" s="436" t="s">
        <v>1062</v>
      </c>
      <c r="B480" s="437" t="s">
        <v>1063</v>
      </c>
      <c r="C480" s="61">
        <v>32600</v>
      </c>
      <c r="D480" s="453"/>
      <c r="E480" s="351">
        <f t="shared" ref="E480:E481" si="351">C480*D480</f>
        <v>0</v>
      </c>
      <c r="F480" s="447"/>
      <c r="G480" s="351">
        <f t="shared" ref="G480:G481" si="352">C480*F480</f>
        <v>0</v>
      </c>
      <c r="H480" s="350"/>
      <c r="I480" s="351">
        <f t="shared" si="314"/>
        <v>0</v>
      </c>
      <c r="J480" s="512"/>
      <c r="K480" s="511">
        <f t="shared" si="315"/>
        <v>0</v>
      </c>
      <c r="L480" s="247"/>
      <c r="M480" s="351">
        <f t="shared" si="316"/>
        <v>0</v>
      </c>
      <c r="N480" s="350"/>
      <c r="O480" s="351">
        <f t="shared" si="317"/>
        <v>0</v>
      </c>
      <c r="P480" s="350"/>
      <c r="Q480" s="351">
        <f t="shared" si="318"/>
        <v>0</v>
      </c>
      <c r="R480" s="350"/>
      <c r="S480" s="351">
        <f t="shared" si="319"/>
        <v>0</v>
      </c>
      <c r="T480" s="350"/>
      <c r="U480" s="351">
        <f t="shared" si="338"/>
        <v>0</v>
      </c>
      <c r="V480" s="251"/>
      <c r="W480" s="351">
        <f t="shared" ref="W480:W488" si="353">C480*V480</f>
        <v>0</v>
      </c>
      <c r="X480" s="350"/>
      <c r="Y480" s="351">
        <f t="shared" si="345"/>
        <v>0</v>
      </c>
      <c r="Z480" s="247"/>
      <c r="AA480" s="351">
        <f t="shared" si="346"/>
        <v>0</v>
      </c>
      <c r="AB480" s="350"/>
      <c r="AC480" s="351">
        <f t="shared" si="347"/>
        <v>0</v>
      </c>
      <c r="AD480" s="350"/>
      <c r="AE480" s="351">
        <f t="shared" si="348"/>
        <v>0</v>
      </c>
      <c r="AF480" s="350"/>
      <c r="AG480" s="351">
        <f t="shared" si="349"/>
        <v>0</v>
      </c>
      <c r="AH480" s="350"/>
      <c r="AI480" s="351">
        <f t="shared" si="350"/>
        <v>0</v>
      </c>
      <c r="AJ480" s="350"/>
      <c r="AK480" s="351">
        <f t="shared" si="320"/>
        <v>0</v>
      </c>
      <c r="AL480" s="453"/>
      <c r="AM480" s="454">
        <f t="shared" si="330"/>
        <v>0</v>
      </c>
      <c r="AN480" s="453"/>
      <c r="AO480" s="351">
        <f t="shared" si="331"/>
        <v>0</v>
      </c>
      <c r="AP480" s="350"/>
      <c r="AQ480" s="351">
        <f t="shared" si="332"/>
        <v>0</v>
      </c>
      <c r="AR480" s="350"/>
      <c r="AS480" s="351">
        <f t="shared" si="339"/>
        <v>0</v>
      </c>
      <c r="AT480" s="350"/>
      <c r="AU480" s="351">
        <f t="shared" si="333"/>
        <v>0</v>
      </c>
      <c r="AV480" s="350"/>
      <c r="AW480" s="351">
        <f t="shared" si="340"/>
        <v>0</v>
      </c>
      <c r="AX480" s="350"/>
      <c r="AY480" s="351">
        <f t="shared" si="341"/>
        <v>0</v>
      </c>
      <c r="AZ480" s="350"/>
      <c r="BA480" s="351">
        <f t="shared" si="342"/>
        <v>0</v>
      </c>
      <c r="BB480" s="350"/>
      <c r="BC480" s="351">
        <f t="shared" si="343"/>
        <v>0</v>
      </c>
      <c r="BD480" s="350"/>
      <c r="BE480" s="351">
        <f t="shared" si="335"/>
        <v>0</v>
      </c>
      <c r="BF480" s="350"/>
      <c r="BG480" s="351">
        <f t="shared" si="344"/>
        <v>0</v>
      </c>
      <c r="BH480" s="350"/>
      <c r="BI480" s="351">
        <f t="shared" si="334"/>
        <v>0</v>
      </c>
    </row>
    <row r="481" spans="1:62" s="245" customFormat="1" ht="15.9" customHeight="1">
      <c r="A481" s="436" t="s">
        <v>1089</v>
      </c>
      <c r="B481" s="437" t="s">
        <v>1090</v>
      </c>
      <c r="C481" s="61">
        <v>32600</v>
      </c>
      <c r="D481" s="453"/>
      <c r="E481" s="351">
        <f t="shared" si="351"/>
        <v>0</v>
      </c>
      <c r="F481" s="447"/>
      <c r="G481" s="351">
        <f t="shared" si="352"/>
        <v>0</v>
      </c>
      <c r="H481" s="350"/>
      <c r="I481" s="351">
        <f t="shared" si="314"/>
        <v>0</v>
      </c>
      <c r="J481" s="512"/>
      <c r="K481" s="511">
        <f t="shared" si="315"/>
        <v>0</v>
      </c>
      <c r="L481" s="247"/>
      <c r="M481" s="351">
        <f t="shared" si="316"/>
        <v>0</v>
      </c>
      <c r="N481" s="350"/>
      <c r="O481" s="351">
        <f t="shared" si="317"/>
        <v>0</v>
      </c>
      <c r="P481" s="350"/>
      <c r="Q481" s="351">
        <f t="shared" si="318"/>
        <v>0</v>
      </c>
      <c r="R481" s="350"/>
      <c r="S481" s="351">
        <f t="shared" si="319"/>
        <v>0</v>
      </c>
      <c r="T481" s="350"/>
      <c r="U481" s="351">
        <f t="shared" si="338"/>
        <v>0</v>
      </c>
      <c r="V481" s="251"/>
      <c r="W481" s="351">
        <f t="shared" si="353"/>
        <v>0</v>
      </c>
      <c r="X481" s="453"/>
      <c r="Y481" s="351">
        <f t="shared" si="345"/>
        <v>0</v>
      </c>
      <c r="Z481" s="247"/>
      <c r="AA481" s="351">
        <f t="shared" si="346"/>
        <v>0</v>
      </c>
      <c r="AB481" s="350"/>
      <c r="AC481" s="351">
        <f t="shared" si="347"/>
        <v>0</v>
      </c>
      <c r="AD481" s="350"/>
      <c r="AE481" s="351">
        <f t="shared" si="348"/>
        <v>0</v>
      </c>
      <c r="AF481" s="350"/>
      <c r="AG481" s="351">
        <f t="shared" si="349"/>
        <v>0</v>
      </c>
      <c r="AH481" s="350"/>
      <c r="AI481" s="351">
        <f t="shared" si="350"/>
        <v>0</v>
      </c>
      <c r="AJ481" s="350"/>
      <c r="AK481" s="351">
        <f t="shared" si="320"/>
        <v>0</v>
      </c>
      <c r="AL481" s="453">
        <v>14</v>
      </c>
      <c r="AM481" s="454">
        <f t="shared" si="330"/>
        <v>456400</v>
      </c>
      <c r="AN481" s="453"/>
      <c r="AO481" s="351">
        <f t="shared" si="331"/>
        <v>0</v>
      </c>
      <c r="AP481" s="350"/>
      <c r="AQ481" s="351">
        <f t="shared" si="332"/>
        <v>0</v>
      </c>
      <c r="AR481" s="350"/>
      <c r="AS481" s="351">
        <f t="shared" si="339"/>
        <v>0</v>
      </c>
      <c r="AT481" s="350"/>
      <c r="AU481" s="351">
        <f t="shared" si="333"/>
        <v>0</v>
      </c>
      <c r="AV481" s="350"/>
      <c r="AW481" s="351">
        <f t="shared" si="340"/>
        <v>0</v>
      </c>
      <c r="AX481" s="350"/>
      <c r="AY481" s="351">
        <f t="shared" si="341"/>
        <v>0</v>
      </c>
      <c r="AZ481" s="350"/>
      <c r="BA481" s="351">
        <f t="shared" si="342"/>
        <v>0</v>
      </c>
      <c r="BB481" s="350"/>
      <c r="BC481" s="351">
        <f t="shared" si="343"/>
        <v>0</v>
      </c>
      <c r="BD481" s="350"/>
      <c r="BE481" s="351">
        <f t="shared" si="335"/>
        <v>0</v>
      </c>
      <c r="BF481" s="350"/>
      <c r="BG481" s="351">
        <f t="shared" si="344"/>
        <v>0</v>
      </c>
      <c r="BH481" s="350"/>
      <c r="BI481" s="351">
        <f t="shared" si="334"/>
        <v>0</v>
      </c>
    </row>
    <row r="482" spans="1:62" s="245" customFormat="1" ht="15.9" customHeight="1">
      <c r="A482" s="436" t="s">
        <v>1091</v>
      </c>
      <c r="B482" s="437" t="s">
        <v>1092</v>
      </c>
      <c r="C482" s="61">
        <v>32600</v>
      </c>
      <c r="D482" s="453"/>
      <c r="E482" s="351"/>
      <c r="F482" s="447"/>
      <c r="G482" s="351"/>
      <c r="H482" s="350"/>
      <c r="I482" s="351">
        <f t="shared" si="314"/>
        <v>0</v>
      </c>
      <c r="J482" s="512"/>
      <c r="K482" s="511">
        <f t="shared" si="315"/>
        <v>0</v>
      </c>
      <c r="L482" s="247"/>
      <c r="M482" s="351">
        <f t="shared" si="316"/>
        <v>0</v>
      </c>
      <c r="N482" s="350"/>
      <c r="O482" s="351">
        <f t="shared" si="317"/>
        <v>0</v>
      </c>
      <c r="P482" s="350"/>
      <c r="Q482" s="351">
        <f t="shared" si="318"/>
        <v>0</v>
      </c>
      <c r="R482" s="350"/>
      <c r="S482" s="351">
        <f t="shared" si="319"/>
        <v>0</v>
      </c>
      <c r="T482" s="350"/>
      <c r="U482" s="351">
        <f t="shared" si="338"/>
        <v>0</v>
      </c>
      <c r="V482" s="251"/>
      <c r="W482" s="351">
        <f t="shared" si="353"/>
        <v>0</v>
      </c>
      <c r="X482" s="350"/>
      <c r="Y482" s="351">
        <f t="shared" si="345"/>
        <v>0</v>
      </c>
      <c r="Z482" s="247"/>
      <c r="AA482" s="351">
        <f t="shared" si="346"/>
        <v>0</v>
      </c>
      <c r="AB482" s="350"/>
      <c r="AC482" s="351">
        <f t="shared" si="347"/>
        <v>0</v>
      </c>
      <c r="AD482" s="350"/>
      <c r="AE482" s="351">
        <f t="shared" si="348"/>
        <v>0</v>
      </c>
      <c r="AF482" s="350"/>
      <c r="AG482" s="351">
        <f t="shared" si="349"/>
        <v>0</v>
      </c>
      <c r="AH482" s="350"/>
      <c r="AI482" s="351">
        <f t="shared" si="350"/>
        <v>0</v>
      </c>
      <c r="AJ482" s="350"/>
      <c r="AK482" s="351">
        <f t="shared" si="320"/>
        <v>0</v>
      </c>
      <c r="AL482" s="453">
        <v>3.5</v>
      </c>
      <c r="AM482" s="454">
        <f t="shared" si="330"/>
        <v>114100</v>
      </c>
      <c r="AN482" s="453"/>
      <c r="AO482" s="351">
        <f t="shared" si="331"/>
        <v>0</v>
      </c>
      <c r="AP482" s="350"/>
      <c r="AQ482" s="351">
        <f t="shared" si="332"/>
        <v>0</v>
      </c>
      <c r="AR482" s="350"/>
      <c r="AS482" s="351">
        <f t="shared" si="339"/>
        <v>0</v>
      </c>
      <c r="AT482" s="350"/>
      <c r="AU482" s="351">
        <f t="shared" si="333"/>
        <v>0</v>
      </c>
      <c r="AV482" s="350"/>
      <c r="AW482" s="351">
        <f t="shared" si="340"/>
        <v>0</v>
      </c>
      <c r="AX482" s="350"/>
      <c r="AY482" s="351">
        <f t="shared" si="341"/>
        <v>0</v>
      </c>
      <c r="AZ482" s="350"/>
      <c r="BA482" s="351">
        <f t="shared" si="342"/>
        <v>0</v>
      </c>
      <c r="BB482" s="350"/>
      <c r="BC482" s="351">
        <f t="shared" si="343"/>
        <v>0</v>
      </c>
      <c r="BD482" s="350"/>
      <c r="BE482" s="351">
        <f t="shared" si="335"/>
        <v>0</v>
      </c>
      <c r="BF482" s="350"/>
      <c r="BG482" s="351">
        <f t="shared" si="344"/>
        <v>0</v>
      </c>
      <c r="BH482" s="350"/>
      <c r="BI482" s="351">
        <f t="shared" si="334"/>
        <v>0</v>
      </c>
    </row>
    <row r="483" spans="1:62" s="245" customFormat="1" ht="15.9" customHeight="1">
      <c r="A483" s="436" t="s">
        <v>1060</v>
      </c>
      <c r="B483" s="437" t="s">
        <v>1093</v>
      </c>
      <c r="C483" s="61">
        <v>32600</v>
      </c>
      <c r="D483" s="453"/>
      <c r="E483" s="351">
        <f t="shared" ref="E483:E484" si="354">C483*D483</f>
        <v>0</v>
      </c>
      <c r="F483" s="447"/>
      <c r="G483" s="351">
        <f t="shared" ref="G483:G484" si="355">C483*F483</f>
        <v>0</v>
      </c>
      <c r="H483" s="350"/>
      <c r="I483" s="351">
        <f t="shared" si="314"/>
        <v>0</v>
      </c>
      <c r="J483" s="512"/>
      <c r="K483" s="511">
        <f t="shared" si="315"/>
        <v>0</v>
      </c>
      <c r="L483" s="247"/>
      <c r="M483" s="351">
        <f t="shared" si="316"/>
        <v>0</v>
      </c>
      <c r="N483" s="350"/>
      <c r="O483" s="351">
        <f t="shared" si="317"/>
        <v>0</v>
      </c>
      <c r="P483" s="350"/>
      <c r="Q483" s="351">
        <f t="shared" si="318"/>
        <v>0</v>
      </c>
      <c r="R483" s="350"/>
      <c r="S483" s="351">
        <f t="shared" si="319"/>
        <v>0</v>
      </c>
      <c r="T483" s="350"/>
      <c r="U483" s="351">
        <f t="shared" si="338"/>
        <v>0</v>
      </c>
      <c r="V483" s="251"/>
      <c r="W483" s="351">
        <f t="shared" si="353"/>
        <v>0</v>
      </c>
      <c r="X483" s="453"/>
      <c r="Y483" s="351">
        <f t="shared" si="345"/>
        <v>0</v>
      </c>
      <c r="Z483" s="247"/>
      <c r="AA483" s="351">
        <f t="shared" si="346"/>
        <v>0</v>
      </c>
      <c r="AB483" s="350"/>
      <c r="AC483" s="351">
        <f t="shared" si="347"/>
        <v>0</v>
      </c>
      <c r="AD483" s="350"/>
      <c r="AE483" s="351">
        <f t="shared" si="348"/>
        <v>0</v>
      </c>
      <c r="AF483" s="350"/>
      <c r="AG483" s="351">
        <f t="shared" si="349"/>
        <v>0</v>
      </c>
      <c r="AH483" s="350"/>
      <c r="AI483" s="351">
        <f t="shared" si="350"/>
        <v>0</v>
      </c>
      <c r="AJ483" s="350"/>
      <c r="AK483" s="351">
        <f t="shared" si="320"/>
        <v>0</v>
      </c>
      <c r="AL483" s="453">
        <v>7</v>
      </c>
      <c r="AM483" s="454">
        <f t="shared" si="330"/>
        <v>228200</v>
      </c>
      <c r="AN483" s="453"/>
      <c r="AO483" s="351">
        <f t="shared" si="331"/>
        <v>0</v>
      </c>
      <c r="AP483" s="350"/>
      <c r="AQ483" s="351">
        <f t="shared" si="332"/>
        <v>0</v>
      </c>
      <c r="AR483" s="350"/>
      <c r="AS483" s="351">
        <f t="shared" si="339"/>
        <v>0</v>
      </c>
      <c r="AT483" s="350"/>
      <c r="AU483" s="351">
        <f t="shared" si="333"/>
        <v>0</v>
      </c>
      <c r="AV483" s="350"/>
      <c r="AW483" s="351">
        <f t="shared" si="340"/>
        <v>0</v>
      </c>
      <c r="AX483" s="350"/>
      <c r="AY483" s="351">
        <f t="shared" si="341"/>
        <v>0</v>
      </c>
      <c r="AZ483" s="350"/>
      <c r="BA483" s="351">
        <f t="shared" si="342"/>
        <v>0</v>
      </c>
      <c r="BB483" s="350"/>
      <c r="BC483" s="351">
        <f t="shared" si="343"/>
        <v>0</v>
      </c>
      <c r="BD483" s="350"/>
      <c r="BE483" s="351">
        <f t="shared" si="335"/>
        <v>0</v>
      </c>
      <c r="BF483" s="350"/>
      <c r="BG483" s="351">
        <f t="shared" si="344"/>
        <v>0</v>
      </c>
      <c r="BH483" s="350"/>
      <c r="BI483" s="351">
        <f t="shared" si="334"/>
        <v>0</v>
      </c>
    </row>
    <row r="484" spans="1:62" s="245" customFormat="1" ht="15.9" customHeight="1">
      <c r="A484" s="436" t="s">
        <v>1094</v>
      </c>
      <c r="B484" s="437" t="s">
        <v>1057</v>
      </c>
      <c r="C484" s="61">
        <v>32600</v>
      </c>
      <c r="D484" s="453"/>
      <c r="E484" s="351">
        <f t="shared" si="354"/>
        <v>0</v>
      </c>
      <c r="F484" s="447"/>
      <c r="G484" s="351">
        <f t="shared" si="355"/>
        <v>0</v>
      </c>
      <c r="H484" s="350"/>
      <c r="I484" s="351">
        <f t="shared" si="314"/>
        <v>0</v>
      </c>
      <c r="J484" s="512"/>
      <c r="K484" s="511">
        <f t="shared" si="315"/>
        <v>0</v>
      </c>
      <c r="L484" s="247"/>
      <c r="M484" s="351">
        <f t="shared" si="316"/>
        <v>0</v>
      </c>
      <c r="N484" s="350"/>
      <c r="O484" s="351">
        <f t="shared" si="317"/>
        <v>0</v>
      </c>
      <c r="P484" s="350"/>
      <c r="Q484" s="351">
        <f t="shared" si="318"/>
        <v>0</v>
      </c>
      <c r="R484" s="350"/>
      <c r="S484" s="351">
        <f t="shared" si="319"/>
        <v>0</v>
      </c>
      <c r="T484" s="350"/>
      <c r="U484" s="351">
        <f t="shared" si="338"/>
        <v>0</v>
      </c>
      <c r="V484" s="251"/>
      <c r="W484" s="351">
        <f t="shared" si="353"/>
        <v>0</v>
      </c>
      <c r="X484" s="350"/>
      <c r="Y484" s="351">
        <f t="shared" si="345"/>
        <v>0</v>
      </c>
      <c r="Z484" s="247"/>
      <c r="AA484" s="351">
        <f t="shared" si="346"/>
        <v>0</v>
      </c>
      <c r="AB484" s="350"/>
      <c r="AC484" s="351">
        <f t="shared" si="347"/>
        <v>0</v>
      </c>
      <c r="AD484" s="350"/>
      <c r="AE484" s="351">
        <f t="shared" si="348"/>
        <v>0</v>
      </c>
      <c r="AF484" s="350"/>
      <c r="AG484" s="351">
        <f t="shared" si="349"/>
        <v>0</v>
      </c>
      <c r="AH484" s="350"/>
      <c r="AI484" s="351">
        <f t="shared" si="350"/>
        <v>0</v>
      </c>
      <c r="AJ484" s="350">
        <f>90+40.5</f>
        <v>130.5</v>
      </c>
      <c r="AK484" s="351">
        <f t="shared" si="320"/>
        <v>4254300</v>
      </c>
      <c r="AL484" s="453"/>
      <c r="AM484" s="454">
        <f t="shared" si="330"/>
        <v>0</v>
      </c>
      <c r="AN484" s="453"/>
      <c r="AO484" s="351">
        <f t="shared" si="331"/>
        <v>0</v>
      </c>
      <c r="AP484" s="350"/>
      <c r="AQ484" s="351">
        <f t="shared" si="332"/>
        <v>0</v>
      </c>
      <c r="AR484" s="453"/>
      <c r="AS484" s="351">
        <f t="shared" si="339"/>
        <v>0</v>
      </c>
      <c r="AT484" s="350"/>
      <c r="AU484" s="351">
        <f t="shared" si="333"/>
        <v>0</v>
      </c>
      <c r="AV484" s="350"/>
      <c r="AW484" s="351">
        <f t="shared" si="340"/>
        <v>0</v>
      </c>
      <c r="AX484" s="350"/>
      <c r="AY484" s="351">
        <f t="shared" si="341"/>
        <v>0</v>
      </c>
      <c r="AZ484" s="453"/>
      <c r="BA484" s="351">
        <f t="shared" si="342"/>
        <v>0</v>
      </c>
      <c r="BB484" s="350"/>
      <c r="BC484" s="351">
        <f t="shared" si="343"/>
        <v>0</v>
      </c>
      <c r="BD484" s="350"/>
      <c r="BE484" s="351">
        <f t="shared" si="335"/>
        <v>0</v>
      </c>
      <c r="BF484" s="350"/>
      <c r="BG484" s="351">
        <f t="shared" si="344"/>
        <v>0</v>
      </c>
      <c r="BH484" s="350"/>
      <c r="BI484" s="351">
        <f t="shared" si="334"/>
        <v>0</v>
      </c>
    </row>
    <row r="485" spans="1:62" s="245" customFormat="1" ht="15.9" customHeight="1">
      <c r="A485" s="436" t="s">
        <v>1095</v>
      </c>
      <c r="B485" s="437" t="s">
        <v>1061</v>
      </c>
      <c r="C485" s="61">
        <v>32600</v>
      </c>
      <c r="D485" s="453"/>
      <c r="E485" s="351"/>
      <c r="F485" s="447"/>
      <c r="G485" s="351"/>
      <c r="H485" s="350"/>
      <c r="I485" s="351">
        <f t="shared" ref="I485:I488" si="356">C485*H485</f>
        <v>0</v>
      </c>
      <c r="J485" s="512"/>
      <c r="K485" s="511">
        <f t="shared" ref="K485:K488" si="357">J485*C485</f>
        <v>0</v>
      </c>
      <c r="L485" s="247"/>
      <c r="M485" s="351">
        <f t="shared" ref="M485:M488" si="358">C485*L485</f>
        <v>0</v>
      </c>
      <c r="N485" s="350"/>
      <c r="O485" s="351">
        <f t="shared" ref="O485:O488" si="359">C485*N485</f>
        <v>0</v>
      </c>
      <c r="P485" s="350"/>
      <c r="Q485" s="351">
        <f t="shared" ref="Q485:Q488" si="360">C485*P485</f>
        <v>0</v>
      </c>
      <c r="R485" s="350"/>
      <c r="S485" s="351">
        <f t="shared" ref="S485:S488" si="361">C485*R485</f>
        <v>0</v>
      </c>
      <c r="T485" s="350"/>
      <c r="U485" s="351">
        <f t="shared" si="338"/>
        <v>0</v>
      </c>
      <c r="V485" s="251"/>
      <c r="W485" s="351">
        <f t="shared" si="353"/>
        <v>0</v>
      </c>
      <c r="X485" s="453"/>
      <c r="Y485" s="351">
        <f t="shared" si="345"/>
        <v>0</v>
      </c>
      <c r="Z485" s="247"/>
      <c r="AA485" s="351">
        <f t="shared" si="346"/>
        <v>0</v>
      </c>
      <c r="AB485" s="350"/>
      <c r="AC485" s="351">
        <f t="shared" si="347"/>
        <v>0</v>
      </c>
      <c r="AD485" s="350"/>
      <c r="AE485" s="351">
        <f t="shared" si="348"/>
        <v>0</v>
      </c>
      <c r="AF485" s="350"/>
      <c r="AG485" s="351">
        <f t="shared" si="349"/>
        <v>0</v>
      </c>
      <c r="AH485" s="350"/>
      <c r="AI485" s="351">
        <f t="shared" si="350"/>
        <v>0</v>
      </c>
      <c r="AJ485" s="350">
        <f>90+88</f>
        <v>178</v>
      </c>
      <c r="AK485" s="351">
        <f t="shared" ref="AK485:AK488" si="362">C485*AJ485</f>
        <v>5802800</v>
      </c>
      <c r="AL485" s="453"/>
      <c r="AM485" s="454">
        <f t="shared" si="330"/>
        <v>0</v>
      </c>
      <c r="AN485" s="453"/>
      <c r="AO485" s="351">
        <f t="shared" si="331"/>
        <v>0</v>
      </c>
      <c r="AP485" s="350"/>
      <c r="AQ485" s="351">
        <f t="shared" si="332"/>
        <v>0</v>
      </c>
      <c r="AR485" s="453"/>
      <c r="AS485" s="351">
        <f t="shared" si="339"/>
        <v>0</v>
      </c>
      <c r="AT485" s="350"/>
      <c r="AU485" s="351">
        <f t="shared" si="333"/>
        <v>0</v>
      </c>
      <c r="AV485" s="350"/>
      <c r="AW485" s="351">
        <f t="shared" si="340"/>
        <v>0</v>
      </c>
      <c r="AX485" s="350"/>
      <c r="AY485" s="351">
        <f t="shared" si="341"/>
        <v>0</v>
      </c>
      <c r="AZ485" s="453"/>
      <c r="BA485" s="351">
        <f t="shared" si="342"/>
        <v>0</v>
      </c>
      <c r="BB485" s="350"/>
      <c r="BC485" s="351">
        <f t="shared" si="343"/>
        <v>0</v>
      </c>
      <c r="BD485" s="350"/>
      <c r="BE485" s="351">
        <f t="shared" si="335"/>
        <v>0</v>
      </c>
      <c r="BF485" s="350"/>
      <c r="BG485" s="351">
        <f t="shared" si="344"/>
        <v>0</v>
      </c>
      <c r="BH485" s="350"/>
      <c r="BI485" s="351">
        <f t="shared" si="334"/>
        <v>0</v>
      </c>
    </row>
    <row r="486" spans="1:62" s="245" customFormat="1" ht="15.9" customHeight="1">
      <c r="A486" s="436" t="s">
        <v>1382</v>
      </c>
      <c r="B486" s="437" t="s">
        <v>1383</v>
      </c>
      <c r="C486" s="61">
        <v>32600</v>
      </c>
      <c r="D486" s="453"/>
      <c r="E486" s="351">
        <f t="shared" ref="E486:E487" si="363">C486*D486</f>
        <v>0</v>
      </c>
      <c r="F486" s="447"/>
      <c r="G486" s="351">
        <f t="shared" ref="G486:G487" si="364">C486*F486</f>
        <v>0</v>
      </c>
      <c r="H486" s="350"/>
      <c r="I486" s="351">
        <f t="shared" si="356"/>
        <v>0</v>
      </c>
      <c r="J486" s="512"/>
      <c r="K486" s="511">
        <f t="shared" si="357"/>
        <v>0</v>
      </c>
      <c r="L486" s="247"/>
      <c r="M486" s="351">
        <f t="shared" si="358"/>
        <v>0</v>
      </c>
      <c r="N486" s="350"/>
      <c r="O486" s="351">
        <f t="shared" si="359"/>
        <v>0</v>
      </c>
      <c r="P486" s="350"/>
      <c r="Q486" s="351">
        <f t="shared" si="360"/>
        <v>0</v>
      </c>
      <c r="R486" s="350"/>
      <c r="S486" s="351">
        <f t="shared" si="361"/>
        <v>0</v>
      </c>
      <c r="T486" s="350"/>
      <c r="U486" s="351">
        <f t="shared" si="338"/>
        <v>0</v>
      </c>
      <c r="V486" s="251"/>
      <c r="W486" s="351">
        <f t="shared" si="353"/>
        <v>0</v>
      </c>
      <c r="X486" s="350"/>
      <c r="Y486" s="351">
        <f t="shared" si="345"/>
        <v>0</v>
      </c>
      <c r="Z486" s="247"/>
      <c r="AA486" s="351">
        <f t="shared" si="346"/>
        <v>0</v>
      </c>
      <c r="AB486" s="350"/>
      <c r="AC486" s="351">
        <f t="shared" si="347"/>
        <v>0</v>
      </c>
      <c r="AD486" s="350"/>
      <c r="AE486" s="351">
        <f t="shared" si="348"/>
        <v>0</v>
      </c>
      <c r="AF486" s="350"/>
      <c r="AG486" s="351">
        <f t="shared" si="349"/>
        <v>0</v>
      </c>
      <c r="AH486" s="350"/>
      <c r="AI486" s="351">
        <f t="shared" si="350"/>
        <v>0</v>
      </c>
      <c r="AJ486" s="350"/>
      <c r="AK486" s="351">
        <f t="shared" si="362"/>
        <v>0</v>
      </c>
      <c r="AL486" s="453">
        <f>3.5+25</f>
        <v>28.5</v>
      </c>
      <c r="AM486" s="454">
        <f t="shared" si="330"/>
        <v>929100</v>
      </c>
      <c r="AN486" s="453">
        <f>37.5+47.5</f>
        <v>85</v>
      </c>
      <c r="AO486" s="351">
        <f t="shared" si="331"/>
        <v>2771000</v>
      </c>
      <c r="AP486" s="350"/>
      <c r="AQ486" s="351">
        <f t="shared" si="332"/>
        <v>0</v>
      </c>
      <c r="AR486" s="453"/>
      <c r="AS486" s="351">
        <f t="shared" si="339"/>
        <v>0</v>
      </c>
      <c r="AT486" s="350"/>
      <c r="AU486" s="351">
        <f t="shared" si="333"/>
        <v>0</v>
      </c>
      <c r="AV486" s="350"/>
      <c r="AW486" s="351">
        <f t="shared" si="340"/>
        <v>0</v>
      </c>
      <c r="AX486" s="350"/>
      <c r="AY486" s="351">
        <f t="shared" si="341"/>
        <v>0</v>
      </c>
      <c r="AZ486" s="453"/>
      <c r="BA486" s="351">
        <f t="shared" si="342"/>
        <v>0</v>
      </c>
      <c r="BB486" s="350"/>
      <c r="BC486" s="351">
        <f t="shared" si="343"/>
        <v>0</v>
      </c>
      <c r="BD486" s="350"/>
      <c r="BE486" s="351">
        <f t="shared" si="335"/>
        <v>0</v>
      </c>
      <c r="BF486" s="350"/>
      <c r="BG486" s="351">
        <f t="shared" si="344"/>
        <v>0</v>
      </c>
      <c r="BH486" s="350"/>
      <c r="BI486" s="351">
        <f t="shared" si="334"/>
        <v>0</v>
      </c>
    </row>
    <row r="487" spans="1:62" s="245" customFormat="1" ht="15.9" customHeight="1">
      <c r="A487" s="436" t="s">
        <v>1384</v>
      </c>
      <c r="B487" s="437" t="s">
        <v>1385</v>
      </c>
      <c r="C487" s="61">
        <v>32600</v>
      </c>
      <c r="D487" s="453"/>
      <c r="E487" s="351">
        <f t="shared" si="363"/>
        <v>0</v>
      </c>
      <c r="F487" s="447"/>
      <c r="G487" s="351">
        <f t="shared" si="364"/>
        <v>0</v>
      </c>
      <c r="H487" s="350"/>
      <c r="I487" s="351">
        <f t="shared" si="356"/>
        <v>0</v>
      </c>
      <c r="J487" s="512"/>
      <c r="K487" s="511">
        <f t="shared" si="357"/>
        <v>0</v>
      </c>
      <c r="L487" s="247"/>
      <c r="M487" s="351">
        <f t="shared" si="358"/>
        <v>0</v>
      </c>
      <c r="N487" s="350"/>
      <c r="O487" s="351">
        <f t="shared" si="359"/>
        <v>0</v>
      </c>
      <c r="P487" s="350"/>
      <c r="Q487" s="351">
        <f t="shared" si="360"/>
        <v>0</v>
      </c>
      <c r="R487" s="350"/>
      <c r="S487" s="351">
        <f t="shared" si="361"/>
        <v>0</v>
      </c>
      <c r="T487" s="350"/>
      <c r="U487" s="351">
        <f t="shared" si="338"/>
        <v>0</v>
      </c>
      <c r="V487" s="251"/>
      <c r="W487" s="351">
        <f t="shared" si="353"/>
        <v>0</v>
      </c>
      <c r="X487" s="453"/>
      <c r="Y487" s="351">
        <f t="shared" si="345"/>
        <v>0</v>
      </c>
      <c r="Z487" s="247"/>
      <c r="AA487" s="351">
        <f t="shared" si="346"/>
        <v>0</v>
      </c>
      <c r="AB487" s="350"/>
      <c r="AC487" s="351">
        <f t="shared" si="347"/>
        <v>0</v>
      </c>
      <c r="AD487" s="350"/>
      <c r="AE487" s="351">
        <f t="shared" si="348"/>
        <v>0</v>
      </c>
      <c r="AF487" s="350"/>
      <c r="AG487" s="351">
        <f t="shared" si="349"/>
        <v>0</v>
      </c>
      <c r="AH487" s="350"/>
      <c r="AI487" s="351">
        <f t="shared" si="350"/>
        <v>0</v>
      </c>
      <c r="AJ487" s="350"/>
      <c r="AK487" s="351">
        <f t="shared" si="362"/>
        <v>0</v>
      </c>
      <c r="AL487" s="453">
        <v>18.5</v>
      </c>
      <c r="AM487" s="454">
        <f t="shared" si="330"/>
        <v>603100</v>
      </c>
      <c r="AN487" s="453">
        <f>15+68</f>
        <v>83</v>
      </c>
      <c r="AO487" s="351">
        <f t="shared" si="331"/>
        <v>2705800</v>
      </c>
      <c r="AP487" s="350"/>
      <c r="AQ487" s="351">
        <f t="shared" si="332"/>
        <v>0</v>
      </c>
      <c r="AR487" s="453"/>
      <c r="AS487" s="351">
        <f t="shared" si="339"/>
        <v>0</v>
      </c>
      <c r="AT487" s="350"/>
      <c r="AU487" s="351">
        <f t="shared" si="333"/>
        <v>0</v>
      </c>
      <c r="AV487" s="350"/>
      <c r="AW487" s="351">
        <f t="shared" si="340"/>
        <v>0</v>
      </c>
      <c r="AX487" s="350"/>
      <c r="AY487" s="351">
        <f t="shared" si="341"/>
        <v>0</v>
      </c>
      <c r="AZ487" s="453"/>
      <c r="BA487" s="351">
        <f t="shared" si="342"/>
        <v>0</v>
      </c>
      <c r="BB487" s="350"/>
      <c r="BC487" s="351">
        <f t="shared" si="343"/>
        <v>0</v>
      </c>
      <c r="BD487" s="350"/>
      <c r="BE487" s="351">
        <f t="shared" si="335"/>
        <v>0</v>
      </c>
      <c r="BF487" s="350"/>
      <c r="BG487" s="351">
        <f t="shared" si="344"/>
        <v>0</v>
      </c>
      <c r="BH487" s="350"/>
      <c r="BI487" s="351">
        <f t="shared" si="334"/>
        <v>0</v>
      </c>
    </row>
    <row r="488" spans="1:62" s="245" customFormat="1" ht="15.9" customHeight="1">
      <c r="A488" s="436" t="s">
        <v>1386</v>
      </c>
      <c r="B488" s="437" t="s">
        <v>1387</v>
      </c>
      <c r="C488" s="61">
        <v>32600</v>
      </c>
      <c r="D488" s="453"/>
      <c r="E488" s="351"/>
      <c r="F488" s="447"/>
      <c r="G488" s="351"/>
      <c r="H488" s="350"/>
      <c r="I488" s="351">
        <f t="shared" si="356"/>
        <v>0</v>
      </c>
      <c r="J488" s="512"/>
      <c r="K488" s="511">
        <f t="shared" si="357"/>
        <v>0</v>
      </c>
      <c r="L488" s="247"/>
      <c r="M488" s="351">
        <f t="shared" si="358"/>
        <v>0</v>
      </c>
      <c r="N488" s="350"/>
      <c r="O488" s="351">
        <f t="shared" si="359"/>
        <v>0</v>
      </c>
      <c r="P488" s="350"/>
      <c r="Q488" s="351">
        <f t="shared" si="360"/>
        <v>0</v>
      </c>
      <c r="R488" s="350"/>
      <c r="S488" s="351">
        <f t="shared" si="361"/>
        <v>0</v>
      </c>
      <c r="T488" s="350"/>
      <c r="U488" s="351">
        <f t="shared" si="338"/>
        <v>0</v>
      </c>
      <c r="V488" s="251"/>
      <c r="W488" s="351">
        <f t="shared" si="353"/>
        <v>0</v>
      </c>
      <c r="X488" s="350"/>
      <c r="Y488" s="351">
        <f t="shared" si="345"/>
        <v>0</v>
      </c>
      <c r="Z488" s="247"/>
      <c r="AA488" s="351">
        <f t="shared" si="346"/>
        <v>0</v>
      </c>
      <c r="AB488" s="350"/>
      <c r="AC488" s="351">
        <f t="shared" si="347"/>
        <v>0</v>
      </c>
      <c r="AD488" s="350"/>
      <c r="AE488" s="351">
        <f t="shared" si="348"/>
        <v>0</v>
      </c>
      <c r="AF488" s="350"/>
      <c r="AG488" s="351">
        <f t="shared" si="349"/>
        <v>0</v>
      </c>
      <c r="AH488" s="350"/>
      <c r="AI488" s="351">
        <f t="shared" si="350"/>
        <v>0</v>
      </c>
      <c r="AJ488" s="350"/>
      <c r="AK488" s="351">
        <f t="shared" si="362"/>
        <v>0</v>
      </c>
      <c r="AL488" s="453">
        <v>7</v>
      </c>
      <c r="AM488" s="454">
        <f t="shared" si="330"/>
        <v>228200</v>
      </c>
      <c r="AN488" s="453"/>
      <c r="AO488" s="351">
        <f t="shared" si="331"/>
        <v>0</v>
      </c>
      <c r="AP488" s="453"/>
      <c r="AQ488" s="351">
        <f t="shared" si="332"/>
        <v>0</v>
      </c>
      <c r="AR488" s="453"/>
      <c r="AS488" s="351">
        <f t="shared" si="339"/>
        <v>0</v>
      </c>
      <c r="AT488" s="350"/>
      <c r="AU488" s="351">
        <f t="shared" si="333"/>
        <v>0</v>
      </c>
      <c r="AV488" s="350"/>
      <c r="AW488" s="351">
        <f t="shared" si="340"/>
        <v>0</v>
      </c>
      <c r="AX488" s="350"/>
      <c r="AY488" s="351">
        <f t="shared" si="341"/>
        <v>0</v>
      </c>
      <c r="AZ488" s="453"/>
      <c r="BA488" s="351">
        <f t="shared" si="342"/>
        <v>0</v>
      </c>
      <c r="BB488" s="350"/>
      <c r="BC488" s="351">
        <f t="shared" si="343"/>
        <v>0</v>
      </c>
      <c r="BD488" s="350"/>
      <c r="BE488" s="351">
        <f t="shared" si="335"/>
        <v>0</v>
      </c>
      <c r="BF488" s="350"/>
      <c r="BG488" s="351">
        <f t="shared" si="344"/>
        <v>0</v>
      </c>
      <c r="BH488" s="350"/>
      <c r="BI488" s="351">
        <f t="shared" si="334"/>
        <v>0</v>
      </c>
    </row>
    <row r="489" spans="1:62" s="245" customFormat="1" ht="15.9" customHeight="1">
      <c r="A489" s="436" t="s">
        <v>1196</v>
      </c>
      <c r="B489" s="437" t="s">
        <v>1197</v>
      </c>
      <c r="C489" s="61">
        <v>32600</v>
      </c>
      <c r="D489" s="453"/>
      <c r="E489" s="454"/>
      <c r="F489" s="455"/>
      <c r="G489" s="454"/>
      <c r="H489" s="453"/>
      <c r="I489" s="454"/>
      <c r="J489" s="522"/>
      <c r="K489" s="523"/>
      <c r="L489" s="251"/>
      <c r="M489" s="454"/>
      <c r="N489" s="453"/>
      <c r="O489" s="454"/>
      <c r="P489" s="453"/>
      <c r="Q489" s="454"/>
      <c r="R489" s="453"/>
      <c r="S489" s="454"/>
      <c r="T489" s="453"/>
      <c r="U489" s="454"/>
      <c r="V489" s="251"/>
      <c r="W489" s="454"/>
      <c r="X489" s="453"/>
      <c r="Y489" s="454"/>
      <c r="Z489" s="251"/>
      <c r="AA489" s="454"/>
      <c r="AB489" s="453"/>
      <c r="AC489" s="454"/>
      <c r="AD489" s="453"/>
      <c r="AE489" s="454"/>
      <c r="AF489" s="453"/>
      <c r="AG489" s="454"/>
      <c r="AH489" s="453"/>
      <c r="AI489" s="454"/>
      <c r="AJ489" s="453"/>
      <c r="AK489" s="454"/>
      <c r="AL489" s="453"/>
      <c r="AM489" s="454">
        <f t="shared" si="330"/>
        <v>0</v>
      </c>
      <c r="AN489" s="453"/>
      <c r="AO489" s="351">
        <f t="shared" si="331"/>
        <v>0</v>
      </c>
      <c r="AP489" s="453"/>
      <c r="AQ489" s="351">
        <f t="shared" si="332"/>
        <v>0</v>
      </c>
      <c r="AR489" s="453"/>
      <c r="AS489" s="351">
        <f t="shared" si="339"/>
        <v>0</v>
      </c>
      <c r="AT489" s="350"/>
      <c r="AU489" s="351">
        <f t="shared" si="333"/>
        <v>0</v>
      </c>
      <c r="AV489" s="350"/>
      <c r="AW489" s="351">
        <f t="shared" si="340"/>
        <v>0</v>
      </c>
      <c r="AX489" s="350"/>
      <c r="AY489" s="351">
        <f t="shared" si="341"/>
        <v>0</v>
      </c>
      <c r="AZ489" s="453"/>
      <c r="BA489" s="351">
        <f t="shared" si="342"/>
        <v>0</v>
      </c>
      <c r="BB489" s="350"/>
      <c r="BC489" s="351">
        <f t="shared" si="343"/>
        <v>0</v>
      </c>
      <c r="BD489" s="350"/>
      <c r="BE489" s="351">
        <f t="shared" si="335"/>
        <v>0</v>
      </c>
      <c r="BF489" s="350"/>
      <c r="BG489" s="351">
        <f t="shared" si="344"/>
        <v>0</v>
      </c>
      <c r="BH489" s="350"/>
      <c r="BI489" s="351">
        <f t="shared" si="334"/>
        <v>0</v>
      </c>
    </row>
    <row r="490" spans="1:62" s="245" customFormat="1" ht="15.9" customHeight="1">
      <c r="A490" s="436" t="s">
        <v>1198</v>
      </c>
      <c r="B490" s="437" t="s">
        <v>1199</v>
      </c>
      <c r="C490" s="61">
        <v>32600</v>
      </c>
      <c r="D490" s="453"/>
      <c r="E490" s="454"/>
      <c r="F490" s="455"/>
      <c r="G490" s="454"/>
      <c r="H490" s="453"/>
      <c r="I490" s="454"/>
      <c r="J490" s="522"/>
      <c r="K490" s="523"/>
      <c r="L490" s="251"/>
      <c r="M490" s="454"/>
      <c r="N490" s="453"/>
      <c r="O490" s="454"/>
      <c r="P490" s="453"/>
      <c r="Q490" s="454"/>
      <c r="R490" s="453"/>
      <c r="S490" s="454"/>
      <c r="T490" s="453"/>
      <c r="U490" s="454"/>
      <c r="V490" s="251"/>
      <c r="W490" s="454"/>
      <c r="X490" s="453"/>
      <c r="Y490" s="454"/>
      <c r="Z490" s="251"/>
      <c r="AA490" s="454"/>
      <c r="AB490" s="453"/>
      <c r="AC490" s="454"/>
      <c r="AD490" s="453"/>
      <c r="AE490" s="454"/>
      <c r="AF490" s="453"/>
      <c r="AG490" s="454"/>
      <c r="AH490" s="453"/>
      <c r="AI490" s="454"/>
      <c r="AJ490" s="453"/>
      <c r="AK490" s="454"/>
      <c r="AL490" s="453">
        <v>3.5</v>
      </c>
      <c r="AM490" s="454">
        <f t="shared" si="330"/>
        <v>114100</v>
      </c>
      <c r="AN490" s="453"/>
      <c r="AO490" s="351">
        <f t="shared" si="331"/>
        <v>0</v>
      </c>
      <c r="AP490" s="453"/>
      <c r="AQ490" s="351">
        <f t="shared" si="332"/>
        <v>0</v>
      </c>
      <c r="AR490" s="453"/>
      <c r="AS490" s="351">
        <f t="shared" si="339"/>
        <v>0</v>
      </c>
      <c r="AT490" s="350"/>
      <c r="AU490" s="351">
        <f t="shared" si="333"/>
        <v>0</v>
      </c>
      <c r="AV490" s="350"/>
      <c r="AW490" s="351">
        <f t="shared" si="340"/>
        <v>0</v>
      </c>
      <c r="AX490" s="350"/>
      <c r="AY490" s="351">
        <f t="shared" si="341"/>
        <v>0</v>
      </c>
      <c r="AZ490" s="453"/>
      <c r="BA490" s="351">
        <f t="shared" si="342"/>
        <v>0</v>
      </c>
      <c r="BB490" s="350"/>
      <c r="BC490" s="351">
        <f t="shared" si="343"/>
        <v>0</v>
      </c>
      <c r="BD490" s="350"/>
      <c r="BE490" s="351">
        <f t="shared" si="335"/>
        <v>0</v>
      </c>
      <c r="BF490" s="350"/>
      <c r="BG490" s="351">
        <f t="shared" si="344"/>
        <v>0</v>
      </c>
      <c r="BH490" s="350"/>
      <c r="BI490" s="351">
        <f t="shared" si="334"/>
        <v>0</v>
      </c>
    </row>
    <row r="491" spans="1:62" s="245" customFormat="1" ht="15.9" customHeight="1">
      <c r="A491" s="436" t="s">
        <v>1058</v>
      </c>
      <c r="B491" s="437" t="s">
        <v>1059</v>
      </c>
      <c r="C491" s="61">
        <v>32600</v>
      </c>
      <c r="D491" s="453"/>
      <c r="E491" s="454"/>
      <c r="F491" s="455"/>
      <c r="G491" s="454"/>
      <c r="H491" s="453"/>
      <c r="I491" s="454"/>
      <c r="J491" s="522"/>
      <c r="K491" s="523"/>
      <c r="L491" s="251"/>
      <c r="M491" s="454"/>
      <c r="N491" s="453"/>
      <c r="O491" s="454"/>
      <c r="P491" s="453"/>
      <c r="Q491" s="454"/>
      <c r="R491" s="453"/>
      <c r="S491" s="454"/>
      <c r="T491" s="453"/>
      <c r="U491" s="454"/>
      <c r="V491" s="251"/>
      <c r="W491" s="454"/>
      <c r="X491" s="453"/>
      <c r="Y491" s="454"/>
      <c r="Z491" s="251"/>
      <c r="AA491" s="454"/>
      <c r="AB491" s="453"/>
      <c r="AC491" s="454"/>
      <c r="AD491" s="453"/>
      <c r="AE491" s="454"/>
      <c r="AF491" s="453"/>
      <c r="AG491" s="454"/>
      <c r="AH491" s="453"/>
      <c r="AI491" s="454"/>
      <c r="AJ491" s="453"/>
      <c r="AK491" s="454"/>
      <c r="AL491" s="453"/>
      <c r="AM491" s="454">
        <f t="shared" si="330"/>
        <v>0</v>
      </c>
      <c r="AN491" s="453"/>
      <c r="AO491" s="351">
        <f t="shared" si="331"/>
        <v>0</v>
      </c>
      <c r="AP491" s="453"/>
      <c r="AQ491" s="351">
        <f t="shared" si="332"/>
        <v>0</v>
      </c>
      <c r="AR491" s="453"/>
      <c r="AS491" s="351">
        <f t="shared" si="339"/>
        <v>0</v>
      </c>
      <c r="AT491" s="350"/>
      <c r="AU491" s="351">
        <f t="shared" si="333"/>
        <v>0</v>
      </c>
      <c r="AV491" s="350"/>
      <c r="AW491" s="351">
        <f t="shared" si="340"/>
        <v>0</v>
      </c>
      <c r="AX491" s="350"/>
      <c r="AY491" s="351">
        <f t="shared" si="341"/>
        <v>0</v>
      </c>
      <c r="AZ491" s="453"/>
      <c r="BA491" s="351">
        <f t="shared" si="342"/>
        <v>0</v>
      </c>
      <c r="BB491" s="350"/>
      <c r="BC491" s="351">
        <f t="shared" si="343"/>
        <v>0</v>
      </c>
      <c r="BD491" s="350"/>
      <c r="BE491" s="351">
        <f t="shared" si="335"/>
        <v>0</v>
      </c>
      <c r="BF491" s="350"/>
      <c r="BG491" s="351">
        <f t="shared" si="344"/>
        <v>0</v>
      </c>
      <c r="BH491" s="350"/>
      <c r="BI491" s="351">
        <f t="shared" si="334"/>
        <v>0</v>
      </c>
    </row>
    <row r="492" spans="1:62" ht="15.9" customHeight="1">
      <c r="A492" s="384"/>
      <c r="B492" s="334"/>
      <c r="C492" s="163">
        <f>SUM(C438:C491)</f>
        <v>2329700</v>
      </c>
      <c r="D492" s="163">
        <f t="shared" ref="D492:BI492" si="365">SUM(D438:D491)</f>
        <v>0</v>
      </c>
      <c r="E492" s="163">
        <f t="shared" si="365"/>
        <v>0</v>
      </c>
      <c r="F492" s="163">
        <f t="shared" si="365"/>
        <v>0</v>
      </c>
      <c r="G492" s="163">
        <f t="shared" si="365"/>
        <v>0</v>
      </c>
      <c r="H492" s="163">
        <f t="shared" si="365"/>
        <v>0</v>
      </c>
      <c r="I492" s="163">
        <f t="shared" si="365"/>
        <v>0</v>
      </c>
      <c r="J492" s="520">
        <f t="shared" si="365"/>
        <v>0</v>
      </c>
      <c r="K492" s="520">
        <f t="shared" si="365"/>
        <v>0</v>
      </c>
      <c r="L492" s="163">
        <f t="shared" si="365"/>
        <v>0</v>
      </c>
      <c r="M492" s="163">
        <f t="shared" si="365"/>
        <v>0</v>
      </c>
      <c r="N492" s="163">
        <f t="shared" si="365"/>
        <v>0</v>
      </c>
      <c r="O492" s="163">
        <f t="shared" si="365"/>
        <v>0</v>
      </c>
      <c r="P492" s="163">
        <f t="shared" si="365"/>
        <v>0</v>
      </c>
      <c r="Q492" s="163">
        <f t="shared" si="365"/>
        <v>0</v>
      </c>
      <c r="R492" s="163">
        <f t="shared" si="365"/>
        <v>0</v>
      </c>
      <c r="S492" s="163">
        <f t="shared" si="365"/>
        <v>0</v>
      </c>
      <c r="T492" s="163">
        <f t="shared" si="365"/>
        <v>0</v>
      </c>
      <c r="U492" s="163">
        <f t="shared" si="365"/>
        <v>0</v>
      </c>
      <c r="V492" s="163">
        <f t="shared" si="365"/>
        <v>0</v>
      </c>
      <c r="W492" s="163">
        <f t="shared" si="365"/>
        <v>0</v>
      </c>
      <c r="X492" s="163">
        <f t="shared" si="365"/>
        <v>0</v>
      </c>
      <c r="Y492" s="163">
        <f t="shared" si="365"/>
        <v>0</v>
      </c>
      <c r="Z492" s="163">
        <f t="shared" si="365"/>
        <v>0</v>
      </c>
      <c r="AA492" s="163">
        <f t="shared" si="365"/>
        <v>0</v>
      </c>
      <c r="AB492" s="163">
        <f t="shared" si="365"/>
        <v>0</v>
      </c>
      <c r="AC492" s="163">
        <f t="shared" si="365"/>
        <v>0</v>
      </c>
      <c r="AD492" s="332">
        <f t="shared" si="365"/>
        <v>0</v>
      </c>
      <c r="AE492" s="163">
        <f t="shared" si="365"/>
        <v>0</v>
      </c>
      <c r="AF492" s="163">
        <f t="shared" si="365"/>
        <v>0</v>
      </c>
      <c r="AG492" s="163">
        <f t="shared" si="365"/>
        <v>0</v>
      </c>
      <c r="AH492" s="163">
        <f t="shared" si="365"/>
        <v>0</v>
      </c>
      <c r="AI492" s="163">
        <f t="shared" si="365"/>
        <v>0</v>
      </c>
      <c r="AJ492" s="163">
        <f>SUM(AJ438:AJ491)</f>
        <v>561.5</v>
      </c>
      <c r="AK492" s="163">
        <f t="shared" si="365"/>
        <v>27109300</v>
      </c>
      <c r="AL492" s="163">
        <f t="shared" si="365"/>
        <v>281.5</v>
      </c>
      <c r="AM492" s="163">
        <f t="shared" si="365"/>
        <v>14849300</v>
      </c>
      <c r="AN492" s="163">
        <f t="shared" si="365"/>
        <v>207.5</v>
      </c>
      <c r="AO492" s="163">
        <f t="shared" si="365"/>
        <v>6764500</v>
      </c>
      <c r="AP492" s="163">
        <f t="shared" si="365"/>
        <v>0</v>
      </c>
      <c r="AQ492" s="163">
        <f t="shared" si="365"/>
        <v>0</v>
      </c>
      <c r="AR492" s="163">
        <f t="shared" si="365"/>
        <v>0</v>
      </c>
      <c r="AS492" s="163">
        <f t="shared" si="365"/>
        <v>0</v>
      </c>
      <c r="AT492" s="163">
        <f t="shared" si="365"/>
        <v>0</v>
      </c>
      <c r="AU492" s="163">
        <f t="shared" si="365"/>
        <v>0</v>
      </c>
      <c r="AV492" s="163">
        <f t="shared" si="365"/>
        <v>0</v>
      </c>
      <c r="AW492" s="163">
        <f t="shared" si="365"/>
        <v>0</v>
      </c>
      <c r="AX492" s="163">
        <f t="shared" si="365"/>
        <v>0</v>
      </c>
      <c r="AY492" s="163">
        <f t="shared" si="365"/>
        <v>0</v>
      </c>
      <c r="AZ492" s="163">
        <f t="shared" si="365"/>
        <v>0</v>
      </c>
      <c r="BA492" s="163">
        <f t="shared" si="365"/>
        <v>0</v>
      </c>
      <c r="BB492" s="163">
        <f t="shared" si="365"/>
        <v>0</v>
      </c>
      <c r="BC492" s="163">
        <f t="shared" si="365"/>
        <v>0</v>
      </c>
      <c r="BD492" s="163">
        <f t="shared" si="365"/>
        <v>0</v>
      </c>
      <c r="BE492" s="163">
        <f t="shared" si="365"/>
        <v>0</v>
      </c>
      <c r="BF492" s="163">
        <f t="shared" si="365"/>
        <v>0</v>
      </c>
      <c r="BG492" s="163">
        <f t="shared" si="365"/>
        <v>0</v>
      </c>
      <c r="BH492" s="163">
        <f t="shared" si="365"/>
        <v>0</v>
      </c>
      <c r="BI492" s="163">
        <f t="shared" si="365"/>
        <v>0</v>
      </c>
      <c r="BJ492" s="257">
        <f>+E492+G492+I492+K492+M492+O492+AM492+AK492+S492+U492+W492+Y492+AA492+AS492+AU492+AC492+AI492+AQ492+AE492+AG492+Q492+AO492+AW492+AY492+BA492+BC492+BE492+BG492+BI492</f>
        <v>48723100</v>
      </c>
    </row>
    <row r="493" spans="1:62" ht="15.9" customHeight="1">
      <c r="A493" s="335"/>
      <c r="B493" s="336" t="s">
        <v>88</v>
      </c>
      <c r="C493" s="60"/>
      <c r="D493" s="60"/>
      <c r="E493" s="60"/>
      <c r="F493" s="60"/>
      <c r="G493" s="60"/>
      <c r="H493" s="60"/>
      <c r="I493" s="60"/>
      <c r="J493" s="521"/>
      <c r="K493" s="521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60"/>
      <c r="BH493" s="60"/>
      <c r="BI493" s="60"/>
    </row>
    <row r="494" spans="1:62" ht="15.9" customHeight="1">
      <c r="A494" s="451" t="s">
        <v>805</v>
      </c>
      <c r="B494" s="452" t="s">
        <v>806</v>
      </c>
      <c r="C494" s="61">
        <v>67400</v>
      </c>
      <c r="D494" s="350"/>
      <c r="E494" s="351">
        <f>C494*D494</f>
        <v>0</v>
      </c>
      <c r="F494" s="447"/>
      <c r="G494" s="351">
        <f>C494*F494</f>
        <v>0</v>
      </c>
      <c r="H494" s="350"/>
      <c r="I494" s="351">
        <f t="shared" ref="I494:I511" si="366">C494*H494</f>
        <v>0</v>
      </c>
      <c r="J494" s="512"/>
      <c r="K494" s="511">
        <f t="shared" ref="K494:K511" si="367">J494*C494</f>
        <v>0</v>
      </c>
      <c r="L494" s="247"/>
      <c r="M494" s="351">
        <f t="shared" ref="M494:M511" si="368">C494*L494</f>
        <v>0</v>
      </c>
      <c r="N494" s="350"/>
      <c r="O494" s="351">
        <f t="shared" ref="O494:O511" si="369">C494*N494</f>
        <v>0</v>
      </c>
      <c r="P494" s="350"/>
      <c r="Q494" s="351">
        <f t="shared" ref="Q494:Q511" si="370">C494*P494</f>
        <v>0</v>
      </c>
      <c r="R494" s="350"/>
      <c r="S494" s="351">
        <f t="shared" ref="S494:S511" si="371">C494*R494</f>
        <v>0</v>
      </c>
      <c r="T494" s="350"/>
      <c r="U494" s="351">
        <f t="shared" ref="U494:U511" si="372">C494*T494</f>
        <v>0</v>
      </c>
      <c r="V494" s="247"/>
      <c r="W494" s="351">
        <f t="shared" ref="W494:W511" si="373">C494*V494</f>
        <v>0</v>
      </c>
      <c r="X494" s="350"/>
      <c r="Y494" s="351">
        <f t="shared" ref="Y494:Y508" si="374">C494*X494</f>
        <v>0</v>
      </c>
      <c r="Z494" s="247"/>
      <c r="AA494" s="351">
        <f t="shared" ref="AA494:AA508" si="375">C494*Z494</f>
        <v>0</v>
      </c>
      <c r="AB494" s="350"/>
      <c r="AC494" s="351">
        <f t="shared" ref="AC494:AC508" si="376">C494*AB494</f>
        <v>0</v>
      </c>
      <c r="AD494" s="350"/>
      <c r="AE494" s="351">
        <f t="shared" ref="AE494:AE508" si="377">C494*AD494</f>
        <v>0</v>
      </c>
      <c r="AF494" s="350"/>
      <c r="AG494" s="351">
        <f t="shared" ref="AG494:AG508" si="378">C494*AF494</f>
        <v>0</v>
      </c>
      <c r="AH494" s="350"/>
      <c r="AI494" s="351"/>
      <c r="AJ494" s="350"/>
      <c r="AK494" s="351">
        <f t="shared" ref="AK494:AK511" si="379">C494*AJ494</f>
        <v>0</v>
      </c>
      <c r="AL494" s="350">
        <f>40.5+33</f>
        <v>73.5</v>
      </c>
      <c r="AM494" s="351">
        <f t="shared" ref="AM494:AM511" si="380">C494*AL494</f>
        <v>4953900</v>
      </c>
      <c r="AN494" s="350"/>
      <c r="AO494" s="351">
        <f t="shared" ref="AO494:AO511" si="381">C494*AN494</f>
        <v>0</v>
      </c>
      <c r="AP494" s="350"/>
      <c r="AQ494" s="351">
        <f t="shared" ref="AQ494:AQ511" si="382">C494*AP494</f>
        <v>0</v>
      </c>
      <c r="AR494" s="350"/>
      <c r="AS494" s="351">
        <f t="shared" si="339"/>
        <v>0</v>
      </c>
      <c r="AT494" s="350"/>
      <c r="AU494" s="351">
        <f t="shared" ref="AU494:AU511" si="383">C494*AT494</f>
        <v>0</v>
      </c>
      <c r="AV494" s="350"/>
      <c r="AW494" s="351">
        <f t="shared" si="340"/>
        <v>0</v>
      </c>
      <c r="AX494" s="350"/>
      <c r="AY494" s="351">
        <f t="shared" si="341"/>
        <v>0</v>
      </c>
      <c r="AZ494" s="350"/>
      <c r="BA494" s="351">
        <f t="shared" si="342"/>
        <v>0</v>
      </c>
      <c r="BB494" s="350"/>
      <c r="BC494" s="351">
        <f t="shared" si="343"/>
        <v>0</v>
      </c>
      <c r="BD494" s="350"/>
      <c r="BE494" s="351">
        <f>C494*BD494</f>
        <v>0</v>
      </c>
      <c r="BF494" s="350"/>
      <c r="BG494" s="351">
        <f t="shared" si="344"/>
        <v>0</v>
      </c>
      <c r="BH494" s="350"/>
      <c r="BI494" s="351">
        <f t="shared" ref="BI494:BI511" si="384">C494*BH494</f>
        <v>0</v>
      </c>
    </row>
    <row r="495" spans="1:62" ht="15.9" customHeight="1">
      <c r="A495" s="451" t="s">
        <v>807</v>
      </c>
      <c r="B495" s="452" t="s">
        <v>808</v>
      </c>
      <c r="C495" s="160">
        <v>79900</v>
      </c>
      <c r="D495" s="350"/>
      <c r="E495" s="351">
        <f t="shared" ref="E495:E505" si="385">C495*D495</f>
        <v>0</v>
      </c>
      <c r="F495" s="447"/>
      <c r="G495" s="351">
        <f t="shared" ref="G495:G505" si="386">C495*F495</f>
        <v>0</v>
      </c>
      <c r="H495" s="350"/>
      <c r="I495" s="351">
        <f t="shared" si="366"/>
        <v>0</v>
      </c>
      <c r="J495" s="512"/>
      <c r="K495" s="511">
        <f t="shared" si="367"/>
        <v>0</v>
      </c>
      <c r="L495" s="247"/>
      <c r="M495" s="351">
        <f t="shared" si="368"/>
        <v>0</v>
      </c>
      <c r="N495" s="350"/>
      <c r="O495" s="351">
        <f t="shared" si="369"/>
        <v>0</v>
      </c>
      <c r="P495" s="350"/>
      <c r="Q495" s="351">
        <f t="shared" si="370"/>
        <v>0</v>
      </c>
      <c r="R495" s="350"/>
      <c r="S495" s="351">
        <f t="shared" si="371"/>
        <v>0</v>
      </c>
      <c r="T495" s="350"/>
      <c r="U495" s="351">
        <f t="shared" si="372"/>
        <v>0</v>
      </c>
      <c r="V495" s="247"/>
      <c r="W495" s="351">
        <f t="shared" si="373"/>
        <v>0</v>
      </c>
      <c r="X495" s="350"/>
      <c r="Y495" s="351">
        <f t="shared" si="374"/>
        <v>0</v>
      </c>
      <c r="Z495" s="247"/>
      <c r="AA495" s="351">
        <f t="shared" si="375"/>
        <v>0</v>
      </c>
      <c r="AB495" s="350"/>
      <c r="AC495" s="351">
        <f t="shared" si="376"/>
        <v>0</v>
      </c>
      <c r="AD495" s="350"/>
      <c r="AE495" s="351">
        <f t="shared" si="377"/>
        <v>0</v>
      </c>
      <c r="AF495" s="350"/>
      <c r="AG495" s="351">
        <f t="shared" si="378"/>
        <v>0</v>
      </c>
      <c r="AH495" s="350"/>
      <c r="AI495" s="351">
        <f t="shared" ref="AI495:AI508" si="387">C495*AH495</f>
        <v>0</v>
      </c>
      <c r="AJ495" s="350"/>
      <c r="AK495" s="351">
        <f t="shared" si="379"/>
        <v>0</v>
      </c>
      <c r="AL495" s="350"/>
      <c r="AM495" s="351">
        <f t="shared" si="380"/>
        <v>0</v>
      </c>
      <c r="AN495" s="350"/>
      <c r="AO495" s="351">
        <f t="shared" si="381"/>
        <v>0</v>
      </c>
      <c r="AP495" s="350"/>
      <c r="AQ495" s="351">
        <f t="shared" si="382"/>
        <v>0</v>
      </c>
      <c r="AR495" s="350"/>
      <c r="AS495" s="351">
        <f t="shared" si="339"/>
        <v>0</v>
      </c>
      <c r="AT495" s="350"/>
      <c r="AU495" s="351">
        <f t="shared" si="383"/>
        <v>0</v>
      </c>
      <c r="AV495" s="350"/>
      <c r="AW495" s="351">
        <f t="shared" si="340"/>
        <v>0</v>
      </c>
      <c r="AX495" s="350"/>
      <c r="AY495" s="351">
        <f t="shared" si="341"/>
        <v>0</v>
      </c>
      <c r="AZ495" s="350"/>
      <c r="BA495" s="351">
        <f t="shared" si="342"/>
        <v>0</v>
      </c>
      <c r="BB495" s="350"/>
      <c r="BC495" s="351">
        <f t="shared" si="343"/>
        <v>0</v>
      </c>
      <c r="BD495" s="350"/>
      <c r="BE495" s="351">
        <f t="shared" ref="BE495:BE511" si="388">C495*BD495</f>
        <v>0</v>
      </c>
      <c r="BF495" s="350"/>
      <c r="BG495" s="351">
        <f t="shared" si="344"/>
        <v>0</v>
      </c>
      <c r="BH495" s="350"/>
      <c r="BI495" s="351">
        <f t="shared" si="384"/>
        <v>0</v>
      </c>
    </row>
    <row r="496" spans="1:62" ht="15.9" customHeight="1">
      <c r="A496" s="451" t="s">
        <v>372</v>
      </c>
      <c r="B496" s="452" t="s">
        <v>810</v>
      </c>
      <c r="C496" s="61">
        <v>67400</v>
      </c>
      <c r="D496" s="350"/>
      <c r="E496" s="351">
        <f t="shared" si="385"/>
        <v>0</v>
      </c>
      <c r="F496" s="447"/>
      <c r="G496" s="351">
        <f t="shared" si="386"/>
        <v>0</v>
      </c>
      <c r="H496" s="350"/>
      <c r="I496" s="351">
        <f t="shared" si="366"/>
        <v>0</v>
      </c>
      <c r="J496" s="512"/>
      <c r="K496" s="511">
        <f t="shared" si="367"/>
        <v>0</v>
      </c>
      <c r="L496" s="247"/>
      <c r="M496" s="351">
        <f t="shared" si="368"/>
        <v>0</v>
      </c>
      <c r="N496" s="350"/>
      <c r="O496" s="351">
        <f t="shared" si="369"/>
        <v>0</v>
      </c>
      <c r="P496" s="350"/>
      <c r="Q496" s="351">
        <f t="shared" si="370"/>
        <v>0</v>
      </c>
      <c r="R496" s="350"/>
      <c r="S496" s="351">
        <f t="shared" si="371"/>
        <v>0</v>
      </c>
      <c r="T496" s="350"/>
      <c r="U496" s="351">
        <f t="shared" si="372"/>
        <v>0</v>
      </c>
      <c r="V496" s="247"/>
      <c r="W496" s="351">
        <f t="shared" si="373"/>
        <v>0</v>
      </c>
      <c r="X496" s="350"/>
      <c r="Y496" s="351">
        <f t="shared" si="374"/>
        <v>0</v>
      </c>
      <c r="Z496" s="247"/>
      <c r="AA496" s="351">
        <f t="shared" si="375"/>
        <v>0</v>
      </c>
      <c r="AB496" s="350"/>
      <c r="AC496" s="351">
        <f t="shared" si="376"/>
        <v>0</v>
      </c>
      <c r="AD496" s="350"/>
      <c r="AE496" s="351">
        <f t="shared" si="377"/>
        <v>0</v>
      </c>
      <c r="AF496" s="350"/>
      <c r="AG496" s="351">
        <f t="shared" si="378"/>
        <v>0</v>
      </c>
      <c r="AH496" s="350"/>
      <c r="AI496" s="351">
        <f t="shared" si="387"/>
        <v>0</v>
      </c>
      <c r="AJ496" s="350"/>
      <c r="AK496" s="351">
        <f t="shared" si="379"/>
        <v>0</v>
      </c>
      <c r="AL496" s="350"/>
      <c r="AM496" s="351">
        <f t="shared" si="380"/>
        <v>0</v>
      </c>
      <c r="AN496" s="350"/>
      <c r="AO496" s="351">
        <f t="shared" si="381"/>
        <v>0</v>
      </c>
      <c r="AP496" s="350"/>
      <c r="AQ496" s="351">
        <f t="shared" si="382"/>
        <v>0</v>
      </c>
      <c r="AR496" s="350"/>
      <c r="AS496" s="351">
        <f t="shared" si="339"/>
        <v>0</v>
      </c>
      <c r="AT496" s="350"/>
      <c r="AU496" s="351">
        <f t="shared" si="383"/>
        <v>0</v>
      </c>
      <c r="AV496" s="350"/>
      <c r="AW496" s="351">
        <f t="shared" si="340"/>
        <v>0</v>
      </c>
      <c r="AX496" s="350"/>
      <c r="AY496" s="351">
        <f t="shared" si="341"/>
        <v>0</v>
      </c>
      <c r="AZ496" s="350"/>
      <c r="BA496" s="351">
        <f t="shared" si="342"/>
        <v>0</v>
      </c>
      <c r="BB496" s="350"/>
      <c r="BC496" s="351">
        <f t="shared" si="343"/>
        <v>0</v>
      </c>
      <c r="BD496" s="350"/>
      <c r="BE496" s="351">
        <f t="shared" si="388"/>
        <v>0</v>
      </c>
      <c r="BF496" s="350"/>
      <c r="BG496" s="351">
        <f t="shared" si="344"/>
        <v>0</v>
      </c>
      <c r="BH496" s="350"/>
      <c r="BI496" s="351">
        <f t="shared" si="384"/>
        <v>0</v>
      </c>
    </row>
    <row r="497" spans="1:62" ht="15.9" customHeight="1">
      <c r="A497" s="451" t="s">
        <v>474</v>
      </c>
      <c r="B497" s="452" t="s">
        <v>809</v>
      </c>
      <c r="C497" s="61">
        <v>67400</v>
      </c>
      <c r="D497" s="350"/>
      <c r="E497" s="351">
        <f t="shared" si="385"/>
        <v>0</v>
      </c>
      <c r="F497" s="447"/>
      <c r="G497" s="351">
        <f t="shared" si="386"/>
        <v>0</v>
      </c>
      <c r="H497" s="350"/>
      <c r="I497" s="351">
        <f t="shared" si="366"/>
        <v>0</v>
      </c>
      <c r="J497" s="512"/>
      <c r="K497" s="511">
        <f t="shared" si="367"/>
        <v>0</v>
      </c>
      <c r="L497" s="247"/>
      <c r="M497" s="351">
        <f t="shared" si="368"/>
        <v>0</v>
      </c>
      <c r="N497" s="350"/>
      <c r="O497" s="351">
        <f t="shared" si="369"/>
        <v>0</v>
      </c>
      <c r="P497" s="350"/>
      <c r="Q497" s="351">
        <f t="shared" si="370"/>
        <v>0</v>
      </c>
      <c r="R497" s="350"/>
      <c r="S497" s="351">
        <f t="shared" si="371"/>
        <v>0</v>
      </c>
      <c r="T497" s="350"/>
      <c r="U497" s="351">
        <f t="shared" si="372"/>
        <v>0</v>
      </c>
      <c r="V497" s="247"/>
      <c r="W497" s="351">
        <f t="shared" si="373"/>
        <v>0</v>
      </c>
      <c r="X497" s="350"/>
      <c r="Y497" s="351">
        <f t="shared" si="374"/>
        <v>0</v>
      </c>
      <c r="Z497" s="247"/>
      <c r="AA497" s="351">
        <f t="shared" si="375"/>
        <v>0</v>
      </c>
      <c r="AB497" s="350"/>
      <c r="AC497" s="351">
        <f t="shared" si="376"/>
        <v>0</v>
      </c>
      <c r="AD497" s="350"/>
      <c r="AE497" s="351">
        <f t="shared" si="377"/>
        <v>0</v>
      </c>
      <c r="AF497" s="350"/>
      <c r="AG497" s="351">
        <f t="shared" si="378"/>
        <v>0</v>
      </c>
      <c r="AH497" s="350"/>
      <c r="AI497" s="351">
        <f t="shared" si="387"/>
        <v>0</v>
      </c>
      <c r="AJ497" s="350">
        <v>3</v>
      </c>
      <c r="AK497" s="351">
        <f t="shared" si="379"/>
        <v>202200</v>
      </c>
      <c r="AL497" s="350">
        <f>11+25</f>
        <v>36</v>
      </c>
      <c r="AM497" s="351">
        <f t="shared" si="380"/>
        <v>2426400</v>
      </c>
      <c r="AN497" s="350"/>
      <c r="AO497" s="351">
        <f t="shared" si="381"/>
        <v>0</v>
      </c>
      <c r="AP497" s="350"/>
      <c r="AQ497" s="351">
        <f t="shared" si="382"/>
        <v>0</v>
      </c>
      <c r="AR497" s="350"/>
      <c r="AS497" s="351">
        <f t="shared" si="339"/>
        <v>0</v>
      </c>
      <c r="AT497" s="350"/>
      <c r="AU497" s="351">
        <f t="shared" si="383"/>
        <v>0</v>
      </c>
      <c r="AV497" s="350"/>
      <c r="AW497" s="351">
        <f t="shared" si="340"/>
        <v>0</v>
      </c>
      <c r="AX497" s="350"/>
      <c r="AY497" s="351">
        <f t="shared" si="341"/>
        <v>0</v>
      </c>
      <c r="AZ497" s="350"/>
      <c r="BA497" s="351">
        <f t="shared" si="342"/>
        <v>0</v>
      </c>
      <c r="BB497" s="350"/>
      <c r="BC497" s="351">
        <f t="shared" si="343"/>
        <v>0</v>
      </c>
      <c r="BD497" s="350"/>
      <c r="BE497" s="351">
        <f t="shared" si="388"/>
        <v>0</v>
      </c>
      <c r="BF497" s="350"/>
      <c r="BG497" s="351">
        <f t="shared" si="344"/>
        <v>0</v>
      </c>
      <c r="BH497" s="350"/>
      <c r="BI497" s="351">
        <f t="shared" si="384"/>
        <v>0</v>
      </c>
    </row>
    <row r="498" spans="1:62" ht="15.9" customHeight="1">
      <c r="A498" s="451" t="s">
        <v>238</v>
      </c>
      <c r="B498" s="452" t="s">
        <v>565</v>
      </c>
      <c r="C498" s="61">
        <v>67400</v>
      </c>
      <c r="D498" s="350"/>
      <c r="E498" s="351">
        <f t="shared" si="385"/>
        <v>0</v>
      </c>
      <c r="F498" s="447"/>
      <c r="G498" s="351">
        <f t="shared" si="386"/>
        <v>0</v>
      </c>
      <c r="H498" s="350"/>
      <c r="I498" s="351">
        <f t="shared" si="366"/>
        <v>0</v>
      </c>
      <c r="J498" s="512"/>
      <c r="K498" s="511">
        <f t="shared" si="367"/>
        <v>0</v>
      </c>
      <c r="L498" s="247"/>
      <c r="M498" s="351">
        <f t="shared" si="368"/>
        <v>0</v>
      </c>
      <c r="N498" s="350"/>
      <c r="O498" s="351">
        <f t="shared" si="369"/>
        <v>0</v>
      </c>
      <c r="P498" s="350"/>
      <c r="Q498" s="351">
        <f t="shared" si="370"/>
        <v>0</v>
      </c>
      <c r="R498" s="350"/>
      <c r="S498" s="351">
        <f t="shared" si="371"/>
        <v>0</v>
      </c>
      <c r="T498" s="350"/>
      <c r="U498" s="351">
        <f t="shared" si="372"/>
        <v>0</v>
      </c>
      <c r="V498" s="247"/>
      <c r="W498" s="351">
        <f t="shared" si="373"/>
        <v>0</v>
      </c>
      <c r="X498" s="350"/>
      <c r="Y498" s="351">
        <f t="shared" si="374"/>
        <v>0</v>
      </c>
      <c r="Z498" s="247"/>
      <c r="AA498" s="351">
        <f t="shared" si="375"/>
        <v>0</v>
      </c>
      <c r="AB498" s="350"/>
      <c r="AC498" s="351">
        <f t="shared" si="376"/>
        <v>0</v>
      </c>
      <c r="AD498" s="350"/>
      <c r="AE498" s="351">
        <f t="shared" si="377"/>
        <v>0</v>
      </c>
      <c r="AF498" s="350"/>
      <c r="AG498" s="351">
        <f t="shared" si="378"/>
        <v>0</v>
      </c>
      <c r="AH498" s="350"/>
      <c r="AI498" s="351">
        <f t="shared" si="387"/>
        <v>0</v>
      </c>
      <c r="AJ498" s="350">
        <v>7.5</v>
      </c>
      <c r="AK498" s="351">
        <f t="shared" si="379"/>
        <v>505500</v>
      </c>
      <c r="AL498" s="350">
        <f>18.5+28.5</f>
        <v>47</v>
      </c>
      <c r="AM498" s="351">
        <f t="shared" si="380"/>
        <v>3167800</v>
      </c>
      <c r="AN498" s="350"/>
      <c r="AO498" s="351">
        <f t="shared" si="381"/>
        <v>0</v>
      </c>
      <c r="AP498" s="350"/>
      <c r="AQ498" s="351">
        <f t="shared" si="382"/>
        <v>0</v>
      </c>
      <c r="AR498" s="350"/>
      <c r="AS498" s="351">
        <f t="shared" si="339"/>
        <v>0</v>
      </c>
      <c r="AT498" s="350"/>
      <c r="AU498" s="351">
        <f t="shared" si="383"/>
        <v>0</v>
      </c>
      <c r="AV498" s="350"/>
      <c r="AW498" s="351">
        <f t="shared" si="340"/>
        <v>0</v>
      </c>
      <c r="AX498" s="350"/>
      <c r="AY498" s="351">
        <f t="shared" si="341"/>
        <v>0</v>
      </c>
      <c r="AZ498" s="350"/>
      <c r="BA498" s="351">
        <f t="shared" si="342"/>
        <v>0</v>
      </c>
      <c r="BB498" s="350"/>
      <c r="BC498" s="351">
        <f t="shared" si="343"/>
        <v>0</v>
      </c>
      <c r="BD498" s="350"/>
      <c r="BE498" s="351">
        <f t="shared" si="388"/>
        <v>0</v>
      </c>
      <c r="BF498" s="350"/>
      <c r="BG498" s="351">
        <f t="shared" si="344"/>
        <v>0</v>
      </c>
      <c r="BH498" s="350"/>
      <c r="BI498" s="351">
        <f t="shared" si="384"/>
        <v>0</v>
      </c>
    </row>
    <row r="499" spans="1:62" ht="15.9" customHeight="1">
      <c r="A499" s="451" t="s">
        <v>475</v>
      </c>
      <c r="B499" s="452" t="s">
        <v>811</v>
      </c>
      <c r="C499" s="61">
        <v>67400</v>
      </c>
      <c r="D499" s="350"/>
      <c r="E499" s="351">
        <f t="shared" si="385"/>
        <v>0</v>
      </c>
      <c r="F499" s="447"/>
      <c r="G499" s="351">
        <f t="shared" si="386"/>
        <v>0</v>
      </c>
      <c r="H499" s="350"/>
      <c r="I499" s="351">
        <f t="shared" si="366"/>
        <v>0</v>
      </c>
      <c r="J499" s="512"/>
      <c r="K499" s="511">
        <f t="shared" si="367"/>
        <v>0</v>
      </c>
      <c r="L499" s="247"/>
      <c r="M499" s="351">
        <f t="shared" si="368"/>
        <v>0</v>
      </c>
      <c r="N499" s="350"/>
      <c r="O499" s="351">
        <f t="shared" si="369"/>
        <v>0</v>
      </c>
      <c r="P499" s="350"/>
      <c r="Q499" s="351">
        <f t="shared" si="370"/>
        <v>0</v>
      </c>
      <c r="R499" s="350"/>
      <c r="S499" s="351">
        <f t="shared" si="371"/>
        <v>0</v>
      </c>
      <c r="T499" s="350"/>
      <c r="U499" s="351">
        <f t="shared" si="372"/>
        <v>0</v>
      </c>
      <c r="V499" s="247"/>
      <c r="W499" s="351">
        <f t="shared" si="373"/>
        <v>0</v>
      </c>
      <c r="X499" s="350"/>
      <c r="Y499" s="351">
        <f t="shared" si="374"/>
        <v>0</v>
      </c>
      <c r="Z499" s="247"/>
      <c r="AA499" s="351">
        <f t="shared" si="375"/>
        <v>0</v>
      </c>
      <c r="AB499" s="350"/>
      <c r="AC499" s="351">
        <f t="shared" si="376"/>
        <v>0</v>
      </c>
      <c r="AD499" s="350"/>
      <c r="AE499" s="351">
        <f t="shared" si="377"/>
        <v>0</v>
      </c>
      <c r="AF499" s="350"/>
      <c r="AG499" s="351">
        <f t="shared" si="378"/>
        <v>0</v>
      </c>
      <c r="AH499" s="350"/>
      <c r="AI499" s="351">
        <f t="shared" si="387"/>
        <v>0</v>
      </c>
      <c r="AJ499" s="350"/>
      <c r="AK499" s="351">
        <f t="shared" si="379"/>
        <v>0</v>
      </c>
      <c r="AL499" s="350">
        <f>15+14</f>
        <v>29</v>
      </c>
      <c r="AM499" s="351">
        <f t="shared" si="380"/>
        <v>1954600</v>
      </c>
      <c r="AN499" s="350"/>
      <c r="AO499" s="351">
        <f t="shared" si="381"/>
        <v>0</v>
      </c>
      <c r="AP499" s="350"/>
      <c r="AQ499" s="351">
        <f t="shared" si="382"/>
        <v>0</v>
      </c>
      <c r="AR499" s="350"/>
      <c r="AS499" s="351">
        <f t="shared" si="339"/>
        <v>0</v>
      </c>
      <c r="AT499" s="350"/>
      <c r="AU499" s="351">
        <f t="shared" si="383"/>
        <v>0</v>
      </c>
      <c r="AV499" s="350"/>
      <c r="AW499" s="351">
        <f t="shared" si="340"/>
        <v>0</v>
      </c>
      <c r="AX499" s="350"/>
      <c r="AY499" s="351">
        <f t="shared" si="341"/>
        <v>0</v>
      </c>
      <c r="AZ499" s="350"/>
      <c r="BA499" s="351">
        <f t="shared" si="342"/>
        <v>0</v>
      </c>
      <c r="BB499" s="350"/>
      <c r="BC499" s="351">
        <f t="shared" si="343"/>
        <v>0</v>
      </c>
      <c r="BD499" s="350"/>
      <c r="BE499" s="351">
        <f t="shared" si="388"/>
        <v>0</v>
      </c>
      <c r="BF499" s="350"/>
      <c r="BG499" s="351">
        <f t="shared" si="344"/>
        <v>0</v>
      </c>
      <c r="BH499" s="350"/>
      <c r="BI499" s="351">
        <f t="shared" si="384"/>
        <v>0</v>
      </c>
    </row>
    <row r="500" spans="1:62" ht="15.9" customHeight="1">
      <c r="A500" s="451" t="s">
        <v>373</v>
      </c>
      <c r="B500" s="452" t="s">
        <v>789</v>
      </c>
      <c r="C500" s="61">
        <v>32600</v>
      </c>
      <c r="D500" s="350"/>
      <c r="E500" s="351">
        <f t="shared" si="385"/>
        <v>0</v>
      </c>
      <c r="F500" s="447"/>
      <c r="G500" s="351">
        <f t="shared" si="386"/>
        <v>0</v>
      </c>
      <c r="H500" s="350"/>
      <c r="I500" s="351">
        <f t="shared" si="366"/>
        <v>0</v>
      </c>
      <c r="J500" s="512"/>
      <c r="K500" s="511">
        <f t="shared" si="367"/>
        <v>0</v>
      </c>
      <c r="L500" s="247"/>
      <c r="M500" s="351">
        <f t="shared" si="368"/>
        <v>0</v>
      </c>
      <c r="N500" s="350"/>
      <c r="O500" s="351">
        <f t="shared" si="369"/>
        <v>0</v>
      </c>
      <c r="P500" s="350"/>
      <c r="Q500" s="351">
        <f t="shared" si="370"/>
        <v>0</v>
      </c>
      <c r="R500" s="350"/>
      <c r="S500" s="351">
        <f t="shared" si="371"/>
        <v>0</v>
      </c>
      <c r="T500" s="350"/>
      <c r="U500" s="351">
        <f t="shared" si="372"/>
        <v>0</v>
      </c>
      <c r="V500" s="247"/>
      <c r="W500" s="351">
        <f t="shared" si="373"/>
        <v>0</v>
      </c>
      <c r="X500" s="350"/>
      <c r="Y500" s="351">
        <f t="shared" si="374"/>
        <v>0</v>
      </c>
      <c r="Z500" s="247"/>
      <c r="AA500" s="351">
        <f t="shared" si="375"/>
        <v>0</v>
      </c>
      <c r="AB500" s="350"/>
      <c r="AC500" s="351">
        <f t="shared" si="376"/>
        <v>0</v>
      </c>
      <c r="AD500" s="350"/>
      <c r="AE500" s="351">
        <f t="shared" si="377"/>
        <v>0</v>
      </c>
      <c r="AF500" s="350"/>
      <c r="AG500" s="351">
        <f t="shared" si="378"/>
        <v>0</v>
      </c>
      <c r="AH500" s="350"/>
      <c r="AI500" s="351">
        <f t="shared" si="387"/>
        <v>0</v>
      </c>
      <c r="AJ500" s="350"/>
      <c r="AK500" s="351">
        <f t="shared" si="379"/>
        <v>0</v>
      </c>
      <c r="AL500" s="350"/>
      <c r="AM500" s="351">
        <f t="shared" si="380"/>
        <v>0</v>
      </c>
      <c r="AN500" s="350"/>
      <c r="AO500" s="351">
        <f t="shared" si="381"/>
        <v>0</v>
      </c>
      <c r="AP500" s="350"/>
      <c r="AQ500" s="351">
        <f t="shared" si="382"/>
        <v>0</v>
      </c>
      <c r="AR500" s="350"/>
      <c r="AS500" s="351">
        <f t="shared" si="339"/>
        <v>0</v>
      </c>
      <c r="AT500" s="350"/>
      <c r="AU500" s="351">
        <f t="shared" si="383"/>
        <v>0</v>
      </c>
      <c r="AV500" s="350"/>
      <c r="AW500" s="351">
        <f t="shared" si="340"/>
        <v>0</v>
      </c>
      <c r="AX500" s="350"/>
      <c r="AY500" s="351">
        <f t="shared" si="341"/>
        <v>0</v>
      </c>
      <c r="AZ500" s="350"/>
      <c r="BA500" s="351">
        <f t="shared" si="342"/>
        <v>0</v>
      </c>
      <c r="BB500" s="350"/>
      <c r="BC500" s="351">
        <f t="shared" si="343"/>
        <v>0</v>
      </c>
      <c r="BD500" s="350"/>
      <c r="BE500" s="351">
        <f t="shared" si="388"/>
        <v>0</v>
      </c>
      <c r="BF500" s="350"/>
      <c r="BG500" s="351">
        <f t="shared" si="344"/>
        <v>0</v>
      </c>
      <c r="BH500" s="350"/>
      <c r="BI500" s="351">
        <f t="shared" si="384"/>
        <v>0</v>
      </c>
    </row>
    <row r="501" spans="1:62" ht="15.9" customHeight="1">
      <c r="A501" s="451" t="s">
        <v>244</v>
      </c>
      <c r="B501" s="452" t="s">
        <v>566</v>
      </c>
      <c r="C501" s="61">
        <v>32600</v>
      </c>
      <c r="D501" s="350"/>
      <c r="E501" s="351">
        <f t="shared" si="385"/>
        <v>0</v>
      </c>
      <c r="F501" s="447"/>
      <c r="G501" s="351">
        <f t="shared" si="386"/>
        <v>0</v>
      </c>
      <c r="H501" s="350"/>
      <c r="I501" s="351">
        <f t="shared" si="366"/>
        <v>0</v>
      </c>
      <c r="J501" s="512"/>
      <c r="K501" s="511">
        <f t="shared" si="367"/>
        <v>0</v>
      </c>
      <c r="L501" s="247"/>
      <c r="M501" s="351">
        <f t="shared" si="368"/>
        <v>0</v>
      </c>
      <c r="N501" s="350"/>
      <c r="O501" s="351">
        <f t="shared" si="369"/>
        <v>0</v>
      </c>
      <c r="P501" s="350"/>
      <c r="Q501" s="351">
        <f t="shared" si="370"/>
        <v>0</v>
      </c>
      <c r="R501" s="350"/>
      <c r="S501" s="351">
        <f t="shared" si="371"/>
        <v>0</v>
      </c>
      <c r="T501" s="350"/>
      <c r="U501" s="351">
        <f t="shared" si="372"/>
        <v>0</v>
      </c>
      <c r="V501" s="247"/>
      <c r="W501" s="351">
        <f t="shared" si="373"/>
        <v>0</v>
      </c>
      <c r="X501" s="350"/>
      <c r="Y501" s="351">
        <f t="shared" si="374"/>
        <v>0</v>
      </c>
      <c r="Z501" s="247"/>
      <c r="AA501" s="351">
        <f t="shared" si="375"/>
        <v>0</v>
      </c>
      <c r="AB501" s="350"/>
      <c r="AC501" s="351">
        <f t="shared" si="376"/>
        <v>0</v>
      </c>
      <c r="AD501" s="350"/>
      <c r="AE501" s="351">
        <f t="shared" si="377"/>
        <v>0</v>
      </c>
      <c r="AF501" s="350"/>
      <c r="AG501" s="351">
        <f t="shared" si="378"/>
        <v>0</v>
      </c>
      <c r="AH501" s="350"/>
      <c r="AI501" s="351">
        <f t="shared" si="387"/>
        <v>0</v>
      </c>
      <c r="AJ501" s="350"/>
      <c r="AK501" s="351">
        <f t="shared" si="379"/>
        <v>0</v>
      </c>
      <c r="AL501" s="350"/>
      <c r="AM501" s="351">
        <f t="shared" si="380"/>
        <v>0</v>
      </c>
      <c r="AN501" s="350"/>
      <c r="AO501" s="351">
        <f t="shared" si="381"/>
        <v>0</v>
      </c>
      <c r="AP501" s="350"/>
      <c r="AQ501" s="351">
        <f t="shared" si="382"/>
        <v>0</v>
      </c>
      <c r="AR501" s="350"/>
      <c r="AS501" s="351">
        <f t="shared" si="339"/>
        <v>0</v>
      </c>
      <c r="AT501" s="350"/>
      <c r="AU501" s="351">
        <f t="shared" si="383"/>
        <v>0</v>
      </c>
      <c r="AV501" s="350"/>
      <c r="AW501" s="351">
        <f t="shared" si="340"/>
        <v>0</v>
      </c>
      <c r="AX501" s="350"/>
      <c r="AY501" s="351">
        <f t="shared" si="341"/>
        <v>0</v>
      </c>
      <c r="AZ501" s="350"/>
      <c r="BA501" s="351">
        <f t="shared" si="342"/>
        <v>0</v>
      </c>
      <c r="BB501" s="350"/>
      <c r="BC501" s="351">
        <f t="shared" si="343"/>
        <v>0</v>
      </c>
      <c r="BD501" s="350"/>
      <c r="BE501" s="351">
        <f t="shared" si="388"/>
        <v>0</v>
      </c>
      <c r="BF501" s="350"/>
      <c r="BG501" s="351">
        <f t="shared" si="344"/>
        <v>0</v>
      </c>
      <c r="BH501" s="350"/>
      <c r="BI501" s="351">
        <f t="shared" si="384"/>
        <v>0</v>
      </c>
    </row>
    <row r="502" spans="1:62" ht="15.9" customHeight="1">
      <c r="A502" s="451" t="s">
        <v>790</v>
      </c>
      <c r="B502" s="452" t="s">
        <v>791</v>
      </c>
      <c r="C502" s="61">
        <v>32600</v>
      </c>
      <c r="D502" s="350"/>
      <c r="E502" s="351">
        <f t="shared" si="385"/>
        <v>0</v>
      </c>
      <c r="F502" s="447"/>
      <c r="G502" s="351">
        <f t="shared" si="386"/>
        <v>0</v>
      </c>
      <c r="H502" s="350"/>
      <c r="I502" s="351">
        <f t="shared" si="366"/>
        <v>0</v>
      </c>
      <c r="J502" s="512"/>
      <c r="K502" s="511">
        <f t="shared" si="367"/>
        <v>0</v>
      </c>
      <c r="L502" s="247"/>
      <c r="M502" s="351">
        <f t="shared" si="368"/>
        <v>0</v>
      </c>
      <c r="N502" s="350"/>
      <c r="O502" s="351">
        <f t="shared" si="369"/>
        <v>0</v>
      </c>
      <c r="P502" s="350"/>
      <c r="Q502" s="351">
        <f t="shared" si="370"/>
        <v>0</v>
      </c>
      <c r="R502" s="350"/>
      <c r="S502" s="351">
        <f t="shared" si="371"/>
        <v>0</v>
      </c>
      <c r="T502" s="350"/>
      <c r="U502" s="351">
        <f t="shared" si="372"/>
        <v>0</v>
      </c>
      <c r="V502" s="247"/>
      <c r="W502" s="351">
        <f t="shared" si="373"/>
        <v>0</v>
      </c>
      <c r="X502" s="350"/>
      <c r="Y502" s="351">
        <f t="shared" si="374"/>
        <v>0</v>
      </c>
      <c r="Z502" s="247"/>
      <c r="AA502" s="351">
        <f t="shared" si="375"/>
        <v>0</v>
      </c>
      <c r="AB502" s="350"/>
      <c r="AC502" s="351">
        <f t="shared" si="376"/>
        <v>0</v>
      </c>
      <c r="AD502" s="350"/>
      <c r="AE502" s="351">
        <f t="shared" si="377"/>
        <v>0</v>
      </c>
      <c r="AF502" s="350"/>
      <c r="AG502" s="351">
        <f t="shared" si="378"/>
        <v>0</v>
      </c>
      <c r="AH502" s="350"/>
      <c r="AI502" s="351">
        <f t="shared" si="387"/>
        <v>0</v>
      </c>
      <c r="AJ502" s="350"/>
      <c r="AK502" s="351">
        <f t="shared" si="379"/>
        <v>0</v>
      </c>
      <c r="AL502" s="350"/>
      <c r="AM502" s="351">
        <f t="shared" si="380"/>
        <v>0</v>
      </c>
      <c r="AN502" s="350"/>
      <c r="AO502" s="351">
        <f t="shared" si="381"/>
        <v>0</v>
      </c>
      <c r="AP502" s="350"/>
      <c r="AQ502" s="351">
        <f t="shared" si="382"/>
        <v>0</v>
      </c>
      <c r="AR502" s="350"/>
      <c r="AS502" s="351">
        <f t="shared" si="339"/>
        <v>0</v>
      </c>
      <c r="AT502" s="350"/>
      <c r="AU502" s="351">
        <f t="shared" si="383"/>
        <v>0</v>
      </c>
      <c r="AV502" s="350"/>
      <c r="AW502" s="351">
        <f t="shared" si="340"/>
        <v>0</v>
      </c>
      <c r="AX502" s="350"/>
      <c r="AY502" s="351">
        <f t="shared" si="341"/>
        <v>0</v>
      </c>
      <c r="AZ502" s="350"/>
      <c r="BA502" s="351">
        <f t="shared" si="342"/>
        <v>0</v>
      </c>
      <c r="BB502" s="350"/>
      <c r="BC502" s="351">
        <f t="shared" si="343"/>
        <v>0</v>
      </c>
      <c r="BD502" s="350"/>
      <c r="BE502" s="351">
        <f t="shared" si="388"/>
        <v>0</v>
      </c>
      <c r="BF502" s="350"/>
      <c r="BG502" s="351">
        <f t="shared" si="344"/>
        <v>0</v>
      </c>
      <c r="BH502" s="350"/>
      <c r="BI502" s="351">
        <f t="shared" si="384"/>
        <v>0</v>
      </c>
    </row>
    <row r="503" spans="1:62" ht="15.9" customHeight="1">
      <c r="A503" s="451" t="s">
        <v>476</v>
      </c>
      <c r="B503" s="452" t="s">
        <v>477</v>
      </c>
      <c r="C503" s="61">
        <v>32600</v>
      </c>
      <c r="D503" s="350"/>
      <c r="E503" s="351">
        <f t="shared" si="385"/>
        <v>0</v>
      </c>
      <c r="F503" s="447"/>
      <c r="G503" s="351">
        <f t="shared" si="386"/>
        <v>0</v>
      </c>
      <c r="H503" s="350"/>
      <c r="I503" s="351">
        <f t="shared" si="366"/>
        <v>0</v>
      </c>
      <c r="J503" s="512"/>
      <c r="K503" s="511">
        <f t="shared" si="367"/>
        <v>0</v>
      </c>
      <c r="L503" s="247"/>
      <c r="M503" s="351">
        <f t="shared" si="368"/>
        <v>0</v>
      </c>
      <c r="N503" s="350"/>
      <c r="O503" s="351">
        <f t="shared" si="369"/>
        <v>0</v>
      </c>
      <c r="P503" s="350"/>
      <c r="Q503" s="351">
        <f t="shared" si="370"/>
        <v>0</v>
      </c>
      <c r="R503" s="350"/>
      <c r="S503" s="351">
        <f t="shared" si="371"/>
        <v>0</v>
      </c>
      <c r="T503" s="350"/>
      <c r="U503" s="351">
        <f t="shared" si="372"/>
        <v>0</v>
      </c>
      <c r="V503" s="247"/>
      <c r="W503" s="351">
        <f t="shared" si="373"/>
        <v>0</v>
      </c>
      <c r="X503" s="350"/>
      <c r="Y503" s="351">
        <f t="shared" si="374"/>
        <v>0</v>
      </c>
      <c r="Z503" s="247"/>
      <c r="AA503" s="351">
        <f t="shared" si="375"/>
        <v>0</v>
      </c>
      <c r="AB503" s="350"/>
      <c r="AC503" s="351">
        <f t="shared" si="376"/>
        <v>0</v>
      </c>
      <c r="AD503" s="350"/>
      <c r="AE503" s="351">
        <f t="shared" si="377"/>
        <v>0</v>
      </c>
      <c r="AF503" s="350"/>
      <c r="AG503" s="351">
        <f t="shared" si="378"/>
        <v>0</v>
      </c>
      <c r="AH503" s="350"/>
      <c r="AI503" s="351">
        <f t="shared" si="387"/>
        <v>0</v>
      </c>
      <c r="AJ503" s="350"/>
      <c r="AK503" s="351">
        <f t="shared" si="379"/>
        <v>0</v>
      </c>
      <c r="AL503" s="350"/>
      <c r="AM503" s="351">
        <f t="shared" si="380"/>
        <v>0</v>
      </c>
      <c r="AN503" s="350"/>
      <c r="AO503" s="351">
        <f t="shared" si="381"/>
        <v>0</v>
      </c>
      <c r="AP503" s="350"/>
      <c r="AQ503" s="351">
        <f t="shared" si="382"/>
        <v>0</v>
      </c>
      <c r="AR503" s="350"/>
      <c r="AS503" s="351">
        <f t="shared" si="339"/>
        <v>0</v>
      </c>
      <c r="AT503" s="350"/>
      <c r="AU503" s="351">
        <f t="shared" si="383"/>
        <v>0</v>
      </c>
      <c r="AV503" s="350"/>
      <c r="AW503" s="351">
        <f t="shared" si="340"/>
        <v>0</v>
      </c>
      <c r="AX503" s="350"/>
      <c r="AY503" s="351">
        <f t="shared" si="341"/>
        <v>0</v>
      </c>
      <c r="AZ503" s="350"/>
      <c r="BA503" s="351">
        <f t="shared" si="342"/>
        <v>0</v>
      </c>
      <c r="BB503" s="350"/>
      <c r="BC503" s="351">
        <f t="shared" si="343"/>
        <v>0</v>
      </c>
      <c r="BD503" s="350"/>
      <c r="BE503" s="351">
        <f t="shared" si="388"/>
        <v>0</v>
      </c>
      <c r="BF503" s="350"/>
      <c r="BG503" s="351">
        <f t="shared" si="344"/>
        <v>0</v>
      </c>
      <c r="BH503" s="350"/>
      <c r="BI503" s="351">
        <f t="shared" si="384"/>
        <v>0</v>
      </c>
    </row>
    <row r="504" spans="1:62" ht="15.9" customHeight="1">
      <c r="A504" s="451" t="s">
        <v>478</v>
      </c>
      <c r="B504" s="452" t="s">
        <v>812</v>
      </c>
      <c r="C504" s="61">
        <v>32600</v>
      </c>
      <c r="D504" s="350"/>
      <c r="E504" s="351">
        <f t="shared" si="385"/>
        <v>0</v>
      </c>
      <c r="F504" s="447"/>
      <c r="G504" s="351">
        <f t="shared" si="386"/>
        <v>0</v>
      </c>
      <c r="H504" s="350"/>
      <c r="I504" s="351">
        <f t="shared" si="366"/>
        <v>0</v>
      </c>
      <c r="J504" s="512"/>
      <c r="K504" s="511">
        <f t="shared" si="367"/>
        <v>0</v>
      </c>
      <c r="L504" s="247"/>
      <c r="M504" s="351">
        <f t="shared" si="368"/>
        <v>0</v>
      </c>
      <c r="N504" s="350"/>
      <c r="O504" s="351">
        <f t="shared" si="369"/>
        <v>0</v>
      </c>
      <c r="P504" s="350"/>
      <c r="Q504" s="351">
        <f t="shared" si="370"/>
        <v>0</v>
      </c>
      <c r="R504" s="350"/>
      <c r="S504" s="351">
        <f t="shared" si="371"/>
        <v>0</v>
      </c>
      <c r="T504" s="350"/>
      <c r="U504" s="351">
        <f t="shared" si="372"/>
        <v>0</v>
      </c>
      <c r="V504" s="247"/>
      <c r="W504" s="351">
        <f t="shared" si="373"/>
        <v>0</v>
      </c>
      <c r="X504" s="350"/>
      <c r="Y504" s="351">
        <f t="shared" si="374"/>
        <v>0</v>
      </c>
      <c r="Z504" s="247"/>
      <c r="AA504" s="351">
        <f t="shared" si="375"/>
        <v>0</v>
      </c>
      <c r="AB504" s="350"/>
      <c r="AC504" s="351">
        <f t="shared" si="376"/>
        <v>0</v>
      </c>
      <c r="AD504" s="350"/>
      <c r="AE504" s="351">
        <f t="shared" si="377"/>
        <v>0</v>
      </c>
      <c r="AF504" s="350"/>
      <c r="AG504" s="351">
        <f t="shared" si="378"/>
        <v>0</v>
      </c>
      <c r="AH504" s="350"/>
      <c r="AI504" s="351">
        <f t="shared" si="387"/>
        <v>0</v>
      </c>
      <c r="AJ504" s="350"/>
      <c r="AK504" s="351">
        <f t="shared" si="379"/>
        <v>0</v>
      </c>
      <c r="AL504" s="350"/>
      <c r="AM504" s="351">
        <f t="shared" si="380"/>
        <v>0</v>
      </c>
      <c r="AN504" s="350"/>
      <c r="AO504" s="351">
        <f t="shared" si="381"/>
        <v>0</v>
      </c>
      <c r="AP504" s="350"/>
      <c r="AQ504" s="351">
        <f t="shared" si="382"/>
        <v>0</v>
      </c>
      <c r="AR504" s="350"/>
      <c r="AS504" s="351">
        <f t="shared" si="339"/>
        <v>0</v>
      </c>
      <c r="AT504" s="350"/>
      <c r="AU504" s="351">
        <f t="shared" si="383"/>
        <v>0</v>
      </c>
      <c r="AV504" s="350"/>
      <c r="AW504" s="351">
        <f t="shared" si="340"/>
        <v>0</v>
      </c>
      <c r="AX504" s="350"/>
      <c r="AY504" s="351">
        <f t="shared" si="341"/>
        <v>0</v>
      </c>
      <c r="AZ504" s="350"/>
      <c r="BA504" s="351">
        <f t="shared" si="342"/>
        <v>0</v>
      </c>
      <c r="BB504" s="350"/>
      <c r="BC504" s="351">
        <f t="shared" si="343"/>
        <v>0</v>
      </c>
      <c r="BD504" s="350"/>
      <c r="BE504" s="351">
        <f t="shared" si="388"/>
        <v>0</v>
      </c>
      <c r="BF504" s="350"/>
      <c r="BG504" s="351">
        <f t="shared" si="344"/>
        <v>0</v>
      </c>
      <c r="BH504" s="350"/>
      <c r="BI504" s="351">
        <f t="shared" si="384"/>
        <v>0</v>
      </c>
    </row>
    <row r="505" spans="1:62" s="245" customFormat="1" ht="15.9" customHeight="1">
      <c r="A505" s="451" t="s">
        <v>479</v>
      </c>
      <c r="B505" s="452" t="s">
        <v>480</v>
      </c>
      <c r="C505" s="61">
        <v>32600</v>
      </c>
      <c r="D505" s="350"/>
      <c r="E505" s="351">
        <f t="shared" si="385"/>
        <v>0</v>
      </c>
      <c r="F505" s="447"/>
      <c r="G505" s="351">
        <f t="shared" si="386"/>
        <v>0</v>
      </c>
      <c r="H505" s="350"/>
      <c r="I505" s="351">
        <f t="shared" si="366"/>
        <v>0</v>
      </c>
      <c r="J505" s="512"/>
      <c r="K505" s="511">
        <f t="shared" si="367"/>
        <v>0</v>
      </c>
      <c r="L505" s="247"/>
      <c r="M505" s="351">
        <f t="shared" si="368"/>
        <v>0</v>
      </c>
      <c r="N505" s="350"/>
      <c r="O505" s="351">
        <f t="shared" si="369"/>
        <v>0</v>
      </c>
      <c r="P505" s="350"/>
      <c r="Q505" s="351">
        <f t="shared" si="370"/>
        <v>0</v>
      </c>
      <c r="R505" s="350"/>
      <c r="S505" s="351">
        <f t="shared" si="371"/>
        <v>0</v>
      </c>
      <c r="T505" s="350"/>
      <c r="U505" s="351">
        <f t="shared" si="372"/>
        <v>0</v>
      </c>
      <c r="V505" s="247"/>
      <c r="W505" s="351">
        <f t="shared" si="373"/>
        <v>0</v>
      </c>
      <c r="X505" s="350"/>
      <c r="Y505" s="351">
        <f t="shared" si="374"/>
        <v>0</v>
      </c>
      <c r="Z505" s="247"/>
      <c r="AA505" s="351">
        <f t="shared" si="375"/>
        <v>0</v>
      </c>
      <c r="AB505" s="350"/>
      <c r="AC505" s="351">
        <f t="shared" si="376"/>
        <v>0</v>
      </c>
      <c r="AD505" s="350"/>
      <c r="AE505" s="351">
        <f t="shared" si="377"/>
        <v>0</v>
      </c>
      <c r="AF505" s="350"/>
      <c r="AG505" s="351">
        <f t="shared" si="378"/>
        <v>0</v>
      </c>
      <c r="AH505" s="350"/>
      <c r="AI505" s="351">
        <f t="shared" si="387"/>
        <v>0</v>
      </c>
      <c r="AJ505" s="350"/>
      <c r="AK505" s="351">
        <f t="shared" si="379"/>
        <v>0</v>
      </c>
      <c r="AL505" s="350"/>
      <c r="AM505" s="351">
        <f t="shared" si="380"/>
        <v>0</v>
      </c>
      <c r="AN505" s="350"/>
      <c r="AO505" s="351">
        <f t="shared" si="381"/>
        <v>0</v>
      </c>
      <c r="AP505" s="350"/>
      <c r="AQ505" s="351">
        <f t="shared" si="382"/>
        <v>0</v>
      </c>
      <c r="AR505" s="350"/>
      <c r="AS505" s="351">
        <f t="shared" si="339"/>
        <v>0</v>
      </c>
      <c r="AT505" s="350"/>
      <c r="AU505" s="351">
        <f t="shared" si="383"/>
        <v>0</v>
      </c>
      <c r="AV505" s="350"/>
      <c r="AW505" s="351">
        <f t="shared" si="340"/>
        <v>0</v>
      </c>
      <c r="AX505" s="350"/>
      <c r="AY505" s="351">
        <f t="shared" si="341"/>
        <v>0</v>
      </c>
      <c r="AZ505" s="350"/>
      <c r="BA505" s="351">
        <f t="shared" si="342"/>
        <v>0</v>
      </c>
      <c r="BB505" s="350"/>
      <c r="BC505" s="351">
        <f t="shared" si="343"/>
        <v>0</v>
      </c>
      <c r="BD505" s="350"/>
      <c r="BE505" s="351">
        <f t="shared" si="388"/>
        <v>0</v>
      </c>
      <c r="BF505" s="350"/>
      <c r="BG505" s="351">
        <f t="shared" si="344"/>
        <v>0</v>
      </c>
      <c r="BH505" s="350"/>
      <c r="BI505" s="351">
        <f t="shared" si="384"/>
        <v>0</v>
      </c>
    </row>
    <row r="506" spans="1:62" s="245" customFormat="1" ht="15.9" customHeight="1">
      <c r="A506" s="451" t="s">
        <v>813</v>
      </c>
      <c r="B506" s="452" t="s">
        <v>814</v>
      </c>
      <c r="C506" s="61">
        <v>32600</v>
      </c>
      <c r="D506" s="350"/>
      <c r="E506" s="351">
        <f>C506*D506</f>
        <v>0</v>
      </c>
      <c r="F506" s="447"/>
      <c r="G506" s="351">
        <f>C506*F506</f>
        <v>0</v>
      </c>
      <c r="H506" s="350"/>
      <c r="I506" s="351">
        <f t="shared" si="366"/>
        <v>0</v>
      </c>
      <c r="J506" s="512"/>
      <c r="K506" s="511">
        <f t="shared" si="367"/>
        <v>0</v>
      </c>
      <c r="L506" s="247"/>
      <c r="M506" s="351">
        <f t="shared" si="368"/>
        <v>0</v>
      </c>
      <c r="N506" s="350"/>
      <c r="O506" s="351">
        <f t="shared" si="369"/>
        <v>0</v>
      </c>
      <c r="P506" s="350"/>
      <c r="Q506" s="351">
        <f t="shared" si="370"/>
        <v>0</v>
      </c>
      <c r="R506" s="350"/>
      <c r="S506" s="351">
        <f t="shared" si="371"/>
        <v>0</v>
      </c>
      <c r="T506" s="350"/>
      <c r="U506" s="351">
        <f t="shared" si="372"/>
        <v>0</v>
      </c>
      <c r="V506" s="247"/>
      <c r="W506" s="351">
        <f t="shared" si="373"/>
        <v>0</v>
      </c>
      <c r="X506" s="350"/>
      <c r="Y506" s="351">
        <f t="shared" si="374"/>
        <v>0</v>
      </c>
      <c r="Z506" s="247"/>
      <c r="AA506" s="351">
        <f t="shared" si="375"/>
        <v>0</v>
      </c>
      <c r="AB506" s="350"/>
      <c r="AC506" s="351">
        <f t="shared" si="376"/>
        <v>0</v>
      </c>
      <c r="AD506" s="350"/>
      <c r="AE506" s="351">
        <f t="shared" si="377"/>
        <v>0</v>
      </c>
      <c r="AF506" s="350"/>
      <c r="AG506" s="351">
        <f t="shared" si="378"/>
        <v>0</v>
      </c>
      <c r="AH506" s="350"/>
      <c r="AI506" s="351">
        <f t="shared" si="387"/>
        <v>0</v>
      </c>
      <c r="AJ506" s="350"/>
      <c r="AK506" s="351">
        <f t="shared" si="379"/>
        <v>0</v>
      </c>
      <c r="AL506" s="350"/>
      <c r="AM506" s="351">
        <f t="shared" si="380"/>
        <v>0</v>
      </c>
      <c r="AN506" s="350"/>
      <c r="AO506" s="351">
        <f t="shared" si="381"/>
        <v>0</v>
      </c>
      <c r="AP506" s="350"/>
      <c r="AQ506" s="351">
        <f t="shared" si="382"/>
        <v>0</v>
      </c>
      <c r="AR506" s="350"/>
      <c r="AS506" s="351">
        <f t="shared" si="339"/>
        <v>0</v>
      </c>
      <c r="AT506" s="350"/>
      <c r="AU506" s="351">
        <f t="shared" si="383"/>
        <v>0</v>
      </c>
      <c r="AV506" s="350"/>
      <c r="AW506" s="351">
        <f t="shared" si="340"/>
        <v>0</v>
      </c>
      <c r="AX506" s="350"/>
      <c r="AY506" s="351">
        <f t="shared" si="341"/>
        <v>0</v>
      </c>
      <c r="AZ506" s="350"/>
      <c r="BA506" s="351">
        <f t="shared" si="342"/>
        <v>0</v>
      </c>
      <c r="BB506" s="350"/>
      <c r="BC506" s="351">
        <f t="shared" si="343"/>
        <v>0</v>
      </c>
      <c r="BD506" s="350"/>
      <c r="BE506" s="351">
        <f t="shared" si="388"/>
        <v>0</v>
      </c>
      <c r="BF506" s="350"/>
      <c r="BG506" s="351">
        <f t="shared" si="344"/>
        <v>0</v>
      </c>
      <c r="BH506" s="350"/>
      <c r="BI506" s="351">
        <f t="shared" si="384"/>
        <v>0</v>
      </c>
    </row>
    <row r="507" spans="1:62" s="245" customFormat="1" ht="15.9" customHeight="1">
      <c r="A507" s="451" t="s">
        <v>942</v>
      </c>
      <c r="B507" s="452" t="s">
        <v>943</v>
      </c>
      <c r="C507" s="61">
        <v>32600</v>
      </c>
      <c r="D507" s="350"/>
      <c r="E507" s="351">
        <f t="shared" ref="E507:E511" si="389">C507*D507</f>
        <v>0</v>
      </c>
      <c r="F507" s="447"/>
      <c r="G507" s="351">
        <f t="shared" ref="G507:G511" si="390">C507*F507</f>
        <v>0</v>
      </c>
      <c r="H507" s="350"/>
      <c r="I507" s="351">
        <f t="shared" si="366"/>
        <v>0</v>
      </c>
      <c r="J507" s="512"/>
      <c r="K507" s="511">
        <f t="shared" si="367"/>
        <v>0</v>
      </c>
      <c r="L507" s="247"/>
      <c r="M507" s="351">
        <f t="shared" si="368"/>
        <v>0</v>
      </c>
      <c r="N507" s="350"/>
      <c r="O507" s="351">
        <f t="shared" si="369"/>
        <v>0</v>
      </c>
      <c r="P507" s="350"/>
      <c r="Q507" s="351">
        <f t="shared" si="370"/>
        <v>0</v>
      </c>
      <c r="R507" s="350"/>
      <c r="S507" s="351">
        <f t="shared" si="371"/>
        <v>0</v>
      </c>
      <c r="T507" s="350"/>
      <c r="U507" s="351">
        <f t="shared" si="372"/>
        <v>0</v>
      </c>
      <c r="V507" s="247"/>
      <c r="W507" s="351">
        <f t="shared" si="373"/>
        <v>0</v>
      </c>
      <c r="X507" s="350"/>
      <c r="Y507" s="351">
        <f t="shared" si="374"/>
        <v>0</v>
      </c>
      <c r="Z507" s="247"/>
      <c r="AA507" s="351">
        <f t="shared" si="375"/>
        <v>0</v>
      </c>
      <c r="AB507" s="350"/>
      <c r="AC507" s="351">
        <f t="shared" si="376"/>
        <v>0</v>
      </c>
      <c r="AD507" s="350"/>
      <c r="AE507" s="351">
        <f t="shared" si="377"/>
        <v>0</v>
      </c>
      <c r="AF507" s="350"/>
      <c r="AG507" s="351">
        <f t="shared" si="378"/>
        <v>0</v>
      </c>
      <c r="AH507" s="350"/>
      <c r="AI507" s="351">
        <f t="shared" si="387"/>
        <v>0</v>
      </c>
      <c r="AJ507" s="350">
        <f>22.5+11</f>
        <v>33.5</v>
      </c>
      <c r="AK507" s="351">
        <f t="shared" si="379"/>
        <v>1092100</v>
      </c>
      <c r="AL507" s="350">
        <f>3.5+18.5</f>
        <v>22</v>
      </c>
      <c r="AM507" s="351">
        <f t="shared" si="380"/>
        <v>717200</v>
      </c>
      <c r="AN507" s="350"/>
      <c r="AO507" s="351">
        <f t="shared" si="381"/>
        <v>0</v>
      </c>
      <c r="AP507" s="350"/>
      <c r="AQ507" s="351">
        <f t="shared" si="382"/>
        <v>0</v>
      </c>
      <c r="AR507" s="350"/>
      <c r="AS507" s="351">
        <f t="shared" si="339"/>
        <v>0</v>
      </c>
      <c r="AT507" s="350"/>
      <c r="AU507" s="351">
        <f t="shared" si="383"/>
        <v>0</v>
      </c>
      <c r="AV507" s="350"/>
      <c r="AW507" s="351">
        <f t="shared" si="340"/>
        <v>0</v>
      </c>
      <c r="AX507" s="350"/>
      <c r="AY507" s="351">
        <f t="shared" si="341"/>
        <v>0</v>
      </c>
      <c r="AZ507" s="350"/>
      <c r="BA507" s="351">
        <f t="shared" si="342"/>
        <v>0</v>
      </c>
      <c r="BB507" s="350"/>
      <c r="BC507" s="351">
        <f t="shared" si="343"/>
        <v>0</v>
      </c>
      <c r="BD507" s="350"/>
      <c r="BE507" s="351">
        <f t="shared" si="388"/>
        <v>0</v>
      </c>
      <c r="BF507" s="350"/>
      <c r="BG507" s="351">
        <f t="shared" si="344"/>
        <v>0</v>
      </c>
      <c r="BH507" s="350"/>
      <c r="BI507" s="351">
        <f t="shared" si="384"/>
        <v>0</v>
      </c>
    </row>
    <row r="508" spans="1:62" s="245" customFormat="1" ht="15.9" customHeight="1">
      <c r="A508" s="451" t="s">
        <v>990</v>
      </c>
      <c r="B508" s="452" t="s">
        <v>991</v>
      </c>
      <c r="C508" s="61">
        <v>32600</v>
      </c>
      <c r="D508" s="453"/>
      <c r="E508" s="351">
        <f t="shared" si="389"/>
        <v>0</v>
      </c>
      <c r="F508" s="447"/>
      <c r="G508" s="351">
        <f t="shared" si="390"/>
        <v>0</v>
      </c>
      <c r="H508" s="350"/>
      <c r="I508" s="351">
        <f t="shared" si="366"/>
        <v>0</v>
      </c>
      <c r="J508" s="512"/>
      <c r="K508" s="511">
        <f t="shared" si="367"/>
        <v>0</v>
      </c>
      <c r="L508" s="247"/>
      <c r="M508" s="351">
        <f t="shared" si="368"/>
        <v>0</v>
      </c>
      <c r="N508" s="350"/>
      <c r="O508" s="351">
        <f t="shared" si="369"/>
        <v>0</v>
      </c>
      <c r="P508" s="350"/>
      <c r="Q508" s="351">
        <f t="shared" si="370"/>
        <v>0</v>
      </c>
      <c r="R508" s="350"/>
      <c r="S508" s="351">
        <f t="shared" si="371"/>
        <v>0</v>
      </c>
      <c r="T508" s="350"/>
      <c r="U508" s="351">
        <f t="shared" si="372"/>
        <v>0</v>
      </c>
      <c r="V508" s="247"/>
      <c r="W508" s="351">
        <f t="shared" si="373"/>
        <v>0</v>
      </c>
      <c r="X508" s="350"/>
      <c r="Y508" s="351">
        <f t="shared" si="374"/>
        <v>0</v>
      </c>
      <c r="Z508" s="247"/>
      <c r="AA508" s="351">
        <f t="shared" si="375"/>
        <v>0</v>
      </c>
      <c r="AB508" s="350"/>
      <c r="AC508" s="351">
        <f t="shared" si="376"/>
        <v>0</v>
      </c>
      <c r="AD508" s="350"/>
      <c r="AE508" s="351">
        <f t="shared" si="377"/>
        <v>0</v>
      </c>
      <c r="AF508" s="350"/>
      <c r="AG508" s="351">
        <f t="shared" si="378"/>
        <v>0</v>
      </c>
      <c r="AH508" s="350"/>
      <c r="AI508" s="351">
        <f t="shared" si="387"/>
        <v>0</v>
      </c>
      <c r="AJ508" s="350">
        <v>7.5</v>
      </c>
      <c r="AK508" s="351">
        <f t="shared" si="379"/>
        <v>244500</v>
      </c>
      <c r="AL508" s="453">
        <f>7.5+14</f>
        <v>21.5</v>
      </c>
      <c r="AM508" s="351">
        <f t="shared" si="380"/>
        <v>700900</v>
      </c>
      <c r="AN508" s="453"/>
      <c r="AO508" s="351">
        <f t="shared" si="381"/>
        <v>0</v>
      </c>
      <c r="AP508" s="350"/>
      <c r="AQ508" s="351">
        <f t="shared" si="382"/>
        <v>0</v>
      </c>
      <c r="AR508" s="350"/>
      <c r="AS508" s="351">
        <f t="shared" si="339"/>
        <v>0</v>
      </c>
      <c r="AT508" s="350"/>
      <c r="AU508" s="351">
        <f t="shared" si="383"/>
        <v>0</v>
      </c>
      <c r="AV508" s="350"/>
      <c r="AW508" s="351">
        <f t="shared" si="340"/>
        <v>0</v>
      </c>
      <c r="AX508" s="350"/>
      <c r="AY508" s="351">
        <f t="shared" si="341"/>
        <v>0</v>
      </c>
      <c r="AZ508" s="350"/>
      <c r="BA508" s="351">
        <f t="shared" si="342"/>
        <v>0</v>
      </c>
      <c r="BB508" s="350"/>
      <c r="BC508" s="351">
        <f t="shared" si="343"/>
        <v>0</v>
      </c>
      <c r="BD508" s="350"/>
      <c r="BE508" s="351">
        <f t="shared" si="388"/>
        <v>0</v>
      </c>
      <c r="BF508" s="350"/>
      <c r="BG508" s="351">
        <f t="shared" si="344"/>
        <v>0</v>
      </c>
      <c r="BH508" s="350"/>
      <c r="BI508" s="351">
        <f t="shared" si="384"/>
        <v>0</v>
      </c>
    </row>
    <row r="509" spans="1:62" s="245" customFormat="1" ht="15.9" customHeight="1">
      <c r="A509" s="451" t="s">
        <v>1388</v>
      </c>
      <c r="B509" s="452" t="s">
        <v>1389</v>
      </c>
      <c r="C509" s="61">
        <v>32600</v>
      </c>
      <c r="D509" s="453"/>
      <c r="E509" s="351"/>
      <c r="F509" s="455"/>
      <c r="G509" s="351"/>
      <c r="H509" s="350"/>
      <c r="I509" s="351"/>
      <c r="J509" s="512"/>
      <c r="K509" s="511"/>
      <c r="L509" s="247"/>
      <c r="M509" s="351"/>
      <c r="N509" s="350"/>
      <c r="O509" s="351"/>
      <c r="P509" s="350"/>
      <c r="Q509" s="351"/>
      <c r="R509" s="350"/>
      <c r="S509" s="351"/>
      <c r="T509" s="453"/>
      <c r="U509" s="351"/>
      <c r="V509" s="247"/>
      <c r="W509" s="351"/>
      <c r="X509" s="350"/>
      <c r="Y509" s="351"/>
      <c r="Z509" s="247"/>
      <c r="AA509" s="351"/>
      <c r="AB509" s="350"/>
      <c r="AC509" s="351"/>
      <c r="AD509" s="350"/>
      <c r="AE509" s="351"/>
      <c r="AF509" s="350"/>
      <c r="AG509" s="351"/>
      <c r="AH509" s="350"/>
      <c r="AI509" s="351"/>
      <c r="AJ509" s="453">
        <v>19</v>
      </c>
      <c r="AK509" s="351">
        <f t="shared" si="379"/>
        <v>619400</v>
      </c>
      <c r="AL509" s="453">
        <v>28.5</v>
      </c>
      <c r="AM509" s="351">
        <f t="shared" si="380"/>
        <v>929100</v>
      </c>
      <c r="AN509" s="453"/>
      <c r="AO509" s="351">
        <f t="shared" si="381"/>
        <v>0</v>
      </c>
      <c r="AP509" s="350"/>
      <c r="AQ509" s="351">
        <f t="shared" si="382"/>
        <v>0</v>
      </c>
      <c r="AR509" s="350"/>
      <c r="AS509" s="351">
        <f t="shared" si="339"/>
        <v>0</v>
      </c>
      <c r="AT509" s="350"/>
      <c r="AU509" s="351">
        <f t="shared" si="383"/>
        <v>0</v>
      </c>
      <c r="AV509" s="350"/>
      <c r="AW509" s="351">
        <f t="shared" si="340"/>
        <v>0</v>
      </c>
      <c r="AX509" s="350"/>
      <c r="AY509" s="351">
        <f t="shared" si="341"/>
        <v>0</v>
      </c>
      <c r="AZ509" s="350"/>
      <c r="BA509" s="351"/>
      <c r="BB509" s="350"/>
      <c r="BC509" s="351"/>
      <c r="BD509" s="350"/>
      <c r="BE509" s="351"/>
      <c r="BF509" s="350"/>
      <c r="BG509" s="351"/>
      <c r="BH509" s="350"/>
      <c r="BI509" s="351"/>
    </row>
    <row r="510" spans="1:62" s="245" customFormat="1" ht="15.9" customHeight="1">
      <c r="A510" s="451" t="s">
        <v>1018</v>
      </c>
      <c r="B510" s="452" t="s">
        <v>1019</v>
      </c>
      <c r="C510" s="61">
        <v>32600</v>
      </c>
      <c r="D510" s="453"/>
      <c r="E510" s="351">
        <f t="shared" si="389"/>
        <v>0</v>
      </c>
      <c r="F510" s="455"/>
      <c r="G510" s="351">
        <f t="shared" si="390"/>
        <v>0</v>
      </c>
      <c r="H510" s="350"/>
      <c r="I510" s="351">
        <f t="shared" si="366"/>
        <v>0</v>
      </c>
      <c r="J510" s="512"/>
      <c r="K510" s="511">
        <f t="shared" si="367"/>
        <v>0</v>
      </c>
      <c r="L510" s="247"/>
      <c r="M510" s="351">
        <f t="shared" si="368"/>
        <v>0</v>
      </c>
      <c r="N510" s="350"/>
      <c r="O510" s="351">
        <f t="shared" si="369"/>
        <v>0</v>
      </c>
      <c r="P510" s="350"/>
      <c r="Q510" s="351">
        <f t="shared" si="370"/>
        <v>0</v>
      </c>
      <c r="R510" s="350"/>
      <c r="S510" s="351">
        <f t="shared" si="371"/>
        <v>0</v>
      </c>
      <c r="T510" s="453"/>
      <c r="U510" s="351">
        <f t="shared" si="372"/>
        <v>0</v>
      </c>
      <c r="V510" s="247"/>
      <c r="W510" s="351">
        <f t="shared" si="373"/>
        <v>0</v>
      </c>
      <c r="X510" s="350"/>
      <c r="Y510" s="351">
        <f t="shared" ref="Y510:Y511" si="391">C510*X510</f>
        <v>0</v>
      </c>
      <c r="Z510" s="247"/>
      <c r="AA510" s="351">
        <f t="shared" ref="AA510:AA511" si="392">C510*Z510</f>
        <v>0</v>
      </c>
      <c r="AB510" s="350"/>
      <c r="AC510" s="351">
        <f t="shared" ref="AC510:AC511" si="393">C510*AB510</f>
        <v>0</v>
      </c>
      <c r="AD510" s="350"/>
      <c r="AE510" s="351">
        <f t="shared" ref="AE510:AE511" si="394">C510*AD510</f>
        <v>0</v>
      </c>
      <c r="AF510" s="350"/>
      <c r="AG510" s="351">
        <f t="shared" ref="AG510:AG511" si="395">C510*AF510</f>
        <v>0</v>
      </c>
      <c r="AH510" s="350"/>
      <c r="AI510" s="351">
        <f t="shared" ref="AI510:AI511" si="396">C510*AH510</f>
        <v>0</v>
      </c>
      <c r="AJ510" s="453">
        <f>109+103</f>
        <v>212</v>
      </c>
      <c r="AK510" s="351">
        <f t="shared" si="379"/>
        <v>6911200</v>
      </c>
      <c r="AL510" s="453"/>
      <c r="AM510" s="351">
        <f t="shared" si="380"/>
        <v>0</v>
      </c>
      <c r="AN510" s="453"/>
      <c r="AO510" s="351">
        <f t="shared" si="381"/>
        <v>0</v>
      </c>
      <c r="AP510" s="350"/>
      <c r="AQ510" s="351">
        <f t="shared" si="382"/>
        <v>0</v>
      </c>
      <c r="AR510" s="350"/>
      <c r="AS510" s="351">
        <f t="shared" si="339"/>
        <v>0</v>
      </c>
      <c r="AT510" s="350"/>
      <c r="AU510" s="351">
        <f t="shared" si="383"/>
        <v>0</v>
      </c>
      <c r="AV510" s="350"/>
      <c r="AW510" s="351">
        <f t="shared" si="340"/>
        <v>0</v>
      </c>
      <c r="AX510" s="350"/>
      <c r="AY510" s="351">
        <f t="shared" si="341"/>
        <v>0</v>
      </c>
      <c r="AZ510" s="350"/>
      <c r="BA510" s="351">
        <f t="shared" si="342"/>
        <v>0</v>
      </c>
      <c r="BB510" s="350"/>
      <c r="BC510" s="351">
        <f t="shared" si="343"/>
        <v>0</v>
      </c>
      <c r="BD510" s="350"/>
      <c r="BE510" s="351">
        <f t="shared" si="388"/>
        <v>0</v>
      </c>
      <c r="BF510" s="350"/>
      <c r="BG510" s="351">
        <f t="shared" si="344"/>
        <v>0</v>
      </c>
      <c r="BH510" s="350"/>
      <c r="BI510" s="351">
        <f t="shared" si="384"/>
        <v>0</v>
      </c>
    </row>
    <row r="511" spans="1:62" s="245" customFormat="1" ht="15.9" customHeight="1">
      <c r="A511" s="451" t="s">
        <v>1388</v>
      </c>
      <c r="B511" s="452" t="s">
        <v>1389</v>
      </c>
      <c r="C511" s="61">
        <v>32600</v>
      </c>
      <c r="D511" s="453"/>
      <c r="E511" s="351">
        <f t="shared" si="389"/>
        <v>0</v>
      </c>
      <c r="F511" s="447"/>
      <c r="G511" s="351">
        <f t="shared" si="390"/>
        <v>0</v>
      </c>
      <c r="H511" s="350"/>
      <c r="I511" s="351">
        <f t="shared" si="366"/>
        <v>0</v>
      </c>
      <c r="J511" s="512"/>
      <c r="K511" s="511">
        <f t="shared" si="367"/>
        <v>0</v>
      </c>
      <c r="L511" s="247"/>
      <c r="M511" s="351">
        <f t="shared" si="368"/>
        <v>0</v>
      </c>
      <c r="N511" s="350"/>
      <c r="O511" s="351">
        <f t="shared" si="369"/>
        <v>0</v>
      </c>
      <c r="P511" s="350"/>
      <c r="Q511" s="351">
        <f t="shared" si="370"/>
        <v>0</v>
      </c>
      <c r="R511" s="350"/>
      <c r="S511" s="351">
        <f t="shared" si="371"/>
        <v>0</v>
      </c>
      <c r="T511" s="350"/>
      <c r="U511" s="351">
        <f t="shared" si="372"/>
        <v>0</v>
      </c>
      <c r="V511" s="247"/>
      <c r="W511" s="351">
        <f t="shared" si="373"/>
        <v>0</v>
      </c>
      <c r="X511" s="453"/>
      <c r="Y511" s="351">
        <f t="shared" si="391"/>
        <v>0</v>
      </c>
      <c r="Z511" s="247"/>
      <c r="AA511" s="351">
        <f t="shared" si="392"/>
        <v>0</v>
      </c>
      <c r="AB511" s="350"/>
      <c r="AC511" s="351">
        <f t="shared" si="393"/>
        <v>0</v>
      </c>
      <c r="AD511" s="350"/>
      <c r="AE511" s="351">
        <f t="shared" si="394"/>
        <v>0</v>
      </c>
      <c r="AF511" s="350"/>
      <c r="AG511" s="351">
        <f t="shared" si="395"/>
        <v>0</v>
      </c>
      <c r="AH511" s="350"/>
      <c r="AI511" s="351">
        <f t="shared" si="396"/>
        <v>0</v>
      </c>
      <c r="AJ511" s="453"/>
      <c r="AK511" s="351">
        <f t="shared" si="379"/>
        <v>0</v>
      </c>
      <c r="AL511" s="453"/>
      <c r="AM511" s="351">
        <f t="shared" si="380"/>
        <v>0</v>
      </c>
      <c r="AN511" s="453"/>
      <c r="AO511" s="351">
        <f t="shared" si="381"/>
        <v>0</v>
      </c>
      <c r="AP511" s="350"/>
      <c r="AQ511" s="351">
        <f t="shared" si="382"/>
        <v>0</v>
      </c>
      <c r="AR511" s="350"/>
      <c r="AS511" s="351">
        <f t="shared" si="339"/>
        <v>0</v>
      </c>
      <c r="AT511" s="350"/>
      <c r="AU511" s="351">
        <f t="shared" si="383"/>
        <v>0</v>
      </c>
      <c r="AV511" s="350"/>
      <c r="AW511" s="351">
        <f t="shared" si="340"/>
        <v>0</v>
      </c>
      <c r="AX511" s="350"/>
      <c r="AY511" s="351">
        <f t="shared" si="341"/>
        <v>0</v>
      </c>
      <c r="AZ511" s="350"/>
      <c r="BA511" s="351">
        <f t="shared" si="342"/>
        <v>0</v>
      </c>
      <c r="BB511" s="350"/>
      <c r="BC511" s="351">
        <f t="shared" si="343"/>
        <v>0</v>
      </c>
      <c r="BD511" s="350"/>
      <c r="BE511" s="351">
        <f t="shared" si="388"/>
        <v>0</v>
      </c>
      <c r="BF511" s="350"/>
      <c r="BG511" s="351">
        <f t="shared" si="344"/>
        <v>0</v>
      </c>
      <c r="BH511" s="350"/>
      <c r="BI511" s="351">
        <f t="shared" si="384"/>
        <v>0</v>
      </c>
    </row>
    <row r="512" spans="1:62" s="245" customFormat="1" ht="15.9" customHeight="1">
      <c r="A512" s="314"/>
      <c r="B512" s="337"/>
      <c r="C512" s="163">
        <f t="shared" ref="C512:AH512" si="397">SUM(C494:C511)</f>
        <v>808100</v>
      </c>
      <c r="D512" s="163">
        <f t="shared" si="397"/>
        <v>0</v>
      </c>
      <c r="E512" s="163">
        <f t="shared" si="397"/>
        <v>0</v>
      </c>
      <c r="F512" s="163">
        <f t="shared" si="397"/>
        <v>0</v>
      </c>
      <c r="G512" s="163">
        <f t="shared" si="397"/>
        <v>0</v>
      </c>
      <c r="H512" s="163">
        <f t="shared" si="397"/>
        <v>0</v>
      </c>
      <c r="I512" s="163">
        <f t="shared" si="397"/>
        <v>0</v>
      </c>
      <c r="J512" s="520">
        <f t="shared" si="397"/>
        <v>0</v>
      </c>
      <c r="K512" s="520">
        <f t="shared" si="397"/>
        <v>0</v>
      </c>
      <c r="L512" s="163">
        <f t="shared" si="397"/>
        <v>0</v>
      </c>
      <c r="M512" s="163">
        <f t="shared" si="397"/>
        <v>0</v>
      </c>
      <c r="N512" s="163">
        <f t="shared" si="397"/>
        <v>0</v>
      </c>
      <c r="O512" s="163">
        <f t="shared" si="397"/>
        <v>0</v>
      </c>
      <c r="P512" s="163">
        <f t="shared" si="397"/>
        <v>0</v>
      </c>
      <c r="Q512" s="163">
        <f t="shared" si="397"/>
        <v>0</v>
      </c>
      <c r="R512" s="163">
        <f t="shared" si="397"/>
        <v>0</v>
      </c>
      <c r="S512" s="163">
        <f t="shared" si="397"/>
        <v>0</v>
      </c>
      <c r="T512" s="163">
        <f t="shared" si="397"/>
        <v>0</v>
      </c>
      <c r="U512" s="163">
        <f t="shared" si="397"/>
        <v>0</v>
      </c>
      <c r="V512" s="163">
        <f t="shared" si="397"/>
        <v>0</v>
      </c>
      <c r="W512" s="163">
        <f t="shared" si="397"/>
        <v>0</v>
      </c>
      <c r="X512" s="163">
        <f t="shared" si="397"/>
        <v>0</v>
      </c>
      <c r="Y512" s="163">
        <f t="shared" si="397"/>
        <v>0</v>
      </c>
      <c r="Z512" s="163">
        <f t="shared" si="397"/>
        <v>0</v>
      </c>
      <c r="AA512" s="163">
        <f t="shared" si="397"/>
        <v>0</v>
      </c>
      <c r="AB512" s="163">
        <f t="shared" si="397"/>
        <v>0</v>
      </c>
      <c r="AC512" s="163">
        <f t="shared" si="397"/>
        <v>0</v>
      </c>
      <c r="AD512" s="332">
        <f t="shared" si="397"/>
        <v>0</v>
      </c>
      <c r="AE512" s="163">
        <f t="shared" si="397"/>
        <v>0</v>
      </c>
      <c r="AF512" s="163">
        <f t="shared" si="397"/>
        <v>0</v>
      </c>
      <c r="AG512" s="163">
        <f t="shared" si="397"/>
        <v>0</v>
      </c>
      <c r="AH512" s="163">
        <f t="shared" si="397"/>
        <v>0</v>
      </c>
      <c r="AI512" s="163">
        <f t="shared" ref="AI512:BI512" si="398">SUM(AI494:AI511)</f>
        <v>0</v>
      </c>
      <c r="AJ512" s="163">
        <f>SUM(AJ494:AJ511)</f>
        <v>282.5</v>
      </c>
      <c r="AK512" s="163">
        <f t="shared" si="398"/>
        <v>9574900</v>
      </c>
      <c r="AL512" s="163">
        <f t="shared" si="398"/>
        <v>257.5</v>
      </c>
      <c r="AM512" s="163">
        <f t="shared" si="398"/>
        <v>14849900</v>
      </c>
      <c r="AN512" s="163">
        <f t="shared" si="398"/>
        <v>0</v>
      </c>
      <c r="AO512" s="163">
        <f t="shared" si="398"/>
        <v>0</v>
      </c>
      <c r="AP512" s="163">
        <f t="shared" si="398"/>
        <v>0</v>
      </c>
      <c r="AQ512" s="163">
        <f t="shared" si="398"/>
        <v>0</v>
      </c>
      <c r="AR512" s="163">
        <f t="shared" si="398"/>
        <v>0</v>
      </c>
      <c r="AS512" s="163">
        <f t="shared" si="398"/>
        <v>0</v>
      </c>
      <c r="AT512" s="163">
        <f t="shared" si="398"/>
        <v>0</v>
      </c>
      <c r="AU512" s="163">
        <f t="shared" si="398"/>
        <v>0</v>
      </c>
      <c r="AV512" s="163">
        <f t="shared" si="398"/>
        <v>0</v>
      </c>
      <c r="AW512" s="163">
        <f t="shared" si="398"/>
        <v>0</v>
      </c>
      <c r="AX512" s="163">
        <f t="shared" si="398"/>
        <v>0</v>
      </c>
      <c r="AY512" s="163">
        <f t="shared" si="398"/>
        <v>0</v>
      </c>
      <c r="AZ512" s="163">
        <f t="shared" si="398"/>
        <v>0</v>
      </c>
      <c r="BA512" s="163">
        <f t="shared" si="398"/>
        <v>0</v>
      </c>
      <c r="BB512" s="163">
        <f t="shared" si="398"/>
        <v>0</v>
      </c>
      <c r="BC512" s="163">
        <f t="shared" si="398"/>
        <v>0</v>
      </c>
      <c r="BD512" s="163">
        <f t="shared" si="398"/>
        <v>0</v>
      </c>
      <c r="BE512" s="163">
        <f t="shared" si="398"/>
        <v>0</v>
      </c>
      <c r="BF512" s="163">
        <f t="shared" si="398"/>
        <v>0</v>
      </c>
      <c r="BG512" s="163">
        <f t="shared" si="398"/>
        <v>0</v>
      </c>
      <c r="BH512" s="163">
        <f t="shared" si="398"/>
        <v>0</v>
      </c>
      <c r="BI512" s="163">
        <f t="shared" si="398"/>
        <v>0</v>
      </c>
      <c r="BJ512" s="257">
        <f>+E512+G512+I512+K512+M512+O512+AM512+AK512+S512+U512+W512+Y512+AA512+AS512+AU512+AC512+AI512+AQ512+AE512+AG512+Q512+AO512+AW512+AY512+BA512+BC512+BE512+BG512+BI512</f>
        <v>24424800</v>
      </c>
    </row>
    <row r="513" spans="1:64" s="240" customFormat="1" ht="15.9" customHeight="1">
      <c r="A513" s="327"/>
      <c r="B513" s="338"/>
      <c r="C513" s="149"/>
      <c r="D513" s="350"/>
      <c r="E513" s="351"/>
      <c r="F513" s="252"/>
      <c r="G513" s="351"/>
      <c r="H513" s="350"/>
      <c r="I513" s="351"/>
      <c r="J513" s="524"/>
      <c r="K513" s="511"/>
      <c r="L513" s="247"/>
      <c r="M513" s="351"/>
      <c r="N513" s="350"/>
      <c r="O513" s="351"/>
      <c r="P513" s="350"/>
      <c r="Q513" s="351"/>
      <c r="R513" s="350"/>
      <c r="S513" s="351"/>
      <c r="T513" s="350"/>
      <c r="U513" s="351"/>
      <c r="V513" s="252"/>
      <c r="W513" s="351"/>
      <c r="X513" s="350"/>
      <c r="Y513" s="351"/>
      <c r="Z513" s="252"/>
      <c r="AA513" s="351"/>
      <c r="AB513" s="350"/>
      <c r="AC513" s="351"/>
      <c r="AD513" s="350"/>
      <c r="AE513" s="351"/>
      <c r="AF513" s="350"/>
      <c r="AG513" s="351"/>
      <c r="AH513" s="350"/>
      <c r="AI513" s="351"/>
      <c r="AJ513" s="350"/>
      <c r="AK513" s="351"/>
      <c r="AL513" s="247"/>
      <c r="AM513" s="351"/>
      <c r="AN513" s="247"/>
      <c r="AO513" s="351"/>
      <c r="AP513" s="350"/>
      <c r="AQ513" s="351"/>
      <c r="AR513" s="350"/>
      <c r="AS513" s="351"/>
      <c r="AT513" s="350"/>
      <c r="AU513" s="351"/>
      <c r="AV513" s="350"/>
      <c r="AW513" s="351">
        <f t="shared" si="340"/>
        <v>0</v>
      </c>
      <c r="AX513" s="350"/>
      <c r="AY513" s="351">
        <f t="shared" si="341"/>
        <v>0</v>
      </c>
      <c r="AZ513" s="350"/>
      <c r="BA513" s="351">
        <f t="shared" si="342"/>
        <v>0</v>
      </c>
      <c r="BB513" s="350"/>
      <c r="BC513" s="351">
        <f t="shared" si="343"/>
        <v>0</v>
      </c>
      <c r="BD513" s="350"/>
      <c r="BE513" s="351"/>
      <c r="BF513" s="350"/>
      <c r="BG513" s="351">
        <f t="shared" si="344"/>
        <v>0</v>
      </c>
      <c r="BH513" s="350"/>
      <c r="BI513" s="351">
        <f t="shared" ref="BI513:BI516" si="399">E513*BH513</f>
        <v>0</v>
      </c>
      <c r="BJ513" s="250"/>
      <c r="BK513" s="241"/>
    </row>
    <row r="514" spans="1:64" s="240" customFormat="1" ht="15.9" customHeight="1">
      <c r="A514" s="327"/>
      <c r="B514" s="328"/>
      <c r="C514" s="150"/>
      <c r="D514" s="350"/>
      <c r="E514" s="351"/>
      <c r="F514" s="253"/>
      <c r="G514" s="351"/>
      <c r="H514" s="350"/>
      <c r="I514" s="351"/>
      <c r="J514" s="525"/>
      <c r="K514" s="511"/>
      <c r="L514" s="247"/>
      <c r="M514" s="351"/>
      <c r="N514" s="350"/>
      <c r="O514" s="351"/>
      <c r="P514" s="350"/>
      <c r="Q514" s="351"/>
      <c r="R514" s="350"/>
      <c r="S514" s="351"/>
      <c r="T514" s="350"/>
      <c r="U514" s="351"/>
      <c r="V514" s="253"/>
      <c r="W514" s="351"/>
      <c r="X514" s="350"/>
      <c r="Y514" s="351"/>
      <c r="Z514" s="253"/>
      <c r="AA514" s="351"/>
      <c r="AB514" s="350"/>
      <c r="AC514" s="351"/>
      <c r="AD514" s="350"/>
      <c r="AE514" s="351"/>
      <c r="AF514" s="350"/>
      <c r="AG514" s="351"/>
      <c r="AH514" s="350"/>
      <c r="AI514" s="351"/>
      <c r="AJ514" s="350"/>
      <c r="AK514" s="351"/>
      <c r="AL514" s="247"/>
      <c r="AM514" s="351"/>
      <c r="AN514" s="247"/>
      <c r="AO514" s="351"/>
      <c r="AP514" s="350"/>
      <c r="AQ514" s="351"/>
      <c r="AR514" s="350"/>
      <c r="AS514" s="351"/>
      <c r="AT514" s="350"/>
      <c r="AU514" s="351"/>
      <c r="AV514" s="350"/>
      <c r="AW514" s="351">
        <f t="shared" si="340"/>
        <v>0</v>
      </c>
      <c r="AX514" s="350"/>
      <c r="AY514" s="351">
        <f t="shared" si="341"/>
        <v>0</v>
      </c>
      <c r="AZ514" s="350"/>
      <c r="BA514" s="351">
        <f t="shared" si="342"/>
        <v>0</v>
      </c>
      <c r="BB514" s="350"/>
      <c r="BC514" s="351">
        <f t="shared" si="343"/>
        <v>0</v>
      </c>
      <c r="BD514" s="350"/>
      <c r="BE514" s="351"/>
      <c r="BF514" s="350"/>
      <c r="BG514" s="351">
        <f t="shared" si="344"/>
        <v>0</v>
      </c>
      <c r="BH514" s="350"/>
      <c r="BI514" s="351">
        <f t="shared" si="399"/>
        <v>0</v>
      </c>
      <c r="BJ514" s="250"/>
      <c r="BK514" s="241"/>
    </row>
    <row r="515" spans="1:64" s="240" customFormat="1" ht="15.9" customHeight="1">
      <c r="A515" s="327"/>
      <c r="B515" s="328"/>
      <c r="C515" s="150"/>
      <c r="D515" s="350"/>
      <c r="E515" s="351"/>
      <c r="F515" s="253"/>
      <c r="G515" s="351"/>
      <c r="H515" s="350"/>
      <c r="I515" s="351"/>
      <c r="J515" s="525"/>
      <c r="K515" s="511"/>
      <c r="L515" s="247"/>
      <c r="M515" s="351"/>
      <c r="N515" s="350"/>
      <c r="O515" s="351"/>
      <c r="P515" s="350"/>
      <c r="Q515" s="351"/>
      <c r="R515" s="350"/>
      <c r="S515" s="351"/>
      <c r="T515" s="350"/>
      <c r="U515" s="351"/>
      <c r="V515" s="253"/>
      <c r="W515" s="351"/>
      <c r="X515" s="350"/>
      <c r="Y515" s="351"/>
      <c r="Z515" s="253"/>
      <c r="AA515" s="351"/>
      <c r="AB515" s="350"/>
      <c r="AC515" s="351"/>
      <c r="AD515" s="350"/>
      <c r="AE515" s="351"/>
      <c r="AF515" s="350"/>
      <c r="AG515" s="351"/>
      <c r="AH515" s="350"/>
      <c r="AI515" s="351"/>
      <c r="AJ515" s="350"/>
      <c r="AK515" s="351"/>
      <c r="AL515" s="247"/>
      <c r="AM515" s="351"/>
      <c r="AN515" s="247"/>
      <c r="AO515" s="351"/>
      <c r="AP515" s="350"/>
      <c r="AQ515" s="351"/>
      <c r="AR515" s="350"/>
      <c r="AS515" s="351"/>
      <c r="AT515" s="350"/>
      <c r="AU515" s="351"/>
      <c r="AV515" s="350"/>
      <c r="AW515" s="351">
        <f t="shared" si="340"/>
        <v>0</v>
      </c>
      <c r="AX515" s="350"/>
      <c r="AY515" s="351">
        <f t="shared" si="341"/>
        <v>0</v>
      </c>
      <c r="AZ515" s="350"/>
      <c r="BA515" s="351">
        <f t="shared" si="342"/>
        <v>0</v>
      </c>
      <c r="BB515" s="350"/>
      <c r="BC515" s="351">
        <f t="shared" si="343"/>
        <v>0</v>
      </c>
      <c r="BD515" s="350"/>
      <c r="BE515" s="351"/>
      <c r="BF515" s="350"/>
      <c r="BG515" s="351">
        <f t="shared" si="344"/>
        <v>0</v>
      </c>
      <c r="BH515" s="350"/>
      <c r="BI515" s="351">
        <f t="shared" si="399"/>
        <v>0</v>
      </c>
      <c r="BJ515" s="250"/>
      <c r="BK515" s="241"/>
    </row>
    <row r="516" spans="1:64" ht="15.9" customHeight="1">
      <c r="A516" s="381"/>
      <c r="B516" s="456"/>
      <c r="C516" s="63"/>
      <c r="D516" s="350"/>
      <c r="E516" s="254"/>
      <c r="F516" s="243"/>
      <c r="G516" s="254"/>
      <c r="H516" s="350"/>
      <c r="I516" s="254"/>
      <c r="J516" s="512"/>
      <c r="K516" s="526"/>
      <c r="L516" s="247"/>
      <c r="M516" s="254"/>
      <c r="N516" s="350"/>
      <c r="O516" s="254"/>
      <c r="P516" s="350"/>
      <c r="Q516" s="254"/>
      <c r="R516" s="350"/>
      <c r="S516" s="351"/>
      <c r="T516" s="350"/>
      <c r="U516" s="254"/>
      <c r="V516" s="243"/>
      <c r="W516" s="254"/>
      <c r="X516" s="350"/>
      <c r="Y516" s="254"/>
      <c r="Z516" s="243"/>
      <c r="AA516" s="254"/>
      <c r="AB516" s="350"/>
      <c r="AC516" s="254"/>
      <c r="AD516" s="350"/>
      <c r="AE516" s="351"/>
      <c r="AF516" s="350"/>
      <c r="AG516" s="351"/>
      <c r="AH516" s="350"/>
      <c r="AI516" s="351"/>
      <c r="AJ516" s="350"/>
      <c r="AK516" s="351"/>
      <c r="AL516" s="247"/>
      <c r="AM516" s="254"/>
      <c r="AN516" s="247"/>
      <c r="AO516" s="254"/>
      <c r="AP516" s="247"/>
      <c r="AQ516" s="351"/>
      <c r="AR516" s="247"/>
      <c r="AS516" s="351"/>
      <c r="AT516" s="350"/>
      <c r="AU516" s="351"/>
      <c r="AV516" s="350"/>
      <c r="AW516" s="351">
        <f t="shared" si="340"/>
        <v>0</v>
      </c>
      <c r="AX516" s="350"/>
      <c r="AY516" s="351">
        <f t="shared" si="341"/>
        <v>0</v>
      </c>
      <c r="AZ516" s="350"/>
      <c r="BA516" s="351">
        <f t="shared" si="342"/>
        <v>0</v>
      </c>
      <c r="BB516" s="350"/>
      <c r="BC516" s="351">
        <f t="shared" si="343"/>
        <v>0</v>
      </c>
      <c r="BD516" s="350"/>
      <c r="BE516" s="351"/>
      <c r="BF516" s="350"/>
      <c r="BG516" s="351">
        <f t="shared" si="344"/>
        <v>0</v>
      </c>
      <c r="BH516" s="350"/>
      <c r="BI516" s="351">
        <f t="shared" si="399"/>
        <v>0</v>
      </c>
    </row>
    <row r="517" spans="1:64" ht="15.9" customHeight="1">
      <c r="A517" s="457"/>
      <c r="B517" s="458" t="s">
        <v>26</v>
      </c>
      <c r="C517" s="64"/>
      <c r="D517" s="164">
        <f t="shared" ref="D517:BI517" si="400">D130+D405+D250+D138+D377+D83+D54+D19+D113+D492+D512+D265+D232+D92+D258+D270+D418+D436</f>
        <v>0</v>
      </c>
      <c r="E517" s="164">
        <f t="shared" si="400"/>
        <v>0</v>
      </c>
      <c r="F517" s="164">
        <f t="shared" si="400"/>
        <v>0</v>
      </c>
      <c r="G517" s="164">
        <f t="shared" si="400"/>
        <v>0</v>
      </c>
      <c r="H517" s="164">
        <f t="shared" si="400"/>
        <v>0</v>
      </c>
      <c r="I517" s="164">
        <f t="shared" si="400"/>
        <v>0</v>
      </c>
      <c r="J517" s="527">
        <f t="shared" si="400"/>
        <v>0</v>
      </c>
      <c r="K517" s="527">
        <f t="shared" si="400"/>
        <v>0</v>
      </c>
      <c r="L517" s="164">
        <f t="shared" si="400"/>
        <v>212.5</v>
      </c>
      <c r="M517" s="164">
        <f t="shared" si="400"/>
        <v>8493500</v>
      </c>
      <c r="N517" s="164">
        <f t="shared" si="400"/>
        <v>33</v>
      </c>
      <c r="O517" s="164">
        <f t="shared" si="400"/>
        <v>2224200</v>
      </c>
      <c r="P517" s="164">
        <f t="shared" si="400"/>
        <v>22.5</v>
      </c>
      <c r="Q517" s="164">
        <f t="shared" si="400"/>
        <v>1516500</v>
      </c>
      <c r="R517" s="164">
        <f t="shared" si="400"/>
        <v>0</v>
      </c>
      <c r="S517" s="164">
        <f t="shared" si="400"/>
        <v>0</v>
      </c>
      <c r="T517" s="164">
        <f t="shared" si="400"/>
        <v>71.5</v>
      </c>
      <c r="U517" s="164">
        <f t="shared" si="400"/>
        <v>4036100</v>
      </c>
      <c r="V517" s="164">
        <f t="shared" si="400"/>
        <v>0</v>
      </c>
      <c r="W517" s="164">
        <f t="shared" si="400"/>
        <v>0</v>
      </c>
      <c r="X517" s="164">
        <f t="shared" si="400"/>
        <v>0</v>
      </c>
      <c r="Y517" s="164">
        <f t="shared" si="400"/>
        <v>0</v>
      </c>
      <c r="Z517" s="164">
        <f t="shared" si="400"/>
        <v>0</v>
      </c>
      <c r="AA517" s="164">
        <f t="shared" si="400"/>
        <v>0</v>
      </c>
      <c r="AB517" s="459">
        <f t="shared" si="400"/>
        <v>830.5</v>
      </c>
      <c r="AC517" s="164">
        <f t="shared" si="400"/>
        <v>36748700</v>
      </c>
      <c r="AD517" s="164">
        <f t="shared" si="400"/>
        <v>392.5</v>
      </c>
      <c r="AE517" s="164">
        <f t="shared" si="400"/>
        <v>12795500</v>
      </c>
      <c r="AF517" s="164">
        <f t="shared" si="400"/>
        <v>0</v>
      </c>
      <c r="AG517" s="164">
        <f t="shared" si="400"/>
        <v>0</v>
      </c>
      <c r="AH517" s="164">
        <f t="shared" si="400"/>
        <v>0</v>
      </c>
      <c r="AI517" s="164">
        <f t="shared" si="400"/>
        <v>0</v>
      </c>
      <c r="AJ517" s="164">
        <f t="shared" si="400"/>
        <v>844</v>
      </c>
      <c r="AK517" s="164">
        <f t="shared" si="400"/>
        <v>36684200</v>
      </c>
      <c r="AL517" s="164">
        <f t="shared" si="400"/>
        <v>539</v>
      </c>
      <c r="AM517" s="164">
        <f t="shared" si="400"/>
        <v>29699200</v>
      </c>
      <c r="AN517" s="164">
        <f t="shared" si="400"/>
        <v>207.5</v>
      </c>
      <c r="AO517" s="164">
        <f t="shared" si="400"/>
        <v>6764500</v>
      </c>
      <c r="AP517" s="164">
        <f t="shared" si="400"/>
        <v>0</v>
      </c>
      <c r="AQ517" s="164">
        <f t="shared" si="400"/>
        <v>0</v>
      </c>
      <c r="AR517" s="164">
        <f t="shared" si="400"/>
        <v>0</v>
      </c>
      <c r="AS517" s="164">
        <f t="shared" si="400"/>
        <v>0</v>
      </c>
      <c r="AT517" s="164">
        <f t="shared" si="400"/>
        <v>0</v>
      </c>
      <c r="AU517" s="164">
        <f t="shared" si="400"/>
        <v>0</v>
      </c>
      <c r="AV517" s="164">
        <f t="shared" si="400"/>
        <v>83.5</v>
      </c>
      <c r="AW517" s="164">
        <f t="shared" si="400"/>
        <v>6009150</v>
      </c>
      <c r="AX517" s="164">
        <f t="shared" si="400"/>
        <v>15</v>
      </c>
      <c r="AY517" s="164">
        <f t="shared" si="400"/>
        <v>1011000</v>
      </c>
      <c r="AZ517" s="164">
        <f t="shared" si="400"/>
        <v>0</v>
      </c>
      <c r="BA517" s="164">
        <f t="shared" si="400"/>
        <v>0</v>
      </c>
      <c r="BB517" s="164">
        <f t="shared" si="400"/>
        <v>0</v>
      </c>
      <c r="BC517" s="164">
        <f t="shared" si="400"/>
        <v>0</v>
      </c>
      <c r="BD517" s="164">
        <f t="shared" si="400"/>
        <v>0</v>
      </c>
      <c r="BE517" s="164">
        <f t="shared" si="400"/>
        <v>0</v>
      </c>
      <c r="BF517" s="164">
        <f t="shared" si="400"/>
        <v>0</v>
      </c>
      <c r="BG517" s="164">
        <f t="shared" si="400"/>
        <v>0</v>
      </c>
      <c r="BH517" s="164">
        <f t="shared" si="400"/>
        <v>0</v>
      </c>
      <c r="BI517" s="164">
        <f t="shared" si="400"/>
        <v>0</v>
      </c>
      <c r="BJ517" s="257">
        <f>+E517+G517+I517+K517+M517+O517+AM517+AK517+S517+U517+W517+Y517+AA517+AS517+AU517+AC517+AI517+AQ517+AE517+AG517+Q517+AO517+AW517+AY517+BA517+BC517+BE517+BG517+BI517</f>
        <v>145982550</v>
      </c>
      <c r="BK517" s="172">
        <f>SUM(BJ5:BJ515)</f>
        <v>145982550</v>
      </c>
    </row>
    <row r="518" spans="1:64" ht="15.9" customHeight="1">
      <c r="A518" s="460"/>
      <c r="B518" s="461"/>
      <c r="D518" s="246" t="b">
        <f>D517='TL 16Jul-15Ags'!G3</f>
        <v>1</v>
      </c>
      <c r="F518" s="246" t="b">
        <f>F517='TL 16Jul-15Ags'!H3</f>
        <v>1</v>
      </c>
      <c r="H518" s="246" t="b">
        <f>H517='TL 16Jul-15Ags'!I3</f>
        <v>1</v>
      </c>
      <c r="J518" s="528"/>
      <c r="L518" s="246" t="b">
        <f>L517='TL 16Jul-15Ags'!J3</f>
        <v>1</v>
      </c>
      <c r="N518" s="246" t="b">
        <f>N517='TL 16Jul-15Ags'!K3</f>
        <v>1</v>
      </c>
      <c r="P518" s="246" t="b">
        <f>P517='TL 16Jul-15Ags'!L3</f>
        <v>1</v>
      </c>
      <c r="R518" s="246" t="b">
        <f>R517='TL 16Jul-15Ags'!M3</f>
        <v>1</v>
      </c>
      <c r="T518" s="246" t="b">
        <f>T517='TL 16Jul-15Ags'!N3</f>
        <v>1</v>
      </c>
      <c r="AB518" s="246" t="b">
        <f>AB517='TL 16Jul-15Ags'!O3</f>
        <v>1</v>
      </c>
      <c r="AD518" s="246" t="b">
        <f>AD517='TL 16Jul-15Ags'!P3</f>
        <v>1</v>
      </c>
      <c r="AJ518" s="265" t="b">
        <f>AJ517='TL 16Jul-15Ags'!R3</f>
        <v>1</v>
      </c>
      <c r="AL518" s="265" t="b">
        <f>AL517='TL 16Jul-15Ags'!S3</f>
        <v>1</v>
      </c>
      <c r="AN518" s="246" t="b">
        <f>AN517='TL 16Jul-15Ags'!Q3</f>
        <v>1</v>
      </c>
      <c r="AV518" s="246" t="b">
        <f>AV517='TL 16Jul-15Ags'!AA3</f>
        <v>1</v>
      </c>
      <c r="AX518" s="246" t="b">
        <f>AX517='TL 16Jul-15Ags'!AB3</f>
        <v>1</v>
      </c>
      <c r="BK518" s="262"/>
      <c r="BL518" s="263"/>
    </row>
    <row r="519" spans="1:64" ht="15.9" customHeight="1">
      <c r="A519" s="246" t="str">
        <f>A1</f>
        <v xml:space="preserve">TRANSFER LABOR </v>
      </c>
      <c r="C519" s="246"/>
      <c r="BJ519" s="246"/>
      <c r="BK519" s="246"/>
    </row>
    <row r="520" spans="1:64" ht="15.9" customHeight="1">
      <c r="C520" s="246"/>
      <c r="O520" s="255"/>
      <c r="AJ520" s="255"/>
    </row>
    <row r="522" spans="1:64" s="268" customFormat="1" ht="15.9" customHeight="1">
      <c r="A522" s="266" t="s">
        <v>99</v>
      </c>
      <c r="B522" s="339" t="s">
        <v>100</v>
      </c>
      <c r="C522" s="65"/>
      <c r="D522" s="626" t="s">
        <v>78</v>
      </c>
      <c r="E522" s="627"/>
      <c r="F522" s="626" t="s">
        <v>79</v>
      </c>
      <c r="G522" s="627"/>
      <c r="H522" s="626" t="s">
        <v>80</v>
      </c>
      <c r="I522" s="627"/>
      <c r="J522" s="630" t="s">
        <v>81</v>
      </c>
      <c r="K522" s="631"/>
      <c r="L522" s="626" t="s">
        <v>82</v>
      </c>
      <c r="M522" s="627"/>
      <c r="N522" s="626" t="s">
        <v>83</v>
      </c>
      <c r="O522" s="627"/>
      <c r="P522" s="628" t="s">
        <v>861</v>
      </c>
      <c r="Q522" s="629"/>
      <c r="R522" s="626" t="s">
        <v>86</v>
      </c>
      <c r="S522" s="627"/>
      <c r="T522" s="626" t="s">
        <v>53</v>
      </c>
      <c r="U522" s="627"/>
      <c r="V522" s="626" t="s">
        <v>343</v>
      </c>
      <c r="W522" s="627"/>
      <c r="X522" s="628" t="s">
        <v>344</v>
      </c>
      <c r="Y522" s="629"/>
      <c r="Z522" s="626" t="s">
        <v>369</v>
      </c>
      <c r="AA522" s="627"/>
      <c r="AB522" s="626" t="s">
        <v>345</v>
      </c>
      <c r="AC522" s="627"/>
      <c r="AD522" s="626" t="s">
        <v>87</v>
      </c>
      <c r="AE522" s="627"/>
      <c r="AF522" s="628" t="s">
        <v>89</v>
      </c>
      <c r="AG522" s="629"/>
      <c r="AH522" s="628" t="s">
        <v>567</v>
      </c>
      <c r="AI522" s="629"/>
      <c r="AJ522" s="626" t="s">
        <v>85</v>
      </c>
      <c r="AK522" s="627"/>
      <c r="AL522" s="626" t="s">
        <v>84</v>
      </c>
      <c r="AM522" s="627"/>
      <c r="AN522" s="626" t="s">
        <v>84</v>
      </c>
      <c r="AO522" s="627"/>
      <c r="AP522" s="626" t="s">
        <v>1423</v>
      </c>
      <c r="AQ522" s="627"/>
      <c r="AR522" s="626" t="s">
        <v>151</v>
      </c>
      <c r="AS522" s="627"/>
      <c r="AT522" s="625" t="s">
        <v>862</v>
      </c>
      <c r="AU522" s="625"/>
      <c r="AV522" s="625" t="s">
        <v>1426</v>
      </c>
      <c r="AW522" s="625"/>
      <c r="AX522" s="626" t="s">
        <v>147</v>
      </c>
      <c r="AY522" s="627"/>
      <c r="AZ522" s="625" t="s">
        <v>148</v>
      </c>
      <c r="BA522" s="625"/>
      <c r="BB522" s="625" t="s">
        <v>58</v>
      </c>
      <c r="BC522" s="625"/>
      <c r="BD522" s="625" t="s">
        <v>1074</v>
      </c>
      <c r="BE522" s="625"/>
      <c r="BF522" s="625" t="s">
        <v>1075</v>
      </c>
      <c r="BG522" s="625"/>
      <c r="BH522" s="625" t="s">
        <v>1113</v>
      </c>
      <c r="BI522" s="625"/>
      <c r="BJ522" s="267"/>
      <c r="BK522" s="267"/>
    </row>
    <row r="523" spans="1:64" s="268" customFormat="1" ht="15.9" customHeight="1">
      <c r="A523" s="269"/>
      <c r="B523" s="340" t="s">
        <v>1101</v>
      </c>
      <c r="C523" s="61">
        <v>32600</v>
      </c>
      <c r="D523" s="270"/>
      <c r="E523" s="58">
        <f>C523*D523</f>
        <v>0</v>
      </c>
      <c r="F523" s="271"/>
      <c r="G523" s="58">
        <f>C523*F523</f>
        <v>0</v>
      </c>
      <c r="H523" s="272"/>
      <c r="I523" s="58">
        <f>C523*H523</f>
        <v>0</v>
      </c>
      <c r="J523" s="529"/>
      <c r="K523" s="518">
        <f>C523*J523</f>
        <v>0</v>
      </c>
      <c r="L523" s="273"/>
      <c r="M523" s="58">
        <f>C523*L523</f>
        <v>0</v>
      </c>
      <c r="N523" s="274"/>
      <c r="O523" s="58">
        <f>C523*N523</f>
        <v>0</v>
      </c>
      <c r="P523" s="165"/>
      <c r="Q523" s="58">
        <f>C523*P523</f>
        <v>0</v>
      </c>
      <c r="R523" s="275"/>
      <c r="S523" s="58">
        <f>R523*C523</f>
        <v>0</v>
      </c>
      <c r="T523" s="275"/>
      <c r="U523" s="58">
        <f>T523*C523</f>
        <v>0</v>
      </c>
      <c r="V523" s="165"/>
      <c r="W523" s="58">
        <f>C523*V523</f>
        <v>0</v>
      </c>
      <c r="X523" s="165"/>
      <c r="Y523" s="58">
        <f>C523*X523</f>
        <v>0</v>
      </c>
      <c r="Z523" s="165"/>
      <c r="AA523" s="58">
        <f>C523*Z523</f>
        <v>0</v>
      </c>
      <c r="AB523" s="165"/>
      <c r="AC523" s="58">
        <f>C523*AB523</f>
        <v>0</v>
      </c>
      <c r="AD523" s="165"/>
      <c r="AE523" s="58">
        <f>C523*AD523</f>
        <v>0</v>
      </c>
      <c r="AF523" s="165"/>
      <c r="AG523" s="58">
        <f>C523*AF523</f>
        <v>0</v>
      </c>
      <c r="AH523" s="165"/>
      <c r="AI523" s="58">
        <f>C523*AH523</f>
        <v>0</v>
      </c>
      <c r="AJ523" s="165"/>
      <c r="AK523" s="58">
        <f>C523*AJ523</f>
        <v>0</v>
      </c>
      <c r="AL523" s="165"/>
      <c r="AM523" s="58">
        <f>C523*AL523</f>
        <v>0</v>
      </c>
      <c r="AN523" s="165"/>
      <c r="AO523" s="58">
        <f>C523*AN523</f>
        <v>0</v>
      </c>
      <c r="AP523" s="165"/>
      <c r="AQ523" s="58">
        <f>C523*AP523</f>
        <v>0</v>
      </c>
      <c r="AR523" s="165"/>
      <c r="AS523" s="58">
        <f>C523*AR523</f>
        <v>0</v>
      </c>
      <c r="AT523" s="165"/>
      <c r="AU523" s="58">
        <f>C523*AT523</f>
        <v>0</v>
      </c>
      <c r="AV523" s="165"/>
      <c r="AW523" s="58">
        <f>C523*AV523</f>
        <v>0</v>
      </c>
      <c r="AX523" s="165"/>
      <c r="AY523" s="58">
        <f>C523*AX523</f>
        <v>0</v>
      </c>
      <c r="AZ523" s="165"/>
      <c r="BA523" s="58">
        <f>C523*AZ523</f>
        <v>0</v>
      </c>
      <c r="BB523" s="165"/>
      <c r="BC523" s="58">
        <f>C523*BB523</f>
        <v>0</v>
      </c>
      <c r="BD523" s="165"/>
      <c r="BE523" s="58">
        <f>C523*BD523</f>
        <v>0</v>
      </c>
      <c r="BF523" s="165"/>
      <c r="BG523" s="58">
        <f>C523*BF523</f>
        <v>0</v>
      </c>
      <c r="BH523" s="58"/>
      <c r="BI523" s="58">
        <f>C523*BH523</f>
        <v>0</v>
      </c>
      <c r="BJ523" s="276">
        <f t="shared" ref="BJ523:BJ527" si="401">+M523+O523+Q523+S523+U523+W523+AU523+AS523+AA523+AC523+AE523+AG523+AI523+BG523+BI523+AK523+AQ523+BC523+BE523+AM523+AO523+AY523+BA523+Y523+AW523+E523+G523+I523+K523</f>
        <v>0</v>
      </c>
      <c r="BK523" s="267"/>
    </row>
    <row r="524" spans="1:64" s="268" customFormat="1" ht="15.9" customHeight="1">
      <c r="A524" s="269"/>
      <c r="B524" s="340" t="s">
        <v>1105</v>
      </c>
      <c r="C524" s="61">
        <v>32600</v>
      </c>
      <c r="D524" s="274"/>
      <c r="E524" s="58">
        <f t="shared" ref="E524:E527" si="402">C524*D524</f>
        <v>0</v>
      </c>
      <c r="F524" s="270"/>
      <c r="G524" s="58">
        <f t="shared" ref="G524:G527" si="403">C524*F524</f>
        <v>0</v>
      </c>
      <c r="H524" s="272"/>
      <c r="I524" s="58">
        <f t="shared" ref="I524:I527" si="404">C524*H524</f>
        <v>0</v>
      </c>
      <c r="J524" s="529"/>
      <c r="K524" s="518">
        <f t="shared" ref="K524:K527" si="405">C524*J524</f>
        <v>0</v>
      </c>
      <c r="L524" s="272"/>
      <c r="M524" s="58">
        <f t="shared" ref="M524:M527" si="406">C524*L524</f>
        <v>0</v>
      </c>
      <c r="N524" s="165"/>
      <c r="O524" s="58">
        <f t="shared" ref="O524:O527" si="407">C524*N524</f>
        <v>0</v>
      </c>
      <c r="P524" s="165"/>
      <c r="Q524" s="58">
        <f>C524*P524</f>
        <v>0</v>
      </c>
      <c r="R524" s="275"/>
      <c r="S524" s="58">
        <f t="shared" ref="S524:S527" si="408">R524*C524</f>
        <v>0</v>
      </c>
      <c r="T524" s="275"/>
      <c r="U524" s="58">
        <f t="shared" ref="U524:U527" si="409">T524*C524</f>
        <v>0</v>
      </c>
      <c r="V524" s="165"/>
      <c r="W524" s="58">
        <f t="shared" ref="W524:W527" si="410">C524*V524</f>
        <v>0</v>
      </c>
      <c r="X524" s="165"/>
      <c r="Y524" s="58">
        <f t="shared" ref="Y524:Y527" si="411">C524*X524</f>
        <v>0</v>
      </c>
      <c r="Z524" s="165"/>
      <c r="AA524" s="58">
        <f t="shared" ref="AA524:AA527" si="412">C524*Z524</f>
        <v>0</v>
      </c>
      <c r="AB524" s="165"/>
      <c r="AC524" s="58">
        <f t="shared" ref="AC524:AC527" si="413">C524*AB524</f>
        <v>0</v>
      </c>
      <c r="AD524" s="165"/>
      <c r="AE524" s="58">
        <f t="shared" ref="AE524:AE527" si="414">C524*AD524</f>
        <v>0</v>
      </c>
      <c r="AF524" s="165"/>
      <c r="AG524" s="58">
        <f t="shared" ref="AG524:AG527" si="415">C524*AF524</f>
        <v>0</v>
      </c>
      <c r="AH524" s="165"/>
      <c r="AI524" s="58">
        <f t="shared" ref="AI524:AI527" si="416">C524*AH524</f>
        <v>0</v>
      </c>
      <c r="AJ524" s="165"/>
      <c r="AK524" s="58">
        <f t="shared" ref="AK524:AK527" si="417">C524*AJ524</f>
        <v>0</v>
      </c>
      <c r="AL524" s="165"/>
      <c r="AM524" s="58">
        <f t="shared" ref="AM524:AM527" si="418">C524*AL524</f>
        <v>0</v>
      </c>
      <c r="AN524" s="165"/>
      <c r="AO524" s="58">
        <f t="shared" ref="AO524:AO527" si="419">C524*AN524</f>
        <v>0</v>
      </c>
      <c r="AP524" s="165"/>
      <c r="AQ524" s="58">
        <f t="shared" ref="AQ524:AQ527" si="420">C524*AP524</f>
        <v>0</v>
      </c>
      <c r="AR524" s="165"/>
      <c r="AS524" s="58">
        <f t="shared" ref="AS524:AS527" si="421">C524*AR524</f>
        <v>0</v>
      </c>
      <c r="AT524" s="165"/>
      <c r="AU524" s="58">
        <f t="shared" ref="AU524:AU527" si="422">C524*AT524</f>
        <v>0</v>
      </c>
      <c r="AV524" s="165"/>
      <c r="AW524" s="58">
        <f t="shared" ref="AW524:AW527" si="423">C524*AV524</f>
        <v>0</v>
      </c>
      <c r="AX524" s="165"/>
      <c r="AY524" s="58">
        <f t="shared" ref="AY524:AY527" si="424">C524*AX524</f>
        <v>0</v>
      </c>
      <c r="AZ524" s="165"/>
      <c r="BA524" s="58">
        <f t="shared" ref="BA524:BA527" si="425">C524*AZ524</f>
        <v>0</v>
      </c>
      <c r="BB524" s="165"/>
      <c r="BC524" s="58">
        <f t="shared" ref="BC524:BC527" si="426">C524*BB524</f>
        <v>0</v>
      </c>
      <c r="BD524" s="165"/>
      <c r="BE524" s="58">
        <f t="shared" ref="BE524:BE527" si="427">C524*BD524</f>
        <v>0</v>
      </c>
      <c r="BF524" s="165"/>
      <c r="BG524" s="58">
        <f t="shared" ref="BG524:BG527" si="428">C524*BF524</f>
        <v>0</v>
      </c>
      <c r="BH524" s="58"/>
      <c r="BI524" s="58">
        <f t="shared" ref="BI524:BI527" si="429">C524*BH524</f>
        <v>0</v>
      </c>
      <c r="BJ524" s="276">
        <f t="shared" si="401"/>
        <v>0</v>
      </c>
      <c r="BK524" s="267"/>
    </row>
    <row r="525" spans="1:64" s="267" customFormat="1" ht="15.9" customHeight="1">
      <c r="A525" s="269"/>
      <c r="B525" s="340" t="s">
        <v>1106</v>
      </c>
      <c r="C525" s="61">
        <v>32600</v>
      </c>
      <c r="D525" s="274"/>
      <c r="E525" s="58">
        <f t="shared" si="402"/>
        <v>0</v>
      </c>
      <c r="F525" s="273"/>
      <c r="G525" s="58">
        <f t="shared" si="403"/>
        <v>0</v>
      </c>
      <c r="H525" s="273"/>
      <c r="I525" s="58">
        <f t="shared" si="404"/>
        <v>0</v>
      </c>
      <c r="J525" s="529"/>
      <c r="K525" s="518">
        <f t="shared" si="405"/>
        <v>0</v>
      </c>
      <c r="L525" s="272"/>
      <c r="M525" s="58">
        <f t="shared" si="406"/>
        <v>0</v>
      </c>
      <c r="N525" s="165"/>
      <c r="O525" s="58">
        <f t="shared" si="407"/>
        <v>0</v>
      </c>
      <c r="P525" s="165"/>
      <c r="Q525" s="58">
        <f t="shared" ref="Q525:Q527" si="430">C525*P525</f>
        <v>0</v>
      </c>
      <c r="R525" s="275"/>
      <c r="S525" s="58">
        <f t="shared" si="408"/>
        <v>0</v>
      </c>
      <c r="T525" s="275"/>
      <c r="U525" s="58">
        <f t="shared" si="409"/>
        <v>0</v>
      </c>
      <c r="V525" s="273"/>
      <c r="W525" s="58">
        <f t="shared" si="410"/>
        <v>0</v>
      </c>
      <c r="X525" s="165"/>
      <c r="Y525" s="58">
        <f t="shared" si="411"/>
        <v>0</v>
      </c>
      <c r="Z525" s="165"/>
      <c r="AA525" s="58">
        <f t="shared" si="412"/>
        <v>0</v>
      </c>
      <c r="AB525" s="165"/>
      <c r="AC525" s="58">
        <f t="shared" si="413"/>
        <v>0</v>
      </c>
      <c r="AD525" s="165"/>
      <c r="AE525" s="58">
        <f t="shared" si="414"/>
        <v>0</v>
      </c>
      <c r="AF525" s="165"/>
      <c r="AG525" s="58">
        <f t="shared" si="415"/>
        <v>0</v>
      </c>
      <c r="AH525" s="165"/>
      <c r="AI525" s="58">
        <f t="shared" si="416"/>
        <v>0</v>
      </c>
      <c r="AJ525" s="165"/>
      <c r="AK525" s="58">
        <f t="shared" si="417"/>
        <v>0</v>
      </c>
      <c r="AL525" s="165"/>
      <c r="AM525" s="58">
        <f t="shared" si="418"/>
        <v>0</v>
      </c>
      <c r="AN525" s="165"/>
      <c r="AO525" s="58">
        <f t="shared" si="419"/>
        <v>0</v>
      </c>
      <c r="AP525" s="165"/>
      <c r="AQ525" s="58">
        <f t="shared" si="420"/>
        <v>0</v>
      </c>
      <c r="AR525" s="165"/>
      <c r="AS525" s="58">
        <f t="shared" si="421"/>
        <v>0</v>
      </c>
      <c r="AT525" s="165"/>
      <c r="AU525" s="58">
        <f t="shared" si="422"/>
        <v>0</v>
      </c>
      <c r="AV525" s="165"/>
      <c r="AW525" s="58">
        <f t="shared" si="423"/>
        <v>0</v>
      </c>
      <c r="AX525" s="165"/>
      <c r="AY525" s="58">
        <f t="shared" si="424"/>
        <v>0</v>
      </c>
      <c r="AZ525" s="165"/>
      <c r="BA525" s="58">
        <f t="shared" si="425"/>
        <v>0</v>
      </c>
      <c r="BB525" s="165"/>
      <c r="BC525" s="58">
        <f t="shared" si="426"/>
        <v>0</v>
      </c>
      <c r="BD525" s="165"/>
      <c r="BE525" s="58">
        <f t="shared" si="427"/>
        <v>0</v>
      </c>
      <c r="BF525" s="165"/>
      <c r="BG525" s="58">
        <f t="shared" si="428"/>
        <v>0</v>
      </c>
      <c r="BH525" s="58"/>
      <c r="BI525" s="58">
        <f t="shared" si="429"/>
        <v>0</v>
      </c>
      <c r="BJ525" s="276">
        <f t="shared" si="401"/>
        <v>0</v>
      </c>
    </row>
    <row r="526" spans="1:64" s="267" customFormat="1" ht="15.9" customHeight="1">
      <c r="A526" s="269"/>
      <c r="B526" s="340" t="s">
        <v>1107</v>
      </c>
      <c r="C526" s="61">
        <v>32600</v>
      </c>
      <c r="D526" s="277">
        <v>9.5</v>
      </c>
      <c r="E526" s="58">
        <f t="shared" si="402"/>
        <v>309700</v>
      </c>
      <c r="F526" s="462"/>
      <c r="G526" s="58">
        <f t="shared" si="403"/>
        <v>0</v>
      </c>
      <c r="H526" s="278"/>
      <c r="I526" s="58">
        <f t="shared" si="404"/>
        <v>0</v>
      </c>
      <c r="J526" s="530"/>
      <c r="K526" s="518">
        <f t="shared" si="405"/>
        <v>0</v>
      </c>
      <c r="L526" s="277"/>
      <c r="M526" s="58">
        <f t="shared" si="406"/>
        <v>0</v>
      </c>
      <c r="N526" s="277"/>
      <c r="O526" s="58">
        <f>C526*N526</f>
        <v>0</v>
      </c>
      <c r="P526" s="277">
        <v>7.5</v>
      </c>
      <c r="Q526" s="58">
        <f t="shared" si="430"/>
        <v>244500</v>
      </c>
      <c r="R526" s="277"/>
      <c r="S526" s="58">
        <f t="shared" si="408"/>
        <v>0</v>
      </c>
      <c r="T526" s="277"/>
      <c r="U526" s="58">
        <f>T526*C526</f>
        <v>0</v>
      </c>
      <c r="V526" s="277"/>
      <c r="W526" s="58">
        <f t="shared" si="410"/>
        <v>0</v>
      </c>
      <c r="X526" s="277"/>
      <c r="Y526" s="58">
        <f t="shared" si="411"/>
        <v>0</v>
      </c>
      <c r="Z526" s="277"/>
      <c r="AA526" s="58">
        <f t="shared" si="412"/>
        <v>0</v>
      </c>
      <c r="AB526" s="277"/>
      <c r="AC526" s="58">
        <f t="shared" si="413"/>
        <v>0</v>
      </c>
      <c r="AD526" s="277"/>
      <c r="AE526" s="58">
        <f t="shared" si="414"/>
        <v>0</v>
      </c>
      <c r="AF526" s="277"/>
      <c r="AG526" s="58">
        <f t="shared" si="415"/>
        <v>0</v>
      </c>
      <c r="AH526" s="277"/>
      <c r="AI526" s="58">
        <f t="shared" si="416"/>
        <v>0</v>
      </c>
      <c r="AJ526" s="277"/>
      <c r="AK526" s="58">
        <f t="shared" si="417"/>
        <v>0</v>
      </c>
      <c r="AL526" s="277"/>
      <c r="AM526" s="58">
        <f t="shared" si="418"/>
        <v>0</v>
      </c>
      <c r="AN526" s="277"/>
      <c r="AO526" s="58">
        <f t="shared" si="419"/>
        <v>0</v>
      </c>
      <c r="AP526" s="277"/>
      <c r="AQ526" s="58">
        <f t="shared" si="420"/>
        <v>0</v>
      </c>
      <c r="AR526" s="277"/>
      <c r="AS526" s="58">
        <f t="shared" si="421"/>
        <v>0</v>
      </c>
      <c r="AT526" s="277"/>
      <c r="AU526" s="58">
        <f t="shared" si="422"/>
        <v>0</v>
      </c>
      <c r="AV526" s="277"/>
      <c r="AW526" s="58">
        <f t="shared" si="423"/>
        <v>0</v>
      </c>
      <c r="AX526" s="277"/>
      <c r="AY526" s="58">
        <f t="shared" si="424"/>
        <v>0</v>
      </c>
      <c r="AZ526" s="277"/>
      <c r="BA526" s="58">
        <f t="shared" si="425"/>
        <v>0</v>
      </c>
      <c r="BB526" s="277"/>
      <c r="BC526" s="58">
        <f t="shared" si="426"/>
        <v>0</v>
      </c>
      <c r="BD526" s="277"/>
      <c r="BE526" s="58">
        <f t="shared" si="427"/>
        <v>0</v>
      </c>
      <c r="BF526" s="277"/>
      <c r="BG526" s="58">
        <f t="shared" si="428"/>
        <v>0</v>
      </c>
      <c r="BH526" s="58"/>
      <c r="BI526" s="58">
        <f t="shared" si="429"/>
        <v>0</v>
      </c>
      <c r="BJ526" s="276">
        <f t="shared" si="401"/>
        <v>554200</v>
      </c>
    </row>
    <row r="527" spans="1:64" s="267" customFormat="1" ht="15.9" customHeight="1">
      <c r="A527" s="269"/>
      <c r="B527" s="340" t="s">
        <v>1108</v>
      </c>
      <c r="C527" s="61">
        <v>32600</v>
      </c>
      <c r="D527" s="277"/>
      <c r="E527" s="58">
        <f t="shared" si="402"/>
        <v>0</v>
      </c>
      <c r="F527" s="277"/>
      <c r="G527" s="58">
        <f t="shared" si="403"/>
        <v>0</v>
      </c>
      <c r="H527" s="277">
        <v>38</v>
      </c>
      <c r="I527" s="58">
        <f t="shared" si="404"/>
        <v>1238800</v>
      </c>
      <c r="J527" s="531"/>
      <c r="K527" s="518">
        <f t="shared" si="405"/>
        <v>0</v>
      </c>
      <c r="L527" s="277"/>
      <c r="M527" s="58">
        <f t="shared" si="406"/>
        <v>0</v>
      </c>
      <c r="N527" s="277"/>
      <c r="O527" s="58">
        <f t="shared" si="407"/>
        <v>0</v>
      </c>
      <c r="P527" s="277">
        <v>30</v>
      </c>
      <c r="Q527" s="58">
        <f t="shared" si="430"/>
        <v>978000</v>
      </c>
      <c r="R527" s="277"/>
      <c r="S527" s="58">
        <f t="shared" si="408"/>
        <v>0</v>
      </c>
      <c r="T527" s="270">
        <v>30</v>
      </c>
      <c r="U527" s="58">
        <f t="shared" si="409"/>
        <v>978000</v>
      </c>
      <c r="V527" s="277"/>
      <c r="W527" s="58">
        <f t="shared" si="410"/>
        <v>0</v>
      </c>
      <c r="X527" s="277"/>
      <c r="Y527" s="58">
        <f t="shared" si="411"/>
        <v>0</v>
      </c>
      <c r="Z527" s="277"/>
      <c r="AA527" s="58">
        <f t="shared" si="412"/>
        <v>0</v>
      </c>
      <c r="AB527" s="277"/>
      <c r="AC527" s="58">
        <f t="shared" si="413"/>
        <v>0</v>
      </c>
      <c r="AD527" s="277"/>
      <c r="AE527" s="58">
        <f t="shared" si="414"/>
        <v>0</v>
      </c>
      <c r="AF527" s="277"/>
      <c r="AG527" s="58">
        <f t="shared" si="415"/>
        <v>0</v>
      </c>
      <c r="AH527" s="277"/>
      <c r="AI527" s="58">
        <f t="shared" si="416"/>
        <v>0</v>
      </c>
      <c r="AJ527" s="277"/>
      <c r="AK527" s="58">
        <f t="shared" si="417"/>
        <v>0</v>
      </c>
      <c r="AL527" s="277"/>
      <c r="AM527" s="58">
        <f t="shared" si="418"/>
        <v>0</v>
      </c>
      <c r="AN527" s="277"/>
      <c r="AO527" s="58">
        <f t="shared" si="419"/>
        <v>0</v>
      </c>
      <c r="AP527" s="277"/>
      <c r="AQ527" s="58">
        <f t="shared" si="420"/>
        <v>0</v>
      </c>
      <c r="AR527" s="277"/>
      <c r="AS527" s="58">
        <f t="shared" si="421"/>
        <v>0</v>
      </c>
      <c r="AT527" s="277"/>
      <c r="AU527" s="58">
        <f t="shared" si="422"/>
        <v>0</v>
      </c>
      <c r="AV527" s="277"/>
      <c r="AW527" s="58">
        <f t="shared" si="423"/>
        <v>0</v>
      </c>
      <c r="AX527" s="277"/>
      <c r="AY527" s="58">
        <f t="shared" si="424"/>
        <v>0</v>
      </c>
      <c r="AZ527" s="277"/>
      <c r="BA527" s="58">
        <f t="shared" si="425"/>
        <v>0</v>
      </c>
      <c r="BB527" s="277"/>
      <c r="BC527" s="58">
        <f t="shared" si="426"/>
        <v>0</v>
      </c>
      <c r="BD527" s="277"/>
      <c r="BE527" s="58">
        <f t="shared" si="427"/>
        <v>0</v>
      </c>
      <c r="BF527" s="277"/>
      <c r="BG527" s="58">
        <f t="shared" si="428"/>
        <v>0</v>
      </c>
      <c r="BH527" s="58"/>
      <c r="BI527" s="58">
        <f t="shared" si="429"/>
        <v>0</v>
      </c>
      <c r="BJ527" s="276">
        <f t="shared" si="401"/>
        <v>3194800</v>
      </c>
    </row>
    <row r="528" spans="1:64" s="268" customFormat="1" ht="15.9" customHeight="1" thickBot="1">
      <c r="B528" s="341"/>
      <c r="C528" s="59"/>
      <c r="J528" s="532"/>
      <c r="K528" s="518"/>
      <c r="BJ528" s="279">
        <f>+BJ517+BJ523+BJ524+BJ525+BJ526+BJ527</f>
        <v>149731550</v>
      </c>
      <c r="BK528" s="267"/>
    </row>
    <row r="529" spans="1:63" s="267" customFormat="1" ht="15.9" customHeight="1">
      <c r="A529" s="266"/>
      <c r="B529" s="342" t="s">
        <v>499</v>
      </c>
      <c r="C529" s="65"/>
      <c r="D529" s="626" t="s">
        <v>78</v>
      </c>
      <c r="E529" s="627"/>
      <c r="F529" s="626" t="s">
        <v>79</v>
      </c>
      <c r="G529" s="627"/>
      <c r="H529" s="626" t="s">
        <v>80</v>
      </c>
      <c r="I529" s="627"/>
      <c r="J529" s="630" t="s">
        <v>81</v>
      </c>
      <c r="K529" s="631"/>
      <c r="L529" s="626" t="s">
        <v>82</v>
      </c>
      <c r="M529" s="627"/>
      <c r="N529" s="626" t="s">
        <v>83</v>
      </c>
      <c r="O529" s="627"/>
      <c r="P529" s="628" t="s">
        <v>861</v>
      </c>
      <c r="Q529" s="629"/>
      <c r="R529" s="626" t="s">
        <v>86</v>
      </c>
      <c r="S529" s="627"/>
      <c r="T529" s="626" t="s">
        <v>53</v>
      </c>
      <c r="U529" s="627"/>
      <c r="V529" s="626" t="s">
        <v>343</v>
      </c>
      <c r="W529" s="627"/>
      <c r="X529" s="628" t="s">
        <v>344</v>
      </c>
      <c r="Y529" s="629"/>
      <c r="Z529" s="626" t="s">
        <v>369</v>
      </c>
      <c r="AA529" s="627"/>
      <c r="AB529" s="626" t="s">
        <v>345</v>
      </c>
      <c r="AC529" s="627"/>
      <c r="AD529" s="626" t="s">
        <v>87</v>
      </c>
      <c r="AE529" s="627"/>
      <c r="AF529" s="628" t="s">
        <v>89</v>
      </c>
      <c r="AG529" s="629"/>
      <c r="AH529" s="628" t="s">
        <v>567</v>
      </c>
      <c r="AI529" s="629"/>
      <c r="AJ529" s="626" t="s">
        <v>85</v>
      </c>
      <c r="AK529" s="627"/>
      <c r="AL529" s="626" t="s">
        <v>84</v>
      </c>
      <c r="AM529" s="627"/>
      <c r="AN529" s="626" t="s">
        <v>84</v>
      </c>
      <c r="AO529" s="627"/>
      <c r="AP529" s="626" t="s">
        <v>1423</v>
      </c>
      <c r="AQ529" s="627"/>
      <c r="AR529" s="626" t="s">
        <v>151</v>
      </c>
      <c r="AS529" s="627"/>
      <c r="AT529" s="625" t="s">
        <v>862</v>
      </c>
      <c r="AU529" s="625"/>
      <c r="AV529" s="625" t="s">
        <v>1426</v>
      </c>
      <c r="AW529" s="625"/>
      <c r="AX529" s="626" t="s">
        <v>147</v>
      </c>
      <c r="AY529" s="627"/>
      <c r="AZ529" s="625" t="s">
        <v>148</v>
      </c>
      <c r="BA529" s="625"/>
      <c r="BB529" s="625" t="s">
        <v>58</v>
      </c>
      <c r="BC529" s="625"/>
      <c r="BD529" s="625" t="s">
        <v>1074</v>
      </c>
      <c r="BE529" s="625"/>
      <c r="BF529" s="625" t="s">
        <v>1075</v>
      </c>
      <c r="BG529" s="625"/>
      <c r="BH529" s="625" t="s">
        <v>1113</v>
      </c>
      <c r="BI529" s="625"/>
    </row>
    <row r="530" spans="1:63" s="267" customFormat="1" ht="15.9" customHeight="1">
      <c r="A530" s="269"/>
      <c r="B530" s="340" t="s">
        <v>1101</v>
      </c>
      <c r="C530" s="61"/>
      <c r="D530" s="280">
        <f t="shared" ref="D530:BI530" si="431">+D83+D523</f>
        <v>0</v>
      </c>
      <c r="E530" s="280">
        <f t="shared" si="431"/>
        <v>0</v>
      </c>
      <c r="F530" s="280">
        <f t="shared" si="431"/>
        <v>0</v>
      </c>
      <c r="G530" s="280">
        <f t="shared" si="431"/>
        <v>0</v>
      </c>
      <c r="H530" s="280">
        <f t="shared" si="431"/>
        <v>0</v>
      </c>
      <c r="I530" s="280">
        <f t="shared" si="431"/>
        <v>0</v>
      </c>
      <c r="J530" s="533">
        <f t="shared" si="431"/>
        <v>0</v>
      </c>
      <c r="K530" s="533">
        <f t="shared" si="431"/>
        <v>0</v>
      </c>
      <c r="L530" s="280">
        <f>+L83+L523</f>
        <v>175</v>
      </c>
      <c r="M530" s="280">
        <f t="shared" si="431"/>
        <v>6749000</v>
      </c>
      <c r="N530" s="280">
        <f>+N83+N51</f>
        <v>0</v>
      </c>
      <c r="O530" s="280">
        <f t="shared" si="431"/>
        <v>0</v>
      </c>
      <c r="P530" s="280">
        <f t="shared" si="431"/>
        <v>0</v>
      </c>
      <c r="Q530" s="280">
        <f t="shared" si="431"/>
        <v>0</v>
      </c>
      <c r="R530" s="280">
        <f t="shared" si="431"/>
        <v>0</v>
      </c>
      <c r="S530" s="280">
        <f t="shared" si="431"/>
        <v>0</v>
      </c>
      <c r="T530" s="280">
        <f t="shared" si="431"/>
        <v>0</v>
      </c>
      <c r="U530" s="280">
        <f t="shared" si="431"/>
        <v>0</v>
      </c>
      <c r="V530" s="280">
        <f t="shared" si="431"/>
        <v>0</v>
      </c>
      <c r="W530" s="280">
        <f t="shared" si="431"/>
        <v>0</v>
      </c>
      <c r="X530" s="280">
        <f t="shared" si="431"/>
        <v>0</v>
      </c>
      <c r="Y530" s="280">
        <f t="shared" si="431"/>
        <v>0</v>
      </c>
      <c r="Z530" s="280">
        <f t="shared" si="431"/>
        <v>0</v>
      </c>
      <c r="AA530" s="280">
        <f t="shared" si="431"/>
        <v>0</v>
      </c>
      <c r="AB530" s="280">
        <f t="shared" si="431"/>
        <v>0</v>
      </c>
      <c r="AC530" s="280">
        <f t="shared" si="431"/>
        <v>0</v>
      </c>
      <c r="AD530" s="280">
        <f t="shared" si="431"/>
        <v>0</v>
      </c>
      <c r="AE530" s="280">
        <f t="shared" si="431"/>
        <v>0</v>
      </c>
      <c r="AF530" s="280">
        <f t="shared" si="431"/>
        <v>0</v>
      </c>
      <c r="AG530" s="280">
        <f t="shared" si="431"/>
        <v>0</v>
      </c>
      <c r="AH530" s="280">
        <f t="shared" si="431"/>
        <v>0</v>
      </c>
      <c r="AI530" s="280">
        <f t="shared" si="431"/>
        <v>0</v>
      </c>
      <c r="AJ530" s="280">
        <f t="shared" si="431"/>
        <v>0</v>
      </c>
      <c r="AK530" s="280">
        <f t="shared" si="431"/>
        <v>0</v>
      </c>
      <c r="AL530" s="280">
        <f t="shared" si="431"/>
        <v>0</v>
      </c>
      <c r="AM530" s="280">
        <f t="shared" si="431"/>
        <v>0</v>
      </c>
      <c r="AN530" s="280">
        <f t="shared" si="431"/>
        <v>0</v>
      </c>
      <c r="AO530" s="280">
        <f t="shared" si="431"/>
        <v>0</v>
      </c>
      <c r="AP530" s="280">
        <f t="shared" si="431"/>
        <v>0</v>
      </c>
      <c r="AQ530" s="280">
        <f t="shared" si="431"/>
        <v>0</v>
      </c>
      <c r="AR530" s="280">
        <f t="shared" si="431"/>
        <v>0</v>
      </c>
      <c r="AS530" s="280">
        <f t="shared" si="431"/>
        <v>0</v>
      </c>
      <c r="AT530" s="280">
        <f t="shared" si="431"/>
        <v>0</v>
      </c>
      <c r="AU530" s="280">
        <f t="shared" si="431"/>
        <v>0</v>
      </c>
      <c r="AV530" s="280">
        <f t="shared" si="431"/>
        <v>22.5</v>
      </c>
      <c r="AW530" s="280">
        <f t="shared" si="431"/>
        <v>1610250</v>
      </c>
      <c r="AX530" s="280">
        <f t="shared" si="431"/>
        <v>0</v>
      </c>
      <c r="AY530" s="280">
        <f t="shared" si="431"/>
        <v>0</v>
      </c>
      <c r="AZ530" s="280">
        <f t="shared" si="431"/>
        <v>0</v>
      </c>
      <c r="BA530" s="280">
        <f t="shared" si="431"/>
        <v>0</v>
      </c>
      <c r="BB530" s="280">
        <f t="shared" si="431"/>
        <v>0</v>
      </c>
      <c r="BC530" s="280">
        <f t="shared" si="431"/>
        <v>0</v>
      </c>
      <c r="BD530" s="280">
        <f t="shared" si="431"/>
        <v>0</v>
      </c>
      <c r="BE530" s="280">
        <f t="shared" si="431"/>
        <v>0</v>
      </c>
      <c r="BF530" s="280">
        <f t="shared" si="431"/>
        <v>0</v>
      </c>
      <c r="BG530" s="280">
        <f t="shared" si="431"/>
        <v>0</v>
      </c>
      <c r="BH530" s="280">
        <f t="shared" si="431"/>
        <v>0</v>
      </c>
      <c r="BI530" s="280">
        <f t="shared" si="431"/>
        <v>0</v>
      </c>
      <c r="BJ530" s="281">
        <f t="shared" ref="BJ530:BJ532" si="432">+M530+O530+Q530+S530+U530+W530+AU530+AS530+AA530+AC530+AE530+AG530+AI530+BG530+BI530+AK530+AQ530+BC530+BE530+AM530+AO530+AY530+BA530+Y530+AW530+E530+G530+I530+K530</f>
        <v>8359250</v>
      </c>
    </row>
    <row r="531" spans="1:63" s="267" customFormat="1" ht="15.9" customHeight="1">
      <c r="A531" s="269"/>
      <c r="B531" s="340" t="s">
        <v>1105</v>
      </c>
      <c r="C531" s="61"/>
      <c r="D531" s="282">
        <f t="shared" ref="D531:BI531" si="433">+D232+D524</f>
        <v>0</v>
      </c>
      <c r="E531" s="282">
        <f t="shared" si="433"/>
        <v>0</v>
      </c>
      <c r="F531" s="282">
        <f t="shared" si="433"/>
        <v>0</v>
      </c>
      <c r="G531" s="282">
        <f t="shared" si="433"/>
        <v>0</v>
      </c>
      <c r="H531" s="282">
        <f t="shared" si="433"/>
        <v>0</v>
      </c>
      <c r="I531" s="282">
        <f t="shared" si="433"/>
        <v>0</v>
      </c>
      <c r="J531" s="534">
        <f t="shared" si="433"/>
        <v>0</v>
      </c>
      <c r="K531" s="534">
        <f t="shared" si="433"/>
        <v>0</v>
      </c>
      <c r="L531" s="282">
        <f t="shared" si="433"/>
        <v>0</v>
      </c>
      <c r="M531" s="282">
        <f t="shared" si="433"/>
        <v>0</v>
      </c>
      <c r="N531" s="282">
        <f t="shared" si="433"/>
        <v>0</v>
      </c>
      <c r="O531" s="282">
        <f t="shared" si="433"/>
        <v>0</v>
      </c>
      <c r="P531" s="282">
        <f>+P232+P524</f>
        <v>0</v>
      </c>
      <c r="Q531" s="282">
        <f t="shared" si="433"/>
        <v>0</v>
      </c>
      <c r="R531" s="282">
        <f t="shared" si="433"/>
        <v>0</v>
      </c>
      <c r="S531" s="282">
        <f t="shared" si="433"/>
        <v>0</v>
      </c>
      <c r="T531" s="282">
        <f>+T232+T524</f>
        <v>30</v>
      </c>
      <c r="U531" s="282">
        <f t="shared" si="433"/>
        <v>2022000</v>
      </c>
      <c r="V531" s="282">
        <f t="shared" si="433"/>
        <v>0</v>
      </c>
      <c r="W531" s="282">
        <f t="shared" si="433"/>
        <v>0</v>
      </c>
      <c r="X531" s="282">
        <f t="shared" si="433"/>
        <v>0</v>
      </c>
      <c r="Y531" s="282">
        <f t="shared" si="433"/>
        <v>0</v>
      </c>
      <c r="Z531" s="282">
        <f t="shared" si="433"/>
        <v>0</v>
      </c>
      <c r="AA531" s="282">
        <f t="shared" si="433"/>
        <v>0</v>
      </c>
      <c r="AB531" s="282">
        <f t="shared" si="433"/>
        <v>167</v>
      </c>
      <c r="AC531" s="282">
        <f t="shared" si="433"/>
        <v>6035800</v>
      </c>
      <c r="AD531" s="282">
        <f t="shared" si="433"/>
        <v>0</v>
      </c>
      <c r="AE531" s="282">
        <f t="shared" si="433"/>
        <v>0</v>
      </c>
      <c r="AF531" s="282">
        <f t="shared" si="433"/>
        <v>0</v>
      </c>
      <c r="AG531" s="282">
        <f t="shared" si="433"/>
        <v>0</v>
      </c>
      <c r="AH531" s="282">
        <f t="shared" si="433"/>
        <v>0</v>
      </c>
      <c r="AI531" s="282">
        <f t="shared" si="433"/>
        <v>0</v>
      </c>
      <c r="AJ531" s="282">
        <f t="shared" si="433"/>
        <v>0</v>
      </c>
      <c r="AK531" s="282">
        <f t="shared" si="433"/>
        <v>0</v>
      </c>
      <c r="AL531" s="282">
        <f t="shared" si="433"/>
        <v>0</v>
      </c>
      <c r="AM531" s="282">
        <f t="shared" si="433"/>
        <v>0</v>
      </c>
      <c r="AN531" s="282">
        <f t="shared" si="433"/>
        <v>0</v>
      </c>
      <c r="AO531" s="282">
        <f t="shared" si="433"/>
        <v>0</v>
      </c>
      <c r="AP531" s="282">
        <f t="shared" si="433"/>
        <v>0</v>
      </c>
      <c r="AQ531" s="282">
        <f t="shared" si="433"/>
        <v>0</v>
      </c>
      <c r="AR531" s="282">
        <f t="shared" si="433"/>
        <v>0</v>
      </c>
      <c r="AS531" s="282">
        <f t="shared" si="433"/>
        <v>0</v>
      </c>
      <c r="AT531" s="282">
        <f t="shared" si="433"/>
        <v>0</v>
      </c>
      <c r="AU531" s="282">
        <f t="shared" si="433"/>
        <v>0</v>
      </c>
      <c r="AV531" s="282">
        <f t="shared" si="433"/>
        <v>0</v>
      </c>
      <c r="AW531" s="282">
        <f t="shared" si="433"/>
        <v>0</v>
      </c>
      <c r="AX531" s="282">
        <f t="shared" si="433"/>
        <v>0</v>
      </c>
      <c r="AY531" s="282">
        <f t="shared" si="433"/>
        <v>0</v>
      </c>
      <c r="AZ531" s="282">
        <f t="shared" si="433"/>
        <v>0</v>
      </c>
      <c r="BA531" s="282">
        <f t="shared" si="433"/>
        <v>0</v>
      </c>
      <c r="BB531" s="282">
        <f t="shared" si="433"/>
        <v>0</v>
      </c>
      <c r="BC531" s="282">
        <f t="shared" si="433"/>
        <v>0</v>
      </c>
      <c r="BD531" s="282">
        <f t="shared" si="433"/>
        <v>0</v>
      </c>
      <c r="BE531" s="282">
        <f t="shared" si="433"/>
        <v>0</v>
      </c>
      <c r="BF531" s="282">
        <f t="shared" si="433"/>
        <v>0</v>
      </c>
      <c r="BG531" s="282">
        <f t="shared" si="433"/>
        <v>0</v>
      </c>
      <c r="BH531" s="282">
        <f t="shared" si="433"/>
        <v>0</v>
      </c>
      <c r="BI531" s="282">
        <f t="shared" si="433"/>
        <v>0</v>
      </c>
      <c r="BJ531" s="281">
        <f t="shared" si="432"/>
        <v>8057800</v>
      </c>
    </row>
    <row r="532" spans="1:63" s="267" customFormat="1" ht="15.9" customHeight="1">
      <c r="A532" s="269"/>
      <c r="B532" s="340" t="s">
        <v>1106</v>
      </c>
      <c r="C532" s="61"/>
      <c r="D532" s="282">
        <f t="shared" ref="D532:BI532" si="434">+D250+D525</f>
        <v>0</v>
      </c>
      <c r="E532" s="282">
        <f t="shared" si="434"/>
        <v>0</v>
      </c>
      <c r="F532" s="282">
        <f>+F250+F525</f>
        <v>0</v>
      </c>
      <c r="G532" s="282">
        <f>+G250+G525</f>
        <v>0</v>
      </c>
      <c r="H532" s="282">
        <f t="shared" si="434"/>
        <v>0</v>
      </c>
      <c r="I532" s="282">
        <f t="shared" si="434"/>
        <v>0</v>
      </c>
      <c r="J532" s="534">
        <f t="shared" si="434"/>
        <v>0</v>
      </c>
      <c r="K532" s="534">
        <f t="shared" si="434"/>
        <v>0</v>
      </c>
      <c r="L532" s="282">
        <f t="shared" si="434"/>
        <v>0</v>
      </c>
      <c r="M532" s="282">
        <f t="shared" si="434"/>
        <v>0</v>
      </c>
      <c r="N532" s="282">
        <f t="shared" si="434"/>
        <v>0</v>
      </c>
      <c r="O532" s="282">
        <f t="shared" si="434"/>
        <v>0</v>
      </c>
      <c r="P532" s="282">
        <f>+P250+P525</f>
        <v>22.5</v>
      </c>
      <c r="Q532" s="282">
        <f t="shared" si="434"/>
        <v>1516500</v>
      </c>
      <c r="R532" s="282">
        <f t="shared" si="434"/>
        <v>0</v>
      </c>
      <c r="S532" s="282">
        <f t="shared" si="434"/>
        <v>0</v>
      </c>
      <c r="T532" s="282">
        <f>+T250+T525</f>
        <v>0</v>
      </c>
      <c r="U532" s="282">
        <f t="shared" si="434"/>
        <v>0</v>
      </c>
      <c r="V532" s="282">
        <f t="shared" si="434"/>
        <v>0</v>
      </c>
      <c r="W532" s="282">
        <f t="shared" si="434"/>
        <v>0</v>
      </c>
      <c r="X532" s="282">
        <f t="shared" si="434"/>
        <v>0</v>
      </c>
      <c r="Y532" s="282">
        <f t="shared" si="434"/>
        <v>0</v>
      </c>
      <c r="Z532" s="282">
        <f t="shared" si="434"/>
        <v>0</v>
      </c>
      <c r="AA532" s="282">
        <f t="shared" si="434"/>
        <v>0</v>
      </c>
      <c r="AB532" s="282">
        <f t="shared" si="434"/>
        <v>3.5</v>
      </c>
      <c r="AC532" s="282">
        <f t="shared" si="434"/>
        <v>235900</v>
      </c>
      <c r="AD532" s="282">
        <f t="shared" si="434"/>
        <v>0</v>
      </c>
      <c r="AE532" s="282">
        <f t="shared" si="434"/>
        <v>0</v>
      </c>
      <c r="AF532" s="282">
        <f t="shared" si="434"/>
        <v>0</v>
      </c>
      <c r="AG532" s="282">
        <f t="shared" si="434"/>
        <v>0</v>
      </c>
      <c r="AH532" s="282">
        <f t="shared" si="434"/>
        <v>0</v>
      </c>
      <c r="AI532" s="282">
        <f t="shared" si="434"/>
        <v>0</v>
      </c>
      <c r="AJ532" s="282">
        <f t="shared" si="434"/>
        <v>0</v>
      </c>
      <c r="AK532" s="282">
        <f t="shared" si="434"/>
        <v>0</v>
      </c>
      <c r="AL532" s="282">
        <f t="shared" si="434"/>
        <v>0</v>
      </c>
      <c r="AM532" s="282">
        <f t="shared" si="434"/>
        <v>0</v>
      </c>
      <c r="AN532" s="282">
        <f t="shared" si="434"/>
        <v>0</v>
      </c>
      <c r="AO532" s="282">
        <f t="shared" si="434"/>
        <v>0</v>
      </c>
      <c r="AP532" s="282">
        <f t="shared" si="434"/>
        <v>0</v>
      </c>
      <c r="AQ532" s="282">
        <f t="shared" si="434"/>
        <v>0</v>
      </c>
      <c r="AR532" s="282">
        <f t="shared" si="434"/>
        <v>0</v>
      </c>
      <c r="AS532" s="282">
        <f t="shared" si="434"/>
        <v>0</v>
      </c>
      <c r="AT532" s="282">
        <f t="shared" si="434"/>
        <v>0</v>
      </c>
      <c r="AU532" s="282">
        <f t="shared" si="434"/>
        <v>0</v>
      </c>
      <c r="AV532" s="282">
        <f t="shared" si="434"/>
        <v>0</v>
      </c>
      <c r="AW532" s="282">
        <f t="shared" si="434"/>
        <v>0</v>
      </c>
      <c r="AX532" s="282">
        <f t="shared" si="434"/>
        <v>15</v>
      </c>
      <c r="AY532" s="282">
        <f t="shared" si="434"/>
        <v>1011000</v>
      </c>
      <c r="AZ532" s="282">
        <f t="shared" si="434"/>
        <v>0</v>
      </c>
      <c r="BA532" s="282">
        <f t="shared" si="434"/>
        <v>0</v>
      </c>
      <c r="BB532" s="282">
        <f t="shared" si="434"/>
        <v>0</v>
      </c>
      <c r="BC532" s="282">
        <f t="shared" si="434"/>
        <v>0</v>
      </c>
      <c r="BD532" s="282">
        <f t="shared" si="434"/>
        <v>0</v>
      </c>
      <c r="BE532" s="282">
        <f t="shared" si="434"/>
        <v>0</v>
      </c>
      <c r="BF532" s="282">
        <f t="shared" si="434"/>
        <v>0</v>
      </c>
      <c r="BG532" s="282">
        <f t="shared" si="434"/>
        <v>0</v>
      </c>
      <c r="BH532" s="282">
        <f t="shared" si="434"/>
        <v>0</v>
      </c>
      <c r="BI532" s="282">
        <f t="shared" si="434"/>
        <v>0</v>
      </c>
      <c r="BJ532" s="281">
        <f t="shared" si="432"/>
        <v>2763400</v>
      </c>
    </row>
    <row r="533" spans="1:63" s="268" customFormat="1" ht="15.9" customHeight="1">
      <c r="A533" s="269"/>
      <c r="B533" s="340" t="s">
        <v>1107</v>
      </c>
      <c r="C533" s="256"/>
      <c r="D533" s="282">
        <f t="shared" ref="D533:BI533" si="435">+D377+D526</f>
        <v>9.5</v>
      </c>
      <c r="E533" s="282">
        <f t="shared" si="435"/>
        <v>309700</v>
      </c>
      <c r="F533" s="282">
        <f t="shared" si="435"/>
        <v>0</v>
      </c>
      <c r="G533" s="282">
        <f t="shared" si="435"/>
        <v>0</v>
      </c>
      <c r="H533" s="282">
        <f t="shared" si="435"/>
        <v>0</v>
      </c>
      <c r="I533" s="282">
        <f t="shared" si="435"/>
        <v>0</v>
      </c>
      <c r="J533" s="534">
        <f t="shared" si="435"/>
        <v>0</v>
      </c>
      <c r="K533" s="534">
        <f t="shared" si="435"/>
        <v>0</v>
      </c>
      <c r="L533" s="282">
        <f t="shared" si="435"/>
        <v>0</v>
      </c>
      <c r="M533" s="282">
        <f t="shared" si="435"/>
        <v>0</v>
      </c>
      <c r="N533" s="282">
        <f t="shared" si="435"/>
        <v>0</v>
      </c>
      <c r="O533" s="282">
        <f t="shared" si="435"/>
        <v>0</v>
      </c>
      <c r="P533" s="282">
        <f t="shared" si="435"/>
        <v>7.5</v>
      </c>
      <c r="Q533" s="282">
        <f t="shared" si="435"/>
        <v>244500</v>
      </c>
      <c r="R533" s="282">
        <f t="shared" si="435"/>
        <v>0</v>
      </c>
      <c r="S533" s="282">
        <f t="shared" si="435"/>
        <v>0</v>
      </c>
      <c r="T533" s="282">
        <f>+T377+T526</f>
        <v>30</v>
      </c>
      <c r="U533" s="282">
        <f t="shared" si="435"/>
        <v>1239000</v>
      </c>
      <c r="V533" s="282">
        <f t="shared" si="435"/>
        <v>0</v>
      </c>
      <c r="W533" s="282">
        <f t="shared" si="435"/>
        <v>0</v>
      </c>
      <c r="X533" s="282">
        <f t="shared" si="435"/>
        <v>0</v>
      </c>
      <c r="Y533" s="282">
        <f t="shared" si="435"/>
        <v>0</v>
      </c>
      <c r="Z533" s="282">
        <f t="shared" si="435"/>
        <v>0</v>
      </c>
      <c r="AA533" s="282">
        <f t="shared" si="435"/>
        <v>0</v>
      </c>
      <c r="AB533" s="282">
        <f t="shared" si="435"/>
        <v>0</v>
      </c>
      <c r="AC533" s="282">
        <f t="shared" si="435"/>
        <v>0</v>
      </c>
      <c r="AD533" s="282">
        <f t="shared" si="435"/>
        <v>392.5</v>
      </c>
      <c r="AE533" s="282">
        <f t="shared" si="435"/>
        <v>12795500</v>
      </c>
      <c r="AF533" s="282">
        <f t="shared" si="435"/>
        <v>0</v>
      </c>
      <c r="AG533" s="282">
        <f t="shared" si="435"/>
        <v>0</v>
      </c>
      <c r="AH533" s="282">
        <f t="shared" si="435"/>
        <v>0</v>
      </c>
      <c r="AI533" s="282">
        <f t="shared" si="435"/>
        <v>0</v>
      </c>
      <c r="AJ533" s="282">
        <f t="shared" si="435"/>
        <v>0</v>
      </c>
      <c r="AK533" s="282">
        <f t="shared" si="435"/>
        <v>0</v>
      </c>
      <c r="AL533" s="282">
        <f t="shared" si="435"/>
        <v>0</v>
      </c>
      <c r="AM533" s="282">
        <f t="shared" si="435"/>
        <v>0</v>
      </c>
      <c r="AN533" s="282">
        <f t="shared" si="435"/>
        <v>0</v>
      </c>
      <c r="AO533" s="282">
        <f t="shared" si="435"/>
        <v>0</v>
      </c>
      <c r="AP533" s="282">
        <f t="shared" si="435"/>
        <v>0</v>
      </c>
      <c r="AQ533" s="282">
        <f t="shared" si="435"/>
        <v>0</v>
      </c>
      <c r="AR533" s="282">
        <f t="shared" si="435"/>
        <v>0</v>
      </c>
      <c r="AS533" s="282">
        <f t="shared" si="435"/>
        <v>0</v>
      </c>
      <c r="AT533" s="282">
        <f t="shared" si="435"/>
        <v>0</v>
      </c>
      <c r="AU533" s="282">
        <f t="shared" si="435"/>
        <v>0</v>
      </c>
      <c r="AV533" s="282">
        <f t="shared" si="435"/>
        <v>0</v>
      </c>
      <c r="AW533" s="282">
        <f t="shared" si="435"/>
        <v>0</v>
      </c>
      <c r="AX533" s="282">
        <f t="shared" si="435"/>
        <v>0</v>
      </c>
      <c r="AY533" s="282">
        <f t="shared" si="435"/>
        <v>0</v>
      </c>
      <c r="AZ533" s="282">
        <f t="shared" si="435"/>
        <v>0</v>
      </c>
      <c r="BA533" s="282">
        <f t="shared" si="435"/>
        <v>0</v>
      </c>
      <c r="BB533" s="282">
        <f t="shared" si="435"/>
        <v>0</v>
      </c>
      <c r="BC533" s="282">
        <f t="shared" si="435"/>
        <v>0</v>
      </c>
      <c r="BD533" s="282">
        <f t="shared" si="435"/>
        <v>0</v>
      </c>
      <c r="BE533" s="282">
        <f t="shared" si="435"/>
        <v>0</v>
      </c>
      <c r="BF533" s="282">
        <f t="shared" si="435"/>
        <v>0</v>
      </c>
      <c r="BG533" s="282">
        <f t="shared" si="435"/>
        <v>0</v>
      </c>
      <c r="BH533" s="282">
        <f t="shared" si="435"/>
        <v>0</v>
      </c>
      <c r="BI533" s="282">
        <f t="shared" si="435"/>
        <v>0</v>
      </c>
      <c r="BJ533" s="281">
        <f>+M533+O533+Q533+S533+U533+W533+AU533+AS533+AA533+AC533+AE533+AG533+AI533+BG533+BI533+AK533+AQ533+BC533+BE533+AM533+AO533+AY533+BA533+Y533+AW533+E533+G533+I533+K533</f>
        <v>14588700</v>
      </c>
      <c r="BK533" s="267"/>
    </row>
    <row r="534" spans="1:63" s="268" customFormat="1" ht="15.9" customHeight="1">
      <c r="A534" s="269"/>
      <c r="B534" s="340" t="s">
        <v>1108</v>
      </c>
      <c r="C534" s="256"/>
      <c r="D534" s="282">
        <f t="shared" ref="D534:BI534" si="436">+D405+D527</f>
        <v>0</v>
      </c>
      <c r="E534" s="282">
        <f t="shared" si="436"/>
        <v>0</v>
      </c>
      <c r="F534" s="282">
        <f t="shared" si="436"/>
        <v>0</v>
      </c>
      <c r="G534" s="282">
        <f t="shared" si="436"/>
        <v>0</v>
      </c>
      <c r="H534" s="282">
        <f t="shared" si="436"/>
        <v>38</v>
      </c>
      <c r="I534" s="282">
        <f t="shared" si="436"/>
        <v>1238800</v>
      </c>
      <c r="J534" s="534">
        <f t="shared" si="436"/>
        <v>0</v>
      </c>
      <c r="K534" s="534">
        <f t="shared" si="436"/>
        <v>0</v>
      </c>
      <c r="L534" s="282">
        <f t="shared" si="436"/>
        <v>0</v>
      </c>
      <c r="M534" s="282">
        <f t="shared" si="436"/>
        <v>0</v>
      </c>
      <c r="N534" s="282">
        <f t="shared" si="436"/>
        <v>0</v>
      </c>
      <c r="O534" s="282">
        <f t="shared" si="436"/>
        <v>0</v>
      </c>
      <c r="P534" s="282">
        <f t="shared" si="436"/>
        <v>30</v>
      </c>
      <c r="Q534" s="282">
        <f t="shared" si="436"/>
        <v>978000</v>
      </c>
      <c r="R534" s="282">
        <f t="shared" si="436"/>
        <v>0</v>
      </c>
      <c r="S534" s="282">
        <f t="shared" si="436"/>
        <v>0</v>
      </c>
      <c r="T534" s="282">
        <f>+T405+T527</f>
        <v>41.5</v>
      </c>
      <c r="U534" s="282">
        <f t="shared" si="436"/>
        <v>1753100</v>
      </c>
      <c r="V534" s="282">
        <f t="shared" si="436"/>
        <v>0</v>
      </c>
      <c r="W534" s="282">
        <f t="shared" si="436"/>
        <v>0</v>
      </c>
      <c r="X534" s="282">
        <f t="shared" si="436"/>
        <v>0</v>
      </c>
      <c r="Y534" s="282">
        <f t="shared" si="436"/>
        <v>0</v>
      </c>
      <c r="Z534" s="282">
        <f t="shared" si="436"/>
        <v>0</v>
      </c>
      <c r="AA534" s="282">
        <f t="shared" si="436"/>
        <v>0</v>
      </c>
      <c r="AB534" s="282">
        <f t="shared" si="436"/>
        <v>660</v>
      </c>
      <c r="AC534" s="282">
        <f t="shared" si="436"/>
        <v>30477000</v>
      </c>
      <c r="AD534" s="282">
        <f t="shared" si="436"/>
        <v>0</v>
      </c>
      <c r="AE534" s="282">
        <f t="shared" si="436"/>
        <v>0</v>
      </c>
      <c r="AF534" s="282">
        <f t="shared" si="436"/>
        <v>0</v>
      </c>
      <c r="AG534" s="282">
        <f t="shared" si="436"/>
        <v>0</v>
      </c>
      <c r="AH534" s="282">
        <f t="shared" si="436"/>
        <v>0</v>
      </c>
      <c r="AI534" s="282">
        <f t="shared" si="436"/>
        <v>0</v>
      </c>
      <c r="AJ534" s="282">
        <f t="shared" si="436"/>
        <v>0</v>
      </c>
      <c r="AK534" s="282">
        <f t="shared" si="436"/>
        <v>0</v>
      </c>
      <c r="AL534" s="282">
        <f t="shared" si="436"/>
        <v>0</v>
      </c>
      <c r="AM534" s="282">
        <f t="shared" si="436"/>
        <v>0</v>
      </c>
      <c r="AN534" s="282">
        <f t="shared" si="436"/>
        <v>0</v>
      </c>
      <c r="AO534" s="282">
        <f t="shared" si="436"/>
        <v>0</v>
      </c>
      <c r="AP534" s="282">
        <f t="shared" si="436"/>
        <v>0</v>
      </c>
      <c r="AQ534" s="282">
        <f t="shared" si="436"/>
        <v>0</v>
      </c>
      <c r="AR534" s="282">
        <f t="shared" si="436"/>
        <v>0</v>
      </c>
      <c r="AS534" s="282">
        <f t="shared" si="436"/>
        <v>0</v>
      </c>
      <c r="AT534" s="282">
        <f t="shared" si="436"/>
        <v>0</v>
      </c>
      <c r="AU534" s="282">
        <f t="shared" si="436"/>
        <v>0</v>
      </c>
      <c r="AV534" s="282">
        <f t="shared" si="436"/>
        <v>0</v>
      </c>
      <c r="AW534" s="282">
        <f t="shared" si="436"/>
        <v>0</v>
      </c>
      <c r="AX534" s="282">
        <f t="shared" si="436"/>
        <v>0</v>
      </c>
      <c r="AY534" s="282">
        <f t="shared" si="436"/>
        <v>0</v>
      </c>
      <c r="AZ534" s="282">
        <f t="shared" si="436"/>
        <v>0</v>
      </c>
      <c r="BA534" s="282">
        <f t="shared" si="436"/>
        <v>0</v>
      </c>
      <c r="BB534" s="282">
        <f t="shared" si="436"/>
        <v>0</v>
      </c>
      <c r="BC534" s="282">
        <f t="shared" si="436"/>
        <v>0</v>
      </c>
      <c r="BD534" s="282">
        <f t="shared" si="436"/>
        <v>0</v>
      </c>
      <c r="BE534" s="282">
        <f t="shared" si="436"/>
        <v>0</v>
      </c>
      <c r="BF534" s="282">
        <f t="shared" si="436"/>
        <v>0</v>
      </c>
      <c r="BG534" s="282">
        <f t="shared" si="436"/>
        <v>0</v>
      </c>
      <c r="BH534" s="282">
        <f t="shared" si="436"/>
        <v>0</v>
      </c>
      <c r="BI534" s="282">
        <f t="shared" si="436"/>
        <v>0</v>
      </c>
      <c r="BJ534" s="281">
        <f t="shared" ref="BJ534" si="437">+M534+O534+Q534+S534+U534+W534+AU534+AS534+AA534+AC534+AE534+AG534+AI534+BG534+BI534+AK534+AQ534+BC534+BE534+AM534+AO534+AY534+BA534+Y534+AW534+E534+G534+I534+K534</f>
        <v>34446900</v>
      </c>
      <c r="BK534" s="267"/>
    </row>
  </sheetData>
  <autoFilter ref="A4:CR519" xr:uid="{01E071EE-156B-4B1B-9E06-2B0BEA818B87}"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  <filterColumn colId="39" showButton="0"/>
    <filterColumn colId="41" showButton="0"/>
    <filterColumn colId="43" showButton="0"/>
    <filterColumn colId="45" showButton="0"/>
  </autoFilter>
  <mergeCells count="89">
    <mergeCell ref="V4:W4"/>
    <mergeCell ref="B4:B5"/>
    <mergeCell ref="C4:C5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T4:AU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BH4:BI4"/>
    <mergeCell ref="D522:E522"/>
    <mergeCell ref="F522:G522"/>
    <mergeCell ref="H522:I522"/>
    <mergeCell ref="J522:K522"/>
    <mergeCell ref="L522:M522"/>
    <mergeCell ref="N522:O522"/>
    <mergeCell ref="P522:Q522"/>
    <mergeCell ref="R522:S522"/>
    <mergeCell ref="T522:U522"/>
    <mergeCell ref="AV4:AW4"/>
    <mergeCell ref="AX4:AY4"/>
    <mergeCell ref="AZ4:BA4"/>
    <mergeCell ref="BB4:BC4"/>
    <mergeCell ref="BD4:BE4"/>
    <mergeCell ref="BF4:BG4"/>
    <mergeCell ref="AR522:AS522"/>
    <mergeCell ref="V522:W522"/>
    <mergeCell ref="X522:Y522"/>
    <mergeCell ref="Z522:AA522"/>
    <mergeCell ref="AB522:AC522"/>
    <mergeCell ref="AD522:AE522"/>
    <mergeCell ref="AF522:AG522"/>
    <mergeCell ref="AH522:AI522"/>
    <mergeCell ref="AJ522:AK522"/>
    <mergeCell ref="AL522:AM522"/>
    <mergeCell ref="AN522:AO522"/>
    <mergeCell ref="AP522:AQ522"/>
    <mergeCell ref="BF522:BG522"/>
    <mergeCell ref="BH522:BI522"/>
    <mergeCell ref="D529:E529"/>
    <mergeCell ref="F529:G529"/>
    <mergeCell ref="H529:I529"/>
    <mergeCell ref="J529:K529"/>
    <mergeCell ref="L529:M529"/>
    <mergeCell ref="N529:O529"/>
    <mergeCell ref="P529:Q529"/>
    <mergeCell ref="R529:S529"/>
    <mergeCell ref="AT522:AU522"/>
    <mergeCell ref="AV522:AW522"/>
    <mergeCell ref="AX522:AY522"/>
    <mergeCell ref="AZ522:BA522"/>
    <mergeCell ref="BB522:BC522"/>
    <mergeCell ref="BD522:BE522"/>
    <mergeCell ref="AP529:AQ529"/>
    <mergeCell ref="T529:U529"/>
    <mergeCell ref="V529:W529"/>
    <mergeCell ref="X529:Y529"/>
    <mergeCell ref="Z529:AA529"/>
    <mergeCell ref="AB529:AC529"/>
    <mergeCell ref="AD529:AE529"/>
    <mergeCell ref="AF529:AG529"/>
    <mergeCell ref="AH529:AI529"/>
    <mergeCell ref="AJ529:AK529"/>
    <mergeCell ref="AL529:AM529"/>
    <mergeCell ref="AN529:AO529"/>
    <mergeCell ref="BD529:BE529"/>
    <mergeCell ref="BF529:BG529"/>
    <mergeCell ref="BH529:BI529"/>
    <mergeCell ref="AR529:AS529"/>
    <mergeCell ref="AT529:AU529"/>
    <mergeCell ref="AV529:AW529"/>
    <mergeCell ref="AX529:AY529"/>
    <mergeCell ref="AZ529:BA529"/>
    <mergeCell ref="BB529:BC52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F5E-B00E-4800-9258-BB83C9B4AA8B}">
  <sheetPr>
    <tabColor rgb="FF00B0F0"/>
  </sheetPr>
  <dimension ref="B3:DM442"/>
  <sheetViews>
    <sheetView zoomScaleNormal="100" workbookViewId="0">
      <pane xSplit="6" ySplit="7" topLeftCell="G248" activePane="bottomRight" state="frozen"/>
      <selection activeCell="L23" sqref="L23"/>
      <selection pane="topRight" activeCell="L23" sqref="L23"/>
      <selection pane="bottomLeft" activeCell="L23" sqref="L23"/>
      <selection pane="bottomRight" activeCell="E175" sqref="E175"/>
    </sheetView>
  </sheetViews>
  <sheetFormatPr defaultColWidth="7.08984375" defaultRowHeight="13.8" outlineLevelCol="1"/>
  <cols>
    <col min="1" max="1" width="1.6328125" style="464" customWidth="1"/>
    <col min="2" max="2" width="3.453125" style="463" bestFit="1" customWidth="1"/>
    <col min="3" max="3" width="23.90625" style="464" bestFit="1" customWidth="1"/>
    <col min="4" max="4" width="9.36328125" style="464" bestFit="1" customWidth="1"/>
    <col min="5" max="5" width="30.54296875" style="464" bestFit="1" customWidth="1"/>
    <col min="6" max="6" width="5.54296875" style="464" customWidth="1"/>
    <col min="7" max="7" width="18.6328125" style="469" customWidth="1" outlineLevel="1"/>
    <col min="8" max="8" width="22.453125" style="469" customWidth="1" outlineLevel="1"/>
    <col min="9" max="9" width="23.08984375" style="469" customWidth="1" outlineLevel="1"/>
    <col min="10" max="10" width="13.453125" style="469" customWidth="1" outlineLevel="1"/>
    <col min="11" max="11" width="22.36328125" style="469" customWidth="1" outlineLevel="1"/>
    <col min="12" max="12" width="19.81640625" style="469" customWidth="1" outlineLevel="1"/>
    <col min="13" max="13" width="15.1796875" style="469" customWidth="1" outlineLevel="1"/>
    <col min="14" max="14" width="13.81640625" style="469" customWidth="1" outlineLevel="1"/>
    <col min="15" max="15" width="20.90625" style="469" customWidth="1" outlineLevel="1"/>
    <col min="16" max="16" width="13" style="469" customWidth="1" outlineLevel="1"/>
    <col min="17" max="17" width="22.453125" style="469" customWidth="1" outlineLevel="1"/>
    <col min="18" max="18" width="16.453125" style="469" customWidth="1" outlineLevel="1"/>
    <col min="19" max="19" width="16.08984375" style="469" customWidth="1" outlineLevel="1"/>
    <col min="20" max="20" width="14.1796875" style="469" customWidth="1" outlineLevel="1"/>
    <col min="21" max="21" width="15.6328125" style="469" customWidth="1" outlineLevel="1"/>
    <col min="22" max="22" width="20.90625" style="469" customWidth="1" outlineLevel="1"/>
    <col min="23" max="23" width="17.54296875" style="469" customWidth="1" outlineLevel="1"/>
    <col min="24" max="25" width="16.36328125" style="469" customWidth="1" outlineLevel="1"/>
    <col min="26" max="26" width="23.90625" style="469" customWidth="1" outlineLevel="1"/>
    <col min="27" max="27" width="22.453125" style="469" customWidth="1" outlineLevel="1"/>
    <col min="28" max="28" width="21.08984375" style="469" customWidth="1" outlineLevel="1"/>
    <col min="29" max="29" width="19" style="469" customWidth="1" outlineLevel="1"/>
    <col min="30" max="30" width="23" style="469" customWidth="1" outlineLevel="1"/>
    <col min="31" max="31" width="15" style="469" customWidth="1" outlineLevel="1"/>
    <col min="32" max="32" width="17.1796875" style="469" customWidth="1" outlineLevel="1"/>
    <col min="33" max="33" width="15.54296875" style="469" customWidth="1" outlineLevel="1"/>
    <col min="34" max="34" width="14.1796875" style="469" customWidth="1" outlineLevel="1"/>
    <col min="35" max="35" width="7.453125" style="469" customWidth="1" outlineLevel="1"/>
    <col min="36" max="36" width="10.453125" style="469" customWidth="1" outlineLevel="1"/>
    <col min="37" max="37" width="10" style="469" customWidth="1" outlineLevel="1"/>
    <col min="38" max="38" width="9.81640625" style="469" customWidth="1" outlineLevel="1"/>
    <col min="39" max="39" width="10.08984375" style="469" customWidth="1" outlineLevel="1"/>
    <col min="40" max="40" width="19.6328125" style="469" customWidth="1" outlineLevel="1"/>
    <col min="41" max="41" width="22.81640625" style="469" customWidth="1" outlineLevel="1"/>
    <col min="42" max="42" width="4.453125" style="469" customWidth="1" outlineLevel="1"/>
    <col min="43" max="43" width="1.81640625" style="470" customWidth="1" outlineLevel="1"/>
    <col min="44" max="44" width="18.6328125" style="469" customWidth="1" outlineLevel="1"/>
    <col min="45" max="45" width="22.453125" style="469" customWidth="1" outlineLevel="1"/>
    <col min="46" max="46" width="23.08984375" style="469" customWidth="1" outlineLevel="1"/>
    <col min="47" max="47" width="13.453125" style="469" customWidth="1" outlineLevel="1"/>
    <col min="48" max="48" width="22.36328125" style="469" customWidth="1" outlineLevel="1"/>
    <col min="49" max="49" width="19.81640625" style="469" customWidth="1" outlineLevel="1"/>
    <col min="50" max="50" width="15.1796875" style="469" customWidth="1" outlineLevel="1"/>
    <col min="51" max="51" width="13.81640625" style="469" customWidth="1" outlineLevel="1"/>
    <col min="52" max="52" width="20.90625" style="469" customWidth="1" outlineLevel="1"/>
    <col min="53" max="53" width="13" style="469" customWidth="1" outlineLevel="1"/>
    <col min="54" max="54" width="22.453125" style="469" customWidth="1" outlineLevel="1"/>
    <col min="55" max="55" width="15.36328125" style="469" customWidth="1" outlineLevel="1"/>
    <col min="56" max="56" width="16.08984375" style="469" customWidth="1" outlineLevel="1"/>
    <col min="57" max="57" width="14.1796875" style="469" customWidth="1" outlineLevel="1"/>
    <col min="58" max="58" width="15.6328125" style="469" customWidth="1" outlineLevel="1"/>
    <col min="59" max="59" width="20.90625" style="469" customWidth="1" outlineLevel="1"/>
    <col min="60" max="60" width="17.54296875" style="469" customWidth="1" outlineLevel="1"/>
    <col min="61" max="62" width="16.36328125" style="469" customWidth="1" outlineLevel="1"/>
    <col min="63" max="63" width="23.90625" style="469" customWidth="1" outlineLevel="1"/>
    <col min="64" max="64" width="22.453125" style="469" customWidth="1" outlineLevel="1"/>
    <col min="65" max="65" width="21.08984375" style="469" customWidth="1" outlineLevel="1"/>
    <col min="66" max="66" width="19" style="469" customWidth="1" outlineLevel="1"/>
    <col min="67" max="67" width="23" style="469" customWidth="1" outlineLevel="1"/>
    <col min="68" max="68" width="15" style="469" customWidth="1" outlineLevel="1"/>
    <col min="69" max="69" width="17.1796875" style="469" customWidth="1" outlineLevel="1"/>
    <col min="70" max="70" width="15.54296875" style="469" customWidth="1" outlineLevel="1"/>
    <col min="71" max="71" width="14.1796875" style="469" customWidth="1" outlineLevel="1"/>
    <col min="72" max="72" width="6.453125" style="469" customWidth="1" outlineLevel="1"/>
    <col min="73" max="73" width="10.453125" style="469" customWidth="1" outlineLevel="1"/>
    <col min="74" max="74" width="10" style="469" customWidth="1" outlineLevel="1"/>
    <col min="75" max="75" width="9.81640625" style="469" customWidth="1" outlineLevel="1"/>
    <col min="76" max="76" width="10.08984375" style="469" customWidth="1" outlineLevel="1"/>
    <col min="77" max="77" width="19.6328125" style="469" customWidth="1" outlineLevel="1"/>
    <col min="78" max="78" width="22.81640625" style="469" customWidth="1" outlineLevel="1"/>
    <col min="79" max="79" width="4.453125" style="469" customWidth="1" outlineLevel="1"/>
    <col min="80" max="80" width="1.453125" style="464" customWidth="1"/>
    <col min="81" max="81" width="18.6328125" style="469" bestFit="1" customWidth="1"/>
    <col min="82" max="82" width="22.453125" style="469" bestFit="1" customWidth="1"/>
    <col min="83" max="83" width="23.08984375" style="469" bestFit="1" customWidth="1"/>
    <col min="84" max="84" width="13.453125" style="469" bestFit="1" customWidth="1"/>
    <col min="85" max="85" width="22.36328125" style="469" bestFit="1" customWidth="1"/>
    <col min="86" max="86" width="19.81640625" style="469" bestFit="1" customWidth="1"/>
    <col min="87" max="87" width="15.1796875" style="469" bestFit="1" customWidth="1"/>
    <col min="88" max="88" width="13.81640625" style="469" bestFit="1" customWidth="1"/>
    <col min="89" max="89" width="20.90625" style="469" bestFit="1" customWidth="1"/>
    <col min="90" max="90" width="13" style="469" bestFit="1" customWidth="1"/>
    <col min="91" max="91" width="22.453125" style="469" bestFit="1" customWidth="1"/>
    <col min="92" max="92" width="15.36328125" style="469" bestFit="1" customWidth="1"/>
    <col min="93" max="93" width="16.08984375" style="469" bestFit="1" customWidth="1"/>
    <col min="94" max="94" width="14.1796875" style="469" bestFit="1" customWidth="1"/>
    <col min="95" max="95" width="15.6328125" style="469" bestFit="1" customWidth="1"/>
    <col min="96" max="96" width="20.90625" style="469" bestFit="1" customWidth="1"/>
    <col min="97" max="97" width="17.54296875" style="469" bestFit="1" customWidth="1"/>
    <col min="98" max="99" width="16.36328125" style="469" bestFit="1" customWidth="1"/>
    <col min="100" max="100" width="23.90625" style="469" bestFit="1" customWidth="1"/>
    <col min="101" max="101" width="22.453125" style="469" bestFit="1" customWidth="1"/>
    <col min="102" max="102" width="21.08984375" style="469" bestFit="1" customWidth="1"/>
    <col min="103" max="103" width="19" style="469" bestFit="1" customWidth="1"/>
    <col min="104" max="104" width="23" style="469" bestFit="1" customWidth="1"/>
    <col min="105" max="105" width="15" style="469" bestFit="1" customWidth="1"/>
    <col min="106" max="106" width="17.1796875" style="469" bestFit="1" customWidth="1"/>
    <col min="107" max="107" width="15.54296875" style="469" bestFit="1" customWidth="1"/>
    <col min="108" max="108" width="14.1796875" style="469" bestFit="1" customWidth="1"/>
    <col min="109" max="109" width="4.08984375" style="469" bestFit="1" customWidth="1"/>
    <col min="110" max="110" width="10.453125" style="469" bestFit="1" customWidth="1"/>
    <col min="111" max="111" width="10" style="469" bestFit="1" customWidth="1"/>
    <col min="112" max="112" width="9.81640625" style="469" bestFit="1" customWidth="1"/>
    <col min="113" max="113" width="10.08984375" style="469" bestFit="1" customWidth="1"/>
    <col min="114" max="114" width="19.6328125" style="469" bestFit="1" customWidth="1"/>
    <col min="115" max="115" width="22.81640625" style="469" bestFit="1" customWidth="1"/>
    <col min="116" max="116" width="4.453125" style="469" bestFit="1" customWidth="1"/>
    <col min="117" max="16384" width="7.08984375" style="464"/>
  </cols>
  <sheetData>
    <row r="3" spans="2:117" ht="17.25" customHeight="1">
      <c r="D3" s="642" t="s">
        <v>1455</v>
      </c>
      <c r="E3" s="642"/>
      <c r="F3" s="642"/>
      <c r="G3" s="465">
        <f>G4+AR4</f>
        <v>0</v>
      </c>
      <c r="H3" s="465">
        <f>H4+AS4</f>
        <v>0</v>
      </c>
      <c r="I3" s="465">
        <f t="shared" ref="I3:BT3" si="0">I4+AT4</f>
        <v>0</v>
      </c>
      <c r="J3" s="465">
        <f t="shared" si="0"/>
        <v>212.5</v>
      </c>
      <c r="K3" s="465">
        <f t="shared" si="0"/>
        <v>33</v>
      </c>
      <c r="L3" s="465">
        <f t="shared" si="0"/>
        <v>22.5</v>
      </c>
      <c r="M3" s="465">
        <f t="shared" si="0"/>
        <v>0</v>
      </c>
      <c r="N3" s="465">
        <f t="shared" si="0"/>
        <v>71.5</v>
      </c>
      <c r="O3" s="465">
        <f>O4+AZ4</f>
        <v>830.5</v>
      </c>
      <c r="P3" s="465">
        <f t="shared" si="0"/>
        <v>392.5</v>
      </c>
      <c r="Q3" s="465">
        <f t="shared" si="0"/>
        <v>207.5</v>
      </c>
      <c r="R3" s="465">
        <f>R4+BC4</f>
        <v>844</v>
      </c>
      <c r="S3" s="465">
        <f t="shared" si="0"/>
        <v>539</v>
      </c>
      <c r="T3" s="465">
        <f t="shared" si="0"/>
        <v>0</v>
      </c>
      <c r="U3" s="465">
        <f t="shared" si="0"/>
        <v>0</v>
      </c>
      <c r="V3" s="465">
        <f t="shared" si="0"/>
        <v>0</v>
      </c>
      <c r="W3" s="465">
        <f t="shared" si="0"/>
        <v>0</v>
      </c>
      <c r="X3" s="465">
        <f t="shared" si="0"/>
        <v>0</v>
      </c>
      <c r="Y3" s="465">
        <f t="shared" si="0"/>
        <v>0</v>
      </c>
      <c r="Z3" s="465">
        <f t="shared" si="0"/>
        <v>0</v>
      </c>
      <c r="AA3" s="465">
        <f t="shared" si="0"/>
        <v>83.5</v>
      </c>
      <c r="AB3" s="465">
        <f t="shared" si="0"/>
        <v>15</v>
      </c>
      <c r="AC3" s="465">
        <f t="shared" si="0"/>
        <v>0</v>
      </c>
      <c r="AD3" s="465">
        <f t="shared" si="0"/>
        <v>0</v>
      </c>
      <c r="AE3" s="465">
        <f t="shared" si="0"/>
        <v>0</v>
      </c>
      <c r="AF3" s="465">
        <f t="shared" si="0"/>
        <v>0</v>
      </c>
      <c r="AG3" s="465">
        <f t="shared" si="0"/>
        <v>0</v>
      </c>
      <c r="AH3" s="465">
        <f t="shared" si="0"/>
        <v>0</v>
      </c>
      <c r="AI3" s="465">
        <f t="shared" si="0"/>
        <v>0</v>
      </c>
      <c r="AJ3" s="465">
        <f t="shared" si="0"/>
        <v>0</v>
      </c>
      <c r="AK3" s="465">
        <f t="shared" si="0"/>
        <v>0</v>
      </c>
      <c r="AL3" s="465">
        <f t="shared" si="0"/>
        <v>0</v>
      </c>
      <c r="AM3" s="465">
        <f t="shared" si="0"/>
        <v>0</v>
      </c>
      <c r="AN3" s="465">
        <f t="shared" si="0"/>
        <v>0</v>
      </c>
      <c r="AO3" s="465">
        <f t="shared" si="0"/>
        <v>0</v>
      </c>
      <c r="AP3" s="465">
        <f t="shared" si="0"/>
        <v>0</v>
      </c>
      <c r="AQ3" s="465">
        <f t="shared" si="0"/>
        <v>0</v>
      </c>
      <c r="AR3" s="465">
        <f t="shared" si="0"/>
        <v>0</v>
      </c>
      <c r="AS3" s="465">
        <f t="shared" si="0"/>
        <v>0</v>
      </c>
      <c r="AT3" s="465">
        <f t="shared" si="0"/>
        <v>0</v>
      </c>
      <c r="AU3" s="465">
        <f t="shared" si="0"/>
        <v>92.5</v>
      </c>
      <c r="AV3" s="465">
        <f t="shared" si="0"/>
        <v>33</v>
      </c>
      <c r="AW3" s="465">
        <f t="shared" si="0"/>
        <v>0</v>
      </c>
      <c r="AX3" s="465">
        <f t="shared" si="0"/>
        <v>0</v>
      </c>
      <c r="AY3" s="465">
        <f t="shared" si="0"/>
        <v>0</v>
      </c>
      <c r="AZ3" s="465">
        <f t="shared" si="0"/>
        <v>630</v>
      </c>
      <c r="BA3" s="465">
        <f t="shared" si="0"/>
        <v>392.5</v>
      </c>
      <c r="BB3" s="465">
        <f t="shared" si="0"/>
        <v>155</v>
      </c>
      <c r="BC3" s="465">
        <f t="shared" si="0"/>
        <v>363.5</v>
      </c>
      <c r="BD3" s="465">
        <f t="shared" si="0"/>
        <v>308</v>
      </c>
      <c r="BE3" s="465">
        <f t="shared" si="0"/>
        <v>0</v>
      </c>
      <c r="BF3" s="465">
        <f t="shared" si="0"/>
        <v>0</v>
      </c>
      <c r="BG3" s="465">
        <f t="shared" si="0"/>
        <v>0</v>
      </c>
      <c r="BH3" s="465">
        <f t="shared" si="0"/>
        <v>0</v>
      </c>
      <c r="BI3" s="465">
        <f t="shared" si="0"/>
        <v>0</v>
      </c>
      <c r="BJ3" s="465">
        <f t="shared" si="0"/>
        <v>0</v>
      </c>
      <c r="BK3" s="465">
        <f t="shared" si="0"/>
        <v>0</v>
      </c>
      <c r="BL3" s="465">
        <f t="shared" si="0"/>
        <v>68.5</v>
      </c>
      <c r="BM3" s="465">
        <f t="shared" si="0"/>
        <v>0</v>
      </c>
      <c r="BN3" s="465">
        <f t="shared" si="0"/>
        <v>0</v>
      </c>
      <c r="BO3" s="465">
        <f t="shared" si="0"/>
        <v>0</v>
      </c>
      <c r="BP3" s="465">
        <f t="shared" si="0"/>
        <v>0</v>
      </c>
      <c r="BQ3" s="465">
        <f t="shared" si="0"/>
        <v>0</v>
      </c>
      <c r="BR3" s="465">
        <f t="shared" si="0"/>
        <v>0</v>
      </c>
      <c r="BS3" s="465">
        <f t="shared" si="0"/>
        <v>0</v>
      </c>
      <c r="BT3" s="465">
        <f t="shared" si="0"/>
        <v>0</v>
      </c>
      <c r="BU3" s="465">
        <f t="shared" ref="BU3:CA3" si="1">BU4+DF4</f>
        <v>0</v>
      </c>
      <c r="BV3" s="465">
        <f t="shared" si="1"/>
        <v>0</v>
      </c>
      <c r="BW3" s="465">
        <f t="shared" si="1"/>
        <v>0</v>
      </c>
      <c r="BX3" s="465">
        <f t="shared" si="1"/>
        <v>0</v>
      </c>
      <c r="BY3" s="465">
        <f t="shared" si="1"/>
        <v>0</v>
      </c>
      <c r="BZ3" s="465">
        <f t="shared" si="1"/>
        <v>0</v>
      </c>
      <c r="CA3" s="465">
        <f t="shared" si="1"/>
        <v>0</v>
      </c>
      <c r="CC3" s="466"/>
      <c r="CD3" s="466"/>
      <c r="CE3" s="466"/>
      <c r="CF3" s="466"/>
      <c r="CG3" s="466"/>
      <c r="CH3" s="466"/>
      <c r="CI3" s="466"/>
      <c r="CJ3" s="466"/>
      <c r="CK3" s="466"/>
      <c r="CL3" s="466"/>
      <c r="CM3" s="466"/>
      <c r="CN3" s="466"/>
      <c r="CO3" s="466"/>
      <c r="CP3" s="466"/>
      <c r="CQ3" s="466"/>
      <c r="CR3" s="466"/>
      <c r="CS3" s="466"/>
      <c r="CT3" s="466"/>
      <c r="CU3" s="466"/>
      <c r="CV3" s="466"/>
      <c r="CW3" s="466"/>
      <c r="CX3" s="466"/>
      <c r="CY3" s="466"/>
      <c r="CZ3" s="466"/>
      <c r="DA3" s="466"/>
      <c r="DB3" s="466"/>
      <c r="DC3" s="466"/>
      <c r="DD3" s="466"/>
      <c r="DE3" s="466"/>
      <c r="DF3" s="466"/>
      <c r="DG3" s="466"/>
      <c r="DH3" s="466"/>
      <c r="DI3" s="466"/>
      <c r="DJ3" s="466"/>
      <c r="DK3" s="466"/>
      <c r="DL3" s="466"/>
    </row>
    <row r="4" spans="2:117" ht="17.25" customHeight="1">
      <c r="D4" s="642"/>
      <c r="E4" s="642"/>
      <c r="F4" s="642"/>
      <c r="G4" s="467">
        <f>G17+G44+G62+G82+G94+G101+G161+G173+G262+G283+G293+G326+G335+G344+G351+G361+G365+G373+G375+G382+G391+G401+G405+G411+G433+G442</f>
        <v>0</v>
      </c>
      <c r="H4" s="467">
        <f t="shared" ref="H4:BS4" si="2">H17+H44+H62+H82+H94+H101+H161+H173+H262+H283+H293+H326+H335+H344+H351+H361+H365+H373+H375+H382+H391+H401+H405+H411+H433+H442</f>
        <v>0</v>
      </c>
      <c r="I4" s="467">
        <f t="shared" si="2"/>
        <v>0</v>
      </c>
      <c r="J4" s="467">
        <f t="shared" si="2"/>
        <v>120</v>
      </c>
      <c r="K4" s="467">
        <f t="shared" si="2"/>
        <v>0</v>
      </c>
      <c r="L4" s="467">
        <f t="shared" si="2"/>
        <v>22.5</v>
      </c>
      <c r="M4" s="467">
        <f t="shared" si="2"/>
        <v>0</v>
      </c>
      <c r="N4" s="467">
        <f t="shared" si="2"/>
        <v>71.5</v>
      </c>
      <c r="O4" s="467">
        <f t="shared" si="2"/>
        <v>200.5</v>
      </c>
      <c r="P4" s="467">
        <f t="shared" si="2"/>
        <v>0</v>
      </c>
      <c r="Q4" s="467">
        <f t="shared" si="2"/>
        <v>52.5</v>
      </c>
      <c r="R4" s="467">
        <f>R17+R44+R62+R82+R94+R101+R161+R173+R262+R283+R293+R326+R335+R344+R351+R361+R365+R373+R375+R382+R391+R401+R405+R411+R433+R442</f>
        <v>480.5</v>
      </c>
      <c r="S4" s="467">
        <f t="shared" si="2"/>
        <v>231</v>
      </c>
      <c r="T4" s="467">
        <f t="shared" si="2"/>
        <v>0</v>
      </c>
      <c r="U4" s="467">
        <f t="shared" si="2"/>
        <v>0</v>
      </c>
      <c r="V4" s="467">
        <f t="shared" si="2"/>
        <v>0</v>
      </c>
      <c r="W4" s="467">
        <f t="shared" si="2"/>
        <v>0</v>
      </c>
      <c r="X4" s="467">
        <f t="shared" si="2"/>
        <v>0</v>
      </c>
      <c r="Y4" s="467">
        <f t="shared" si="2"/>
        <v>0</v>
      </c>
      <c r="Z4" s="467">
        <f t="shared" si="2"/>
        <v>0</v>
      </c>
      <c r="AA4" s="467">
        <f t="shared" si="2"/>
        <v>15</v>
      </c>
      <c r="AB4" s="467">
        <f t="shared" si="2"/>
        <v>15</v>
      </c>
      <c r="AC4" s="467">
        <f t="shared" si="2"/>
        <v>0</v>
      </c>
      <c r="AD4" s="467">
        <f t="shared" si="2"/>
        <v>0</v>
      </c>
      <c r="AE4" s="467">
        <f t="shared" si="2"/>
        <v>0</v>
      </c>
      <c r="AF4" s="467">
        <f t="shared" si="2"/>
        <v>0</v>
      </c>
      <c r="AG4" s="467">
        <f t="shared" si="2"/>
        <v>0</v>
      </c>
      <c r="AH4" s="467">
        <f t="shared" si="2"/>
        <v>0</v>
      </c>
      <c r="AI4" s="467">
        <f t="shared" si="2"/>
        <v>0</v>
      </c>
      <c r="AJ4" s="467">
        <f t="shared" si="2"/>
        <v>0</v>
      </c>
      <c r="AK4" s="467">
        <f t="shared" si="2"/>
        <v>0</v>
      </c>
      <c r="AL4" s="467">
        <f t="shared" si="2"/>
        <v>0</v>
      </c>
      <c r="AM4" s="467">
        <f t="shared" si="2"/>
        <v>0</v>
      </c>
      <c r="AN4" s="467">
        <f t="shared" si="2"/>
        <v>0</v>
      </c>
      <c r="AO4" s="467">
        <f t="shared" si="2"/>
        <v>0</v>
      </c>
      <c r="AP4" s="467">
        <f t="shared" si="2"/>
        <v>0</v>
      </c>
      <c r="AQ4" s="467">
        <f t="shared" si="2"/>
        <v>0</v>
      </c>
      <c r="AR4" s="467">
        <f t="shared" si="2"/>
        <v>0</v>
      </c>
      <c r="AS4" s="467">
        <f t="shared" si="2"/>
        <v>0</v>
      </c>
      <c r="AT4" s="467">
        <f t="shared" si="2"/>
        <v>0</v>
      </c>
      <c r="AU4" s="467">
        <f t="shared" si="2"/>
        <v>92.5</v>
      </c>
      <c r="AV4" s="467">
        <f t="shared" si="2"/>
        <v>33</v>
      </c>
      <c r="AW4" s="467">
        <f t="shared" si="2"/>
        <v>0</v>
      </c>
      <c r="AX4" s="467">
        <f t="shared" si="2"/>
        <v>0</v>
      </c>
      <c r="AY4" s="467">
        <f t="shared" si="2"/>
        <v>0</v>
      </c>
      <c r="AZ4" s="467">
        <f t="shared" si="2"/>
        <v>630</v>
      </c>
      <c r="BA4" s="467">
        <f t="shared" si="2"/>
        <v>392.5</v>
      </c>
      <c r="BB4" s="467">
        <f t="shared" si="2"/>
        <v>155</v>
      </c>
      <c r="BC4" s="467">
        <f t="shared" si="2"/>
        <v>363.5</v>
      </c>
      <c r="BD4" s="467">
        <f t="shared" si="2"/>
        <v>308</v>
      </c>
      <c r="BE4" s="467">
        <f t="shared" si="2"/>
        <v>0</v>
      </c>
      <c r="BF4" s="467">
        <f t="shared" si="2"/>
        <v>0</v>
      </c>
      <c r="BG4" s="467">
        <f t="shared" si="2"/>
        <v>0</v>
      </c>
      <c r="BH4" s="467">
        <f t="shared" si="2"/>
        <v>0</v>
      </c>
      <c r="BI4" s="467">
        <f t="shared" si="2"/>
        <v>0</v>
      </c>
      <c r="BJ4" s="467">
        <f t="shared" si="2"/>
        <v>0</v>
      </c>
      <c r="BK4" s="467">
        <f t="shared" si="2"/>
        <v>0</v>
      </c>
      <c r="BL4" s="467">
        <f t="shared" si="2"/>
        <v>68.5</v>
      </c>
      <c r="BM4" s="467">
        <f t="shared" si="2"/>
        <v>0</v>
      </c>
      <c r="BN4" s="467">
        <f t="shared" si="2"/>
        <v>0</v>
      </c>
      <c r="BO4" s="467">
        <f t="shared" si="2"/>
        <v>0</v>
      </c>
      <c r="BP4" s="467">
        <f t="shared" si="2"/>
        <v>0</v>
      </c>
      <c r="BQ4" s="467">
        <f t="shared" si="2"/>
        <v>0</v>
      </c>
      <c r="BR4" s="467">
        <f t="shared" si="2"/>
        <v>0</v>
      </c>
      <c r="BS4" s="467">
        <f t="shared" si="2"/>
        <v>0</v>
      </c>
      <c r="BT4" s="467">
        <f t="shared" ref="BT4:CA4" si="3">BT17+BT44+BT62+BT82+BT94+BT101+BT161+BT173+BT262+BT283+BT293+BT326+BT335+BT344+BT351+BT361+BT365+BT373+BT375+BT382+BT391+BT401+BT405+BT411+BT433+BT442</f>
        <v>0</v>
      </c>
      <c r="BU4" s="467">
        <f t="shared" si="3"/>
        <v>0</v>
      </c>
      <c r="BV4" s="467">
        <f t="shared" si="3"/>
        <v>0</v>
      </c>
      <c r="BW4" s="467">
        <f t="shared" si="3"/>
        <v>0</v>
      </c>
      <c r="BX4" s="467">
        <f t="shared" si="3"/>
        <v>0</v>
      </c>
      <c r="BY4" s="467">
        <f t="shared" si="3"/>
        <v>0</v>
      </c>
      <c r="BZ4" s="467">
        <f t="shared" si="3"/>
        <v>0</v>
      </c>
      <c r="CA4" s="467">
        <f t="shared" si="3"/>
        <v>0</v>
      </c>
      <c r="CC4" s="466"/>
      <c r="CD4" s="466"/>
      <c r="CE4" s="466"/>
      <c r="CF4" s="466"/>
      <c r="CG4" s="466"/>
      <c r="CH4" s="466"/>
      <c r="CI4" s="466"/>
      <c r="CJ4" s="466"/>
      <c r="CK4" s="466"/>
      <c r="CL4" s="466"/>
      <c r="CM4" s="466"/>
      <c r="CN4" s="466"/>
      <c r="CO4" s="466"/>
      <c r="CP4" s="466"/>
      <c r="CQ4" s="466"/>
      <c r="CR4" s="466"/>
      <c r="CS4" s="466"/>
      <c r="CT4" s="466"/>
      <c r="CU4" s="466"/>
      <c r="CV4" s="466"/>
      <c r="CW4" s="466"/>
      <c r="CX4" s="466"/>
      <c r="CY4" s="466"/>
      <c r="CZ4" s="466"/>
      <c r="DA4" s="466"/>
      <c r="DB4" s="466"/>
      <c r="DC4" s="466"/>
      <c r="DD4" s="466"/>
      <c r="DE4" s="466"/>
      <c r="DF4" s="466"/>
      <c r="DG4" s="466"/>
      <c r="DH4" s="466"/>
      <c r="DI4" s="466"/>
      <c r="DJ4" s="466"/>
      <c r="DK4" s="466"/>
      <c r="DL4" s="466"/>
    </row>
    <row r="5" spans="2:117" ht="31.2">
      <c r="G5" s="643" t="s">
        <v>1458</v>
      </c>
      <c r="H5" s="643"/>
      <c r="I5" s="643"/>
      <c r="J5" s="643"/>
      <c r="K5" s="643"/>
      <c r="L5" s="643"/>
      <c r="M5" s="643"/>
      <c r="N5" s="643"/>
      <c r="O5" s="643"/>
      <c r="P5" s="643"/>
      <c r="Q5" s="643"/>
      <c r="R5" s="643"/>
      <c r="S5" s="643"/>
      <c r="T5" s="643"/>
      <c r="U5" s="643"/>
      <c r="V5" s="643"/>
      <c r="W5" s="643"/>
      <c r="X5" s="643"/>
      <c r="Y5" s="643"/>
      <c r="Z5" s="643"/>
      <c r="AA5" s="643"/>
      <c r="AB5" s="643"/>
      <c r="AC5" s="643"/>
      <c r="AD5" s="643"/>
      <c r="AE5" s="643"/>
      <c r="AF5" s="643"/>
      <c r="AG5" s="643"/>
      <c r="AH5" s="643"/>
      <c r="AI5" s="643"/>
      <c r="AJ5" s="643"/>
      <c r="AK5" s="643"/>
      <c r="AL5" s="643"/>
      <c r="AM5" s="643"/>
      <c r="AN5" s="643"/>
      <c r="AO5" s="643"/>
      <c r="AP5" s="643"/>
      <c r="AQ5" s="468"/>
      <c r="AR5" s="643" t="s">
        <v>1459</v>
      </c>
      <c r="AS5" s="643"/>
      <c r="AT5" s="643"/>
      <c r="AU5" s="643"/>
      <c r="AV5" s="643"/>
      <c r="AW5" s="643"/>
      <c r="AX5" s="643"/>
      <c r="AY5" s="643"/>
      <c r="AZ5" s="643"/>
      <c r="BA5" s="643"/>
      <c r="BB5" s="643"/>
      <c r="BC5" s="643"/>
      <c r="BD5" s="643"/>
      <c r="BE5" s="643"/>
      <c r="BF5" s="643"/>
      <c r="BG5" s="643"/>
      <c r="BH5" s="643"/>
      <c r="BI5" s="643"/>
      <c r="BJ5" s="643"/>
      <c r="BK5" s="643"/>
      <c r="BL5" s="643"/>
      <c r="BM5" s="643"/>
      <c r="BN5" s="643"/>
      <c r="BO5" s="643"/>
      <c r="BP5" s="643"/>
      <c r="BQ5" s="643"/>
      <c r="BR5" s="643"/>
      <c r="BS5" s="643"/>
      <c r="BT5" s="643"/>
      <c r="BU5" s="643"/>
      <c r="BV5" s="643"/>
      <c r="BW5" s="643"/>
      <c r="BX5" s="643"/>
      <c r="BY5" s="643"/>
      <c r="BZ5" s="643"/>
      <c r="CA5" s="643"/>
      <c r="CC5" s="644" t="s">
        <v>1460</v>
      </c>
      <c r="CD5" s="644"/>
      <c r="CE5" s="644"/>
      <c r="CF5" s="644"/>
      <c r="CG5" s="644"/>
      <c r="CH5" s="644"/>
      <c r="CI5" s="644"/>
      <c r="CJ5" s="644"/>
      <c r="CK5" s="644"/>
      <c r="CL5" s="644"/>
      <c r="CM5" s="644"/>
      <c r="CN5" s="644"/>
      <c r="CO5" s="644"/>
      <c r="CP5" s="644"/>
      <c r="CQ5" s="644"/>
      <c r="CR5" s="644"/>
      <c r="CS5" s="644"/>
      <c r="CT5" s="644"/>
      <c r="CU5" s="644"/>
      <c r="CV5" s="644"/>
      <c r="CW5" s="644"/>
      <c r="CX5" s="644"/>
      <c r="CY5" s="644"/>
      <c r="CZ5" s="644"/>
      <c r="DA5" s="644"/>
      <c r="DB5" s="644"/>
      <c r="DC5" s="644"/>
      <c r="DD5" s="644"/>
      <c r="DE5" s="644"/>
      <c r="DF5" s="644"/>
      <c r="DG5" s="644"/>
      <c r="DH5" s="644"/>
      <c r="DI5" s="644"/>
      <c r="DJ5" s="644"/>
      <c r="DK5" s="644"/>
      <c r="DL5" s="644"/>
    </row>
    <row r="6" spans="2:117">
      <c r="B6" s="464">
        <f>COUNTA(B8:B441)</f>
        <v>409</v>
      </c>
    </row>
    <row r="7" spans="2:117" s="463" customFormat="1" ht="24.75" customHeight="1">
      <c r="B7" s="471" t="s">
        <v>909</v>
      </c>
      <c r="C7" s="471" t="s">
        <v>1096</v>
      </c>
      <c r="D7" s="471" t="s">
        <v>1097</v>
      </c>
      <c r="E7" s="471" t="s">
        <v>1098</v>
      </c>
      <c r="F7" s="471" t="s">
        <v>27</v>
      </c>
      <c r="G7" s="471" t="s">
        <v>1099</v>
      </c>
      <c r="H7" s="471" t="s">
        <v>1100</v>
      </c>
      <c r="I7" s="471" t="s">
        <v>1101</v>
      </c>
      <c r="J7" s="471" t="s">
        <v>1102</v>
      </c>
      <c r="K7" s="471" t="s">
        <v>1103</v>
      </c>
      <c r="L7" s="471" t="s">
        <v>1104</v>
      </c>
      <c r="M7" s="471" t="s">
        <v>1105</v>
      </c>
      <c r="N7" s="471" t="s">
        <v>1106</v>
      </c>
      <c r="O7" s="471" t="s">
        <v>1107</v>
      </c>
      <c r="P7" s="471" t="s">
        <v>1108</v>
      </c>
      <c r="Q7" s="471" t="s">
        <v>1109</v>
      </c>
      <c r="R7" s="471" t="s">
        <v>1110</v>
      </c>
      <c r="S7" s="471" t="s">
        <v>1111</v>
      </c>
      <c r="T7" s="471" t="s">
        <v>1112</v>
      </c>
      <c r="U7" s="471" t="s">
        <v>1113</v>
      </c>
      <c r="V7" s="471" t="s">
        <v>150</v>
      </c>
      <c r="W7" s="471" t="s">
        <v>151</v>
      </c>
      <c r="X7" s="471" t="s">
        <v>1114</v>
      </c>
      <c r="Y7" s="471" t="s">
        <v>895</v>
      </c>
      <c r="Z7" s="471" t="s">
        <v>149</v>
      </c>
      <c r="AA7" s="471" t="s">
        <v>1115</v>
      </c>
      <c r="AB7" s="471" t="s">
        <v>147</v>
      </c>
      <c r="AC7" s="471" t="s">
        <v>148</v>
      </c>
      <c r="AD7" s="471" t="s">
        <v>152</v>
      </c>
      <c r="AE7" s="471" t="s">
        <v>58</v>
      </c>
      <c r="AF7" s="471" t="s">
        <v>146</v>
      </c>
      <c r="AG7" s="471" t="s">
        <v>158</v>
      </c>
      <c r="AH7" s="471" t="s">
        <v>157</v>
      </c>
      <c r="AI7" s="471" t="s">
        <v>1075</v>
      </c>
      <c r="AJ7" s="471" t="s">
        <v>154</v>
      </c>
      <c r="AK7" s="471" t="s">
        <v>155</v>
      </c>
      <c r="AL7" s="471" t="s">
        <v>156</v>
      </c>
      <c r="AM7" s="471" t="s">
        <v>153</v>
      </c>
      <c r="AN7" s="471" t="s">
        <v>159</v>
      </c>
      <c r="AO7" s="471" t="s">
        <v>160</v>
      </c>
      <c r="AP7" s="472" t="s">
        <v>1076</v>
      </c>
      <c r="AR7" s="471" t="s">
        <v>1099</v>
      </c>
      <c r="AS7" s="471" t="s">
        <v>1100</v>
      </c>
      <c r="AT7" s="471" t="s">
        <v>1101</v>
      </c>
      <c r="AU7" s="471" t="s">
        <v>1102</v>
      </c>
      <c r="AV7" s="471" t="s">
        <v>1103</v>
      </c>
      <c r="AW7" s="471" t="s">
        <v>1104</v>
      </c>
      <c r="AX7" s="471" t="s">
        <v>1105</v>
      </c>
      <c r="AY7" s="471" t="s">
        <v>1106</v>
      </c>
      <c r="AZ7" s="471" t="s">
        <v>1107</v>
      </c>
      <c r="BA7" s="471" t="s">
        <v>1108</v>
      </c>
      <c r="BB7" s="471" t="s">
        <v>1109</v>
      </c>
      <c r="BC7" s="471" t="s">
        <v>1110</v>
      </c>
      <c r="BD7" s="471" t="s">
        <v>1111</v>
      </c>
      <c r="BE7" s="471" t="s">
        <v>1112</v>
      </c>
      <c r="BF7" s="471" t="s">
        <v>1113</v>
      </c>
      <c r="BG7" s="471" t="s">
        <v>150</v>
      </c>
      <c r="BH7" s="471" t="s">
        <v>151</v>
      </c>
      <c r="BI7" s="471" t="s">
        <v>1114</v>
      </c>
      <c r="BJ7" s="471" t="s">
        <v>895</v>
      </c>
      <c r="BK7" s="471" t="s">
        <v>149</v>
      </c>
      <c r="BL7" s="471" t="s">
        <v>1115</v>
      </c>
      <c r="BM7" s="471" t="s">
        <v>147</v>
      </c>
      <c r="BN7" s="471" t="s">
        <v>148</v>
      </c>
      <c r="BO7" s="471" t="s">
        <v>152</v>
      </c>
      <c r="BP7" s="471" t="s">
        <v>58</v>
      </c>
      <c r="BQ7" s="471" t="s">
        <v>146</v>
      </c>
      <c r="BR7" s="471" t="s">
        <v>158</v>
      </c>
      <c r="BS7" s="471" t="s">
        <v>157</v>
      </c>
      <c r="BT7" s="471" t="s">
        <v>1075</v>
      </c>
      <c r="BU7" s="471" t="s">
        <v>154</v>
      </c>
      <c r="BV7" s="471" t="s">
        <v>155</v>
      </c>
      <c r="BW7" s="471" t="s">
        <v>156</v>
      </c>
      <c r="BX7" s="471" t="s">
        <v>153</v>
      </c>
      <c r="BY7" s="471" t="s">
        <v>159</v>
      </c>
      <c r="BZ7" s="471" t="s">
        <v>160</v>
      </c>
      <c r="CA7" s="472" t="s">
        <v>1076</v>
      </c>
      <c r="CC7" s="471" t="s">
        <v>1099</v>
      </c>
      <c r="CD7" s="471" t="s">
        <v>1100</v>
      </c>
      <c r="CE7" s="471" t="s">
        <v>1101</v>
      </c>
      <c r="CF7" s="471" t="s">
        <v>1102</v>
      </c>
      <c r="CG7" s="471" t="s">
        <v>1103</v>
      </c>
      <c r="CH7" s="471" t="s">
        <v>1104</v>
      </c>
      <c r="CI7" s="471" t="s">
        <v>1105</v>
      </c>
      <c r="CJ7" s="471" t="s">
        <v>1106</v>
      </c>
      <c r="CK7" s="471" t="s">
        <v>1107</v>
      </c>
      <c r="CL7" s="471" t="s">
        <v>1108</v>
      </c>
      <c r="CM7" s="471" t="s">
        <v>1109</v>
      </c>
      <c r="CN7" s="471" t="s">
        <v>1110</v>
      </c>
      <c r="CO7" s="471" t="s">
        <v>1111</v>
      </c>
      <c r="CP7" s="471" t="s">
        <v>1112</v>
      </c>
      <c r="CQ7" s="471" t="s">
        <v>1113</v>
      </c>
      <c r="CR7" s="471" t="s">
        <v>150</v>
      </c>
      <c r="CS7" s="471" t="s">
        <v>151</v>
      </c>
      <c r="CT7" s="471" t="s">
        <v>1114</v>
      </c>
      <c r="CU7" s="471" t="s">
        <v>895</v>
      </c>
      <c r="CV7" s="471" t="s">
        <v>149</v>
      </c>
      <c r="CW7" s="471" t="s">
        <v>1115</v>
      </c>
      <c r="CX7" s="471" t="s">
        <v>147</v>
      </c>
      <c r="CY7" s="471" t="s">
        <v>148</v>
      </c>
      <c r="CZ7" s="471" t="s">
        <v>152</v>
      </c>
      <c r="DA7" s="471" t="s">
        <v>58</v>
      </c>
      <c r="DB7" s="471" t="s">
        <v>146</v>
      </c>
      <c r="DC7" s="471" t="s">
        <v>158</v>
      </c>
      <c r="DD7" s="471" t="s">
        <v>157</v>
      </c>
      <c r="DE7" s="471" t="s">
        <v>1075</v>
      </c>
      <c r="DF7" s="471" t="s">
        <v>154</v>
      </c>
      <c r="DG7" s="471" t="s">
        <v>155</v>
      </c>
      <c r="DH7" s="471" t="s">
        <v>156</v>
      </c>
      <c r="DI7" s="471" t="s">
        <v>153</v>
      </c>
      <c r="DJ7" s="471" t="s">
        <v>159</v>
      </c>
      <c r="DK7" s="471" t="s">
        <v>160</v>
      </c>
      <c r="DL7" s="472" t="s">
        <v>1076</v>
      </c>
    </row>
    <row r="8" spans="2:117">
      <c r="B8" s="473">
        <v>1</v>
      </c>
      <c r="C8" s="423" t="s">
        <v>1099</v>
      </c>
      <c r="D8" s="423" t="s">
        <v>277</v>
      </c>
      <c r="E8" s="423" t="s">
        <v>278</v>
      </c>
      <c r="F8" s="474">
        <f>+SUM(G8:CA8)</f>
        <v>0</v>
      </c>
      <c r="G8" s="475"/>
      <c r="H8" s="475"/>
      <c r="I8" s="475"/>
      <c r="J8" s="475"/>
      <c r="K8" s="475"/>
      <c r="L8" s="475"/>
      <c r="M8" s="475"/>
      <c r="N8" s="475"/>
      <c r="O8" s="475"/>
      <c r="P8" s="475"/>
      <c r="Q8" s="475"/>
      <c r="R8" s="475"/>
      <c r="S8" s="475"/>
      <c r="T8" s="475"/>
      <c r="U8" s="475"/>
      <c r="V8" s="475"/>
      <c r="W8" s="475"/>
      <c r="X8" s="475"/>
      <c r="Y8" s="475"/>
      <c r="Z8" s="475"/>
      <c r="AA8" s="475"/>
      <c r="AB8" s="475"/>
      <c r="AC8" s="475"/>
      <c r="AD8" s="475"/>
      <c r="AE8" s="475"/>
      <c r="AF8" s="475"/>
      <c r="AG8" s="475"/>
      <c r="AH8" s="475"/>
      <c r="AI8" s="475"/>
      <c r="AJ8" s="475"/>
      <c r="AK8" s="475"/>
      <c r="AL8" s="475"/>
      <c r="AM8" s="475"/>
      <c r="AN8" s="475"/>
      <c r="AO8" s="475"/>
      <c r="AP8" s="475"/>
      <c r="AR8" s="475"/>
      <c r="AS8" s="475"/>
      <c r="AT8" s="475"/>
      <c r="AU8" s="475"/>
      <c r="AV8" s="475"/>
      <c r="AW8" s="475"/>
      <c r="AX8" s="475"/>
      <c r="AY8" s="475"/>
      <c r="AZ8" s="475"/>
      <c r="BA8" s="475"/>
      <c r="BB8" s="475"/>
      <c r="BC8" s="475"/>
      <c r="BD8" s="475"/>
      <c r="BE8" s="475"/>
      <c r="BF8" s="475"/>
      <c r="BG8" s="475"/>
      <c r="BH8" s="475"/>
      <c r="BI8" s="475"/>
      <c r="BJ8" s="475"/>
      <c r="BK8" s="475"/>
      <c r="BL8" s="475"/>
      <c r="BM8" s="475"/>
      <c r="BN8" s="475"/>
      <c r="BO8" s="475"/>
      <c r="BP8" s="475"/>
      <c r="BQ8" s="475"/>
      <c r="BR8" s="475"/>
      <c r="BS8" s="475"/>
      <c r="BT8" s="475"/>
      <c r="BU8" s="475"/>
      <c r="BV8" s="475"/>
      <c r="BW8" s="475"/>
      <c r="BX8" s="475"/>
      <c r="BY8" s="475"/>
      <c r="BZ8" s="475"/>
      <c r="CA8" s="475"/>
      <c r="CC8" s="475"/>
      <c r="CD8" s="475"/>
      <c r="CE8" s="475"/>
      <c r="CF8" s="475"/>
      <c r="CG8" s="475"/>
      <c r="CH8" s="475"/>
      <c r="CI8" s="475"/>
      <c r="CJ8" s="475"/>
      <c r="CK8" s="475"/>
      <c r="CL8" s="475"/>
      <c r="CM8" s="475"/>
      <c r="CN8" s="475"/>
      <c r="CO8" s="475"/>
      <c r="CP8" s="475"/>
      <c r="CQ8" s="475"/>
      <c r="CR8" s="475"/>
      <c r="CS8" s="475"/>
      <c r="CT8" s="475"/>
      <c r="CU8" s="475"/>
      <c r="CV8" s="475"/>
      <c r="CW8" s="475"/>
      <c r="CX8" s="475"/>
      <c r="CY8" s="475"/>
      <c r="CZ8" s="475"/>
      <c r="DA8" s="475"/>
      <c r="DB8" s="475"/>
      <c r="DC8" s="475"/>
      <c r="DD8" s="475"/>
      <c r="DE8" s="475"/>
      <c r="DF8" s="475"/>
      <c r="DG8" s="475"/>
      <c r="DH8" s="475"/>
      <c r="DI8" s="475"/>
      <c r="DJ8" s="475"/>
      <c r="DK8" s="475"/>
      <c r="DL8" s="475"/>
      <c r="DM8" s="464">
        <v>1</v>
      </c>
    </row>
    <row r="9" spans="2:117">
      <c r="B9" s="473">
        <f>+B8+1</f>
        <v>2</v>
      </c>
      <c r="C9" s="423" t="s">
        <v>1099</v>
      </c>
      <c r="D9" s="423" t="s">
        <v>382</v>
      </c>
      <c r="E9" s="423" t="s">
        <v>638</v>
      </c>
      <c r="F9" s="474">
        <f t="shared" ref="F9:F16" si="4">+SUM(G9:CA9)</f>
        <v>0</v>
      </c>
      <c r="G9" s="475"/>
      <c r="H9" s="475"/>
      <c r="I9" s="475"/>
      <c r="J9" s="475"/>
      <c r="K9" s="475"/>
      <c r="L9" s="475"/>
      <c r="M9" s="475"/>
      <c r="N9" s="475"/>
      <c r="O9" s="475"/>
      <c r="P9" s="475"/>
      <c r="Q9" s="475"/>
      <c r="R9" s="475"/>
      <c r="S9" s="475"/>
      <c r="T9" s="475"/>
      <c r="U9" s="475"/>
      <c r="V9" s="475"/>
      <c r="W9" s="475"/>
      <c r="X9" s="475"/>
      <c r="Y9" s="475"/>
      <c r="Z9" s="475"/>
      <c r="AA9" s="475"/>
      <c r="AB9" s="475"/>
      <c r="AC9" s="475"/>
      <c r="AD9" s="475"/>
      <c r="AE9" s="475"/>
      <c r="AF9" s="475"/>
      <c r="AG9" s="475"/>
      <c r="AH9" s="475"/>
      <c r="AI9" s="475"/>
      <c r="AJ9" s="475"/>
      <c r="AK9" s="475"/>
      <c r="AL9" s="475"/>
      <c r="AM9" s="475"/>
      <c r="AN9" s="475"/>
      <c r="AO9" s="475"/>
      <c r="AP9" s="475"/>
      <c r="AR9" s="475"/>
      <c r="AS9" s="475"/>
      <c r="AT9" s="475"/>
      <c r="AU9" s="475"/>
      <c r="AV9" s="475"/>
      <c r="AW9" s="475"/>
      <c r="AX9" s="475"/>
      <c r="AY9" s="475"/>
      <c r="AZ9" s="475"/>
      <c r="BA9" s="475"/>
      <c r="BB9" s="475"/>
      <c r="BC9" s="475"/>
      <c r="BD9" s="475"/>
      <c r="BE9" s="475"/>
      <c r="BF9" s="475"/>
      <c r="BG9" s="475"/>
      <c r="BH9" s="475"/>
      <c r="BI9" s="475"/>
      <c r="BJ9" s="475"/>
      <c r="BK9" s="475"/>
      <c r="BL9" s="475"/>
      <c r="BM9" s="475"/>
      <c r="BN9" s="475"/>
      <c r="BO9" s="475"/>
      <c r="BP9" s="475"/>
      <c r="BQ9" s="475"/>
      <c r="BR9" s="475"/>
      <c r="BS9" s="475"/>
      <c r="BT9" s="475"/>
      <c r="BU9" s="475"/>
      <c r="BV9" s="475"/>
      <c r="BW9" s="475"/>
      <c r="BX9" s="475"/>
      <c r="BY9" s="475"/>
      <c r="BZ9" s="475"/>
      <c r="CA9" s="475"/>
      <c r="CC9" s="475"/>
      <c r="CD9" s="475"/>
      <c r="CE9" s="475"/>
      <c r="CF9" s="475"/>
      <c r="CG9" s="475"/>
      <c r="CH9" s="475"/>
      <c r="CI9" s="475"/>
      <c r="CJ9" s="475"/>
      <c r="CK9" s="475"/>
      <c r="CL9" s="475"/>
      <c r="CM9" s="475"/>
      <c r="CN9" s="475"/>
      <c r="CO9" s="475"/>
      <c r="CP9" s="475"/>
      <c r="CQ9" s="475"/>
      <c r="CR9" s="475"/>
      <c r="CS9" s="475"/>
      <c r="CT9" s="475"/>
      <c r="CU9" s="475"/>
      <c r="CV9" s="475"/>
      <c r="CW9" s="475"/>
      <c r="CX9" s="475"/>
      <c r="CY9" s="475"/>
      <c r="CZ9" s="475"/>
      <c r="DA9" s="475"/>
      <c r="DB9" s="475"/>
      <c r="DC9" s="475"/>
      <c r="DD9" s="475"/>
      <c r="DE9" s="475"/>
      <c r="DF9" s="475"/>
      <c r="DG9" s="475"/>
      <c r="DH9" s="475"/>
      <c r="DI9" s="475"/>
      <c r="DJ9" s="475"/>
      <c r="DK9" s="475"/>
      <c r="DL9" s="475"/>
      <c r="DM9" s="464">
        <v>1</v>
      </c>
    </row>
    <row r="10" spans="2:117">
      <c r="B10" s="473">
        <f t="shared" ref="B10:B16" si="5">+B9+1</f>
        <v>3</v>
      </c>
      <c r="C10" s="423" t="s">
        <v>1099</v>
      </c>
      <c r="D10" s="423" t="s">
        <v>647</v>
      </c>
      <c r="E10" s="423" t="s">
        <v>648</v>
      </c>
      <c r="F10" s="476">
        <f t="shared" si="4"/>
        <v>0</v>
      </c>
      <c r="G10" s="474"/>
      <c r="H10" s="474"/>
      <c r="I10" s="474"/>
      <c r="J10" s="474"/>
      <c r="K10" s="474"/>
      <c r="L10" s="474"/>
      <c r="M10" s="474"/>
      <c r="N10" s="474"/>
      <c r="O10" s="474"/>
      <c r="P10" s="474"/>
      <c r="Q10" s="474"/>
      <c r="R10" s="474"/>
      <c r="S10" s="474"/>
      <c r="T10" s="474"/>
      <c r="U10" s="474"/>
      <c r="V10" s="474"/>
      <c r="W10" s="474"/>
      <c r="X10" s="474"/>
      <c r="Y10" s="474"/>
      <c r="Z10" s="474"/>
      <c r="AA10" s="474"/>
      <c r="AB10" s="474"/>
      <c r="AC10" s="474"/>
      <c r="AD10" s="474"/>
      <c r="AE10" s="474"/>
      <c r="AF10" s="474"/>
      <c r="AG10" s="474"/>
      <c r="AH10" s="474"/>
      <c r="AI10" s="474"/>
      <c r="AJ10" s="474"/>
      <c r="AK10" s="474"/>
      <c r="AL10" s="474"/>
      <c r="AM10" s="474"/>
      <c r="AN10" s="474"/>
      <c r="AO10" s="474"/>
      <c r="AP10" s="474"/>
      <c r="AR10" s="474"/>
      <c r="AS10" s="474"/>
      <c r="AT10" s="474"/>
      <c r="AU10" s="474"/>
      <c r="AV10" s="474"/>
      <c r="AW10" s="474"/>
      <c r="AX10" s="474"/>
      <c r="AY10" s="474"/>
      <c r="AZ10" s="474"/>
      <c r="BA10" s="474"/>
      <c r="BB10" s="474"/>
      <c r="BC10" s="474"/>
      <c r="BD10" s="474"/>
      <c r="BE10" s="474"/>
      <c r="BF10" s="474"/>
      <c r="BG10" s="474"/>
      <c r="BH10" s="474"/>
      <c r="BI10" s="474"/>
      <c r="BJ10" s="474"/>
      <c r="BK10" s="474"/>
      <c r="BL10" s="474"/>
      <c r="BM10" s="474"/>
      <c r="BN10" s="474"/>
      <c r="BO10" s="474"/>
      <c r="BP10" s="474"/>
      <c r="BQ10" s="474"/>
      <c r="BR10" s="474"/>
      <c r="BS10" s="474"/>
      <c r="BT10" s="474"/>
      <c r="BU10" s="474"/>
      <c r="BV10" s="474"/>
      <c r="BW10" s="474"/>
      <c r="BX10" s="474"/>
      <c r="BY10" s="474"/>
      <c r="BZ10" s="474"/>
      <c r="CA10" s="474"/>
      <c r="CC10" s="475"/>
      <c r="CD10" s="475"/>
      <c r="CE10" s="475"/>
      <c r="CF10" s="475"/>
      <c r="CG10" s="475"/>
      <c r="CH10" s="475"/>
      <c r="CI10" s="475"/>
      <c r="CJ10" s="475"/>
      <c r="CK10" s="475"/>
      <c r="CL10" s="475"/>
      <c r="CM10" s="475"/>
      <c r="CN10" s="475"/>
      <c r="CO10" s="475"/>
      <c r="CP10" s="475"/>
      <c r="CQ10" s="475"/>
      <c r="CR10" s="475"/>
      <c r="CS10" s="475"/>
      <c r="CT10" s="475"/>
      <c r="CU10" s="475"/>
      <c r="CV10" s="475"/>
      <c r="CW10" s="475"/>
      <c r="CX10" s="475"/>
      <c r="CY10" s="475"/>
      <c r="CZ10" s="475"/>
      <c r="DA10" s="475"/>
      <c r="DB10" s="475"/>
      <c r="DC10" s="475"/>
      <c r="DD10" s="475"/>
      <c r="DE10" s="475"/>
      <c r="DF10" s="475"/>
      <c r="DG10" s="475"/>
      <c r="DH10" s="475"/>
      <c r="DI10" s="475"/>
      <c r="DJ10" s="475"/>
      <c r="DK10" s="475"/>
      <c r="DL10" s="475"/>
      <c r="DM10" s="464">
        <v>1</v>
      </c>
    </row>
    <row r="11" spans="2:117">
      <c r="B11" s="473">
        <f t="shared" si="5"/>
        <v>4</v>
      </c>
      <c r="C11" s="423" t="s">
        <v>1099</v>
      </c>
      <c r="D11" s="423" t="s">
        <v>279</v>
      </c>
      <c r="E11" s="423" t="s">
        <v>280</v>
      </c>
      <c r="F11" s="474">
        <f t="shared" si="4"/>
        <v>15.5</v>
      </c>
      <c r="G11" s="475"/>
      <c r="H11" s="475"/>
      <c r="I11" s="475"/>
      <c r="J11" s="475"/>
      <c r="K11" s="475"/>
      <c r="L11" s="475"/>
      <c r="M11" s="475"/>
      <c r="N11" s="475"/>
      <c r="O11" s="475"/>
      <c r="P11" s="475"/>
      <c r="Q11" s="475"/>
      <c r="R11" s="475"/>
      <c r="S11" s="475"/>
      <c r="T11" s="475"/>
      <c r="U11" s="475"/>
      <c r="V11" s="475"/>
      <c r="W11" s="475"/>
      <c r="X11" s="475"/>
      <c r="Y11" s="475"/>
      <c r="Z11" s="475"/>
      <c r="AA11" s="475"/>
      <c r="AB11" s="475"/>
      <c r="AC11" s="475"/>
      <c r="AD11" s="475"/>
      <c r="AE11" s="475"/>
      <c r="AF11" s="475"/>
      <c r="AG11" s="475"/>
      <c r="AH11" s="475"/>
      <c r="AI11" s="475"/>
      <c r="AJ11" s="475"/>
      <c r="AK11" s="475"/>
      <c r="AL11" s="475"/>
      <c r="AM11" s="475"/>
      <c r="AN11" s="475"/>
      <c r="AO11" s="475"/>
      <c r="AP11" s="475"/>
      <c r="AR11" s="475"/>
      <c r="AS11" s="475"/>
      <c r="AT11" s="475"/>
      <c r="AU11" s="475"/>
      <c r="AV11" s="475"/>
      <c r="AW11" s="475"/>
      <c r="AX11" s="475"/>
      <c r="AY11" s="475"/>
      <c r="AZ11" s="475"/>
      <c r="BA11" s="475"/>
      <c r="BB11" s="475"/>
      <c r="BC11" s="475"/>
      <c r="BD11" s="475"/>
      <c r="BE11" s="475"/>
      <c r="BF11" s="475"/>
      <c r="BG11" s="475"/>
      <c r="BH11" s="475"/>
      <c r="BI11" s="475"/>
      <c r="BJ11" s="475"/>
      <c r="BK11" s="475"/>
      <c r="BL11" s="475">
        <v>15.5</v>
      </c>
      <c r="BM11" s="475"/>
      <c r="BN11" s="475"/>
      <c r="BO11" s="475"/>
      <c r="BP11" s="475"/>
      <c r="BQ11" s="475"/>
      <c r="BR11" s="475"/>
      <c r="BS11" s="475"/>
      <c r="BT11" s="475"/>
      <c r="BU11" s="475"/>
      <c r="BV11" s="475"/>
      <c r="BW11" s="475"/>
      <c r="BX11" s="475"/>
      <c r="BY11" s="475"/>
      <c r="BZ11" s="475"/>
      <c r="CA11" s="475"/>
      <c r="CC11" s="475"/>
      <c r="CD11" s="475"/>
      <c r="CE11" s="475"/>
      <c r="CF11" s="475"/>
      <c r="CG11" s="475"/>
      <c r="CH11" s="475"/>
      <c r="CI11" s="475"/>
      <c r="CJ11" s="475"/>
      <c r="CK11" s="475"/>
      <c r="CL11" s="475"/>
      <c r="CM11" s="475"/>
      <c r="CN11" s="475"/>
      <c r="CO11" s="475"/>
      <c r="CP11" s="475"/>
      <c r="CQ11" s="475"/>
      <c r="CR11" s="475"/>
      <c r="CS11" s="475"/>
      <c r="CT11" s="475"/>
      <c r="CU11" s="475"/>
      <c r="CV11" s="475"/>
      <c r="CW11" s="475"/>
      <c r="CX11" s="475"/>
      <c r="CY11" s="475"/>
      <c r="CZ11" s="475"/>
      <c r="DA11" s="475"/>
      <c r="DB11" s="475"/>
      <c r="DC11" s="475"/>
      <c r="DD11" s="475"/>
      <c r="DE11" s="475"/>
      <c r="DF11" s="475"/>
      <c r="DG11" s="475"/>
      <c r="DH11" s="475"/>
      <c r="DI11" s="475"/>
      <c r="DJ11" s="475"/>
      <c r="DK11" s="475"/>
      <c r="DL11" s="475"/>
      <c r="DM11" s="464">
        <v>1</v>
      </c>
    </row>
    <row r="12" spans="2:117">
      <c r="B12" s="473">
        <f t="shared" si="5"/>
        <v>5</v>
      </c>
      <c r="C12" s="423" t="s">
        <v>1099</v>
      </c>
      <c r="D12" s="423" t="s">
        <v>281</v>
      </c>
      <c r="E12" s="423" t="s">
        <v>282</v>
      </c>
      <c r="F12" s="474">
        <f t="shared" si="4"/>
        <v>0</v>
      </c>
      <c r="G12" s="475"/>
      <c r="H12" s="475"/>
      <c r="I12" s="475"/>
      <c r="J12" s="475"/>
      <c r="K12" s="475"/>
      <c r="L12" s="475"/>
      <c r="M12" s="475"/>
      <c r="N12" s="475"/>
      <c r="O12" s="475"/>
      <c r="P12" s="475"/>
      <c r="Q12" s="475"/>
      <c r="R12" s="475"/>
      <c r="S12" s="475"/>
      <c r="T12" s="475"/>
      <c r="U12" s="475"/>
      <c r="V12" s="475"/>
      <c r="W12" s="475"/>
      <c r="X12" s="475"/>
      <c r="Y12" s="475"/>
      <c r="Z12" s="475"/>
      <c r="AA12" s="475"/>
      <c r="AB12" s="475"/>
      <c r="AC12" s="475"/>
      <c r="AD12" s="475"/>
      <c r="AE12" s="475"/>
      <c r="AF12" s="475"/>
      <c r="AG12" s="475"/>
      <c r="AH12" s="475"/>
      <c r="AI12" s="475"/>
      <c r="AJ12" s="475"/>
      <c r="AK12" s="475"/>
      <c r="AL12" s="475"/>
      <c r="AM12" s="475"/>
      <c r="AN12" s="475"/>
      <c r="AO12" s="475"/>
      <c r="AP12" s="475"/>
      <c r="AR12" s="475"/>
      <c r="AS12" s="475"/>
      <c r="AT12" s="475"/>
      <c r="AU12" s="475"/>
      <c r="AV12" s="475"/>
      <c r="AW12" s="475"/>
      <c r="AX12" s="475"/>
      <c r="AY12" s="475"/>
      <c r="AZ12" s="475"/>
      <c r="BA12" s="475"/>
      <c r="BB12" s="475"/>
      <c r="BC12" s="475"/>
      <c r="BD12" s="475"/>
      <c r="BE12" s="475"/>
      <c r="BF12" s="475"/>
      <c r="BG12" s="475"/>
      <c r="BH12" s="475"/>
      <c r="BI12" s="475"/>
      <c r="BJ12" s="475"/>
      <c r="BK12" s="475"/>
      <c r="BL12" s="475"/>
      <c r="BM12" s="475"/>
      <c r="BN12" s="475"/>
      <c r="BO12" s="475"/>
      <c r="BP12" s="475"/>
      <c r="BQ12" s="475"/>
      <c r="BR12" s="475"/>
      <c r="BS12" s="475"/>
      <c r="BT12" s="475"/>
      <c r="BU12" s="475"/>
      <c r="BV12" s="475"/>
      <c r="BW12" s="475"/>
      <c r="BX12" s="475"/>
      <c r="BY12" s="475"/>
      <c r="BZ12" s="475"/>
      <c r="CA12" s="475"/>
      <c r="CC12" s="475"/>
      <c r="CD12" s="475"/>
      <c r="CE12" s="475"/>
      <c r="CF12" s="475"/>
      <c r="CG12" s="475"/>
      <c r="CH12" s="475"/>
      <c r="CI12" s="475"/>
      <c r="CJ12" s="475"/>
      <c r="CK12" s="475"/>
      <c r="CL12" s="475"/>
      <c r="CM12" s="475"/>
      <c r="CN12" s="475"/>
      <c r="CO12" s="475"/>
      <c r="CP12" s="475"/>
      <c r="CQ12" s="475"/>
      <c r="CR12" s="475"/>
      <c r="CS12" s="475"/>
      <c r="CT12" s="475"/>
      <c r="CU12" s="475"/>
      <c r="CV12" s="475"/>
      <c r="CW12" s="475"/>
      <c r="CX12" s="475"/>
      <c r="CY12" s="475"/>
      <c r="CZ12" s="475"/>
      <c r="DA12" s="475"/>
      <c r="DB12" s="475"/>
      <c r="DC12" s="475"/>
      <c r="DD12" s="475"/>
      <c r="DE12" s="475"/>
      <c r="DF12" s="475"/>
      <c r="DG12" s="475"/>
      <c r="DH12" s="475"/>
      <c r="DI12" s="475"/>
      <c r="DJ12" s="475"/>
      <c r="DK12" s="475"/>
      <c r="DL12" s="475"/>
      <c r="DM12" s="464">
        <v>1</v>
      </c>
    </row>
    <row r="13" spans="2:117">
      <c r="B13" s="473">
        <f t="shared" si="5"/>
        <v>6</v>
      </c>
      <c r="C13" s="423" t="s">
        <v>1099</v>
      </c>
      <c r="D13" s="423" t="s">
        <v>379</v>
      </c>
      <c r="E13" s="423" t="s">
        <v>1117</v>
      </c>
      <c r="F13" s="474">
        <f>+SUM(G13:CA13)</f>
        <v>15.5</v>
      </c>
      <c r="G13" s="475"/>
      <c r="H13" s="475"/>
      <c r="I13" s="475"/>
      <c r="J13" s="475"/>
      <c r="K13" s="475"/>
      <c r="L13" s="475"/>
      <c r="M13" s="475"/>
      <c r="N13" s="475"/>
      <c r="O13" s="475"/>
      <c r="P13" s="475"/>
      <c r="Q13" s="475"/>
      <c r="R13" s="475"/>
      <c r="S13" s="475"/>
      <c r="T13" s="475"/>
      <c r="U13" s="475"/>
      <c r="V13" s="475"/>
      <c r="W13" s="475"/>
      <c r="X13" s="475"/>
      <c r="Y13" s="475"/>
      <c r="Z13" s="475"/>
      <c r="AA13" s="475"/>
      <c r="AB13" s="475"/>
      <c r="AC13" s="475"/>
      <c r="AD13" s="475"/>
      <c r="AE13" s="475"/>
      <c r="AF13" s="475"/>
      <c r="AG13" s="475"/>
      <c r="AH13" s="475"/>
      <c r="AI13" s="475"/>
      <c r="AJ13" s="475"/>
      <c r="AK13" s="475"/>
      <c r="AL13" s="475"/>
      <c r="AM13" s="475"/>
      <c r="AN13" s="475"/>
      <c r="AO13" s="475"/>
      <c r="AP13" s="475"/>
      <c r="AR13" s="475"/>
      <c r="AS13" s="475"/>
      <c r="AT13" s="475"/>
      <c r="AU13" s="475"/>
      <c r="AV13" s="475"/>
      <c r="AW13" s="475"/>
      <c r="AX13" s="475"/>
      <c r="AY13" s="475"/>
      <c r="AZ13" s="475"/>
      <c r="BA13" s="475"/>
      <c r="BB13" s="475"/>
      <c r="BC13" s="475"/>
      <c r="BD13" s="475"/>
      <c r="BE13" s="475"/>
      <c r="BF13" s="475"/>
      <c r="BG13" s="475"/>
      <c r="BH13" s="475"/>
      <c r="BI13" s="475"/>
      <c r="BJ13" s="475"/>
      <c r="BK13" s="475"/>
      <c r="BL13" s="475">
        <v>15.5</v>
      </c>
      <c r="BM13" s="475"/>
      <c r="BN13" s="475"/>
      <c r="BO13" s="475"/>
      <c r="BP13" s="475"/>
      <c r="BQ13" s="475"/>
      <c r="BR13" s="475"/>
      <c r="BS13" s="475"/>
      <c r="BT13" s="475"/>
      <c r="BU13" s="475"/>
      <c r="BV13" s="475"/>
      <c r="BW13" s="475"/>
      <c r="BX13" s="475"/>
      <c r="BY13" s="475"/>
      <c r="BZ13" s="475"/>
      <c r="CA13" s="475"/>
      <c r="CC13" s="475"/>
      <c r="CD13" s="475"/>
      <c r="CE13" s="475"/>
      <c r="CF13" s="475"/>
      <c r="CG13" s="475"/>
      <c r="CH13" s="475"/>
      <c r="CI13" s="475"/>
      <c r="CJ13" s="475"/>
      <c r="CK13" s="475"/>
      <c r="CL13" s="475"/>
      <c r="CM13" s="475"/>
      <c r="CN13" s="475"/>
      <c r="CO13" s="475"/>
      <c r="CP13" s="475"/>
      <c r="CQ13" s="475"/>
      <c r="CR13" s="475"/>
      <c r="CS13" s="475"/>
      <c r="CT13" s="475"/>
      <c r="CU13" s="475"/>
      <c r="CV13" s="475"/>
      <c r="CW13" s="475"/>
      <c r="CX13" s="475"/>
      <c r="CY13" s="475"/>
      <c r="CZ13" s="475"/>
      <c r="DA13" s="475"/>
      <c r="DB13" s="475"/>
      <c r="DC13" s="475"/>
      <c r="DD13" s="475"/>
      <c r="DE13" s="475"/>
      <c r="DF13" s="475"/>
      <c r="DG13" s="475"/>
      <c r="DH13" s="475"/>
      <c r="DI13" s="475"/>
      <c r="DJ13" s="475"/>
      <c r="DK13" s="475"/>
      <c r="DL13" s="475"/>
      <c r="DM13" s="464">
        <v>1</v>
      </c>
    </row>
    <row r="14" spans="2:117">
      <c r="B14" s="473">
        <f t="shared" si="5"/>
        <v>7</v>
      </c>
      <c r="C14" s="423" t="s">
        <v>1099</v>
      </c>
      <c r="D14" s="423" t="s">
        <v>239</v>
      </c>
      <c r="E14" s="423" t="s">
        <v>1118</v>
      </c>
      <c r="F14" s="474">
        <f t="shared" si="4"/>
        <v>0</v>
      </c>
      <c r="G14" s="475"/>
      <c r="H14" s="475"/>
      <c r="I14" s="475"/>
      <c r="J14" s="475"/>
      <c r="K14" s="475"/>
      <c r="L14" s="475"/>
      <c r="M14" s="475"/>
      <c r="N14" s="475"/>
      <c r="O14" s="475"/>
      <c r="P14" s="475"/>
      <c r="Q14" s="475"/>
      <c r="R14" s="475"/>
      <c r="S14" s="475"/>
      <c r="T14" s="475"/>
      <c r="U14" s="475"/>
      <c r="V14" s="475"/>
      <c r="W14" s="475"/>
      <c r="X14" s="475"/>
      <c r="Y14" s="475"/>
      <c r="Z14" s="475"/>
      <c r="AA14" s="475"/>
      <c r="AB14" s="475"/>
      <c r="AC14" s="475"/>
      <c r="AD14" s="475"/>
      <c r="AE14" s="475"/>
      <c r="AF14" s="475"/>
      <c r="AG14" s="475"/>
      <c r="AH14" s="475"/>
      <c r="AI14" s="475"/>
      <c r="AJ14" s="475"/>
      <c r="AK14" s="475"/>
      <c r="AL14" s="475"/>
      <c r="AM14" s="475"/>
      <c r="AN14" s="475"/>
      <c r="AO14" s="475"/>
      <c r="AP14" s="475"/>
      <c r="AR14" s="475"/>
      <c r="AS14" s="475"/>
      <c r="AT14" s="475"/>
      <c r="AU14" s="475"/>
      <c r="AV14" s="475"/>
      <c r="AW14" s="475"/>
      <c r="AX14" s="475"/>
      <c r="AY14" s="475"/>
      <c r="AZ14" s="475"/>
      <c r="BA14" s="475"/>
      <c r="BB14" s="475"/>
      <c r="BC14" s="475"/>
      <c r="BD14" s="475"/>
      <c r="BE14" s="475"/>
      <c r="BF14" s="475"/>
      <c r="BG14" s="475"/>
      <c r="BH14" s="475"/>
      <c r="BI14" s="475"/>
      <c r="BJ14" s="475"/>
      <c r="BK14" s="475"/>
      <c r="BL14" s="475"/>
      <c r="BM14" s="475"/>
      <c r="BN14" s="475"/>
      <c r="BO14" s="475"/>
      <c r="BP14" s="475"/>
      <c r="BQ14" s="475"/>
      <c r="BR14" s="475"/>
      <c r="BS14" s="475"/>
      <c r="BT14" s="475"/>
      <c r="BU14" s="475"/>
      <c r="BV14" s="475"/>
      <c r="BW14" s="475"/>
      <c r="BX14" s="475"/>
      <c r="BY14" s="475"/>
      <c r="BZ14" s="475"/>
      <c r="CA14" s="475"/>
      <c r="CC14" s="475"/>
      <c r="CD14" s="475"/>
      <c r="CE14" s="475"/>
      <c r="CF14" s="475"/>
      <c r="CG14" s="475"/>
      <c r="CH14" s="475"/>
      <c r="CI14" s="475"/>
      <c r="CJ14" s="475"/>
      <c r="CK14" s="475"/>
      <c r="CL14" s="475"/>
      <c r="CM14" s="475"/>
      <c r="CN14" s="475"/>
      <c r="CO14" s="475"/>
      <c r="CP14" s="475"/>
      <c r="CQ14" s="475"/>
      <c r="CR14" s="475"/>
      <c r="CS14" s="475"/>
      <c r="CT14" s="475"/>
      <c r="CU14" s="475"/>
      <c r="CV14" s="475"/>
      <c r="CW14" s="475"/>
      <c r="CX14" s="475"/>
      <c r="CY14" s="475"/>
      <c r="CZ14" s="475"/>
      <c r="DA14" s="475"/>
      <c r="DB14" s="475"/>
      <c r="DC14" s="475"/>
      <c r="DD14" s="475"/>
      <c r="DE14" s="475"/>
      <c r="DF14" s="475"/>
      <c r="DG14" s="475"/>
      <c r="DH14" s="475"/>
      <c r="DI14" s="475"/>
      <c r="DJ14" s="475"/>
      <c r="DK14" s="475"/>
      <c r="DL14" s="475"/>
      <c r="DM14" s="464">
        <v>1</v>
      </c>
    </row>
    <row r="15" spans="2:117">
      <c r="B15" s="473">
        <f t="shared" si="5"/>
        <v>8</v>
      </c>
      <c r="C15" s="423" t="s">
        <v>1099</v>
      </c>
      <c r="D15" s="423" t="s">
        <v>1408</v>
      </c>
      <c r="E15" s="423" t="s">
        <v>1409</v>
      </c>
      <c r="F15" s="474">
        <f t="shared" si="4"/>
        <v>0</v>
      </c>
      <c r="G15" s="475"/>
      <c r="H15" s="475"/>
      <c r="I15" s="475"/>
      <c r="J15" s="475"/>
      <c r="K15" s="475"/>
      <c r="L15" s="475"/>
      <c r="M15" s="475"/>
      <c r="N15" s="475"/>
      <c r="O15" s="475"/>
      <c r="P15" s="475"/>
      <c r="Q15" s="475"/>
      <c r="R15" s="475"/>
      <c r="S15" s="475"/>
      <c r="T15" s="475"/>
      <c r="U15" s="475"/>
      <c r="V15" s="475"/>
      <c r="W15" s="475"/>
      <c r="X15" s="475"/>
      <c r="Y15" s="475"/>
      <c r="Z15" s="475"/>
      <c r="AA15" s="475"/>
      <c r="AB15" s="475"/>
      <c r="AC15" s="475"/>
      <c r="AD15" s="475"/>
      <c r="AE15" s="475"/>
      <c r="AF15" s="475"/>
      <c r="AG15" s="475"/>
      <c r="AH15" s="475"/>
      <c r="AI15" s="475"/>
      <c r="AJ15" s="475"/>
      <c r="AK15" s="475"/>
      <c r="AL15" s="475"/>
      <c r="AM15" s="475"/>
      <c r="AN15" s="475"/>
      <c r="AO15" s="475"/>
      <c r="AP15" s="475"/>
      <c r="AR15" s="475"/>
      <c r="AS15" s="475"/>
      <c r="AT15" s="475"/>
      <c r="AU15" s="475"/>
      <c r="AV15" s="475"/>
      <c r="AW15" s="475"/>
      <c r="AX15" s="475"/>
      <c r="AY15" s="475"/>
      <c r="AZ15" s="475"/>
      <c r="BA15" s="475"/>
      <c r="BB15" s="475"/>
      <c r="BC15" s="475"/>
      <c r="BD15" s="475"/>
      <c r="BE15" s="475"/>
      <c r="BF15" s="475"/>
      <c r="BG15" s="475"/>
      <c r="BH15" s="475"/>
      <c r="BI15" s="475"/>
      <c r="BJ15" s="475"/>
      <c r="BK15" s="475"/>
      <c r="BL15" s="475"/>
      <c r="BM15" s="475"/>
      <c r="BN15" s="475"/>
      <c r="BO15" s="475"/>
      <c r="BP15" s="475"/>
      <c r="BQ15" s="475"/>
      <c r="BR15" s="475"/>
      <c r="BS15" s="475"/>
      <c r="BT15" s="475"/>
      <c r="BU15" s="475"/>
      <c r="BV15" s="475"/>
      <c r="BW15" s="475"/>
      <c r="BX15" s="475"/>
      <c r="BY15" s="475"/>
      <c r="BZ15" s="475"/>
      <c r="CA15" s="475"/>
      <c r="CC15" s="475"/>
      <c r="CD15" s="475"/>
      <c r="CE15" s="475"/>
      <c r="CF15" s="475"/>
      <c r="CG15" s="475"/>
      <c r="CH15" s="475"/>
      <c r="CI15" s="475"/>
      <c r="CJ15" s="475"/>
      <c r="CK15" s="475"/>
      <c r="CL15" s="475"/>
      <c r="CM15" s="475"/>
      <c r="CN15" s="475"/>
      <c r="CO15" s="475"/>
      <c r="CP15" s="475"/>
      <c r="CQ15" s="475"/>
      <c r="CR15" s="475"/>
      <c r="CS15" s="475"/>
      <c r="CT15" s="475"/>
      <c r="CU15" s="475"/>
      <c r="CV15" s="475"/>
      <c r="CW15" s="475"/>
      <c r="CX15" s="475"/>
      <c r="CY15" s="475"/>
      <c r="CZ15" s="475"/>
      <c r="DA15" s="475"/>
      <c r="DB15" s="475"/>
      <c r="DC15" s="475"/>
      <c r="DD15" s="475"/>
      <c r="DE15" s="475"/>
      <c r="DF15" s="475"/>
      <c r="DG15" s="475"/>
      <c r="DH15" s="475"/>
      <c r="DI15" s="475"/>
      <c r="DJ15" s="475"/>
      <c r="DK15" s="475"/>
      <c r="DL15" s="475"/>
      <c r="DM15" s="464">
        <v>1</v>
      </c>
    </row>
    <row r="16" spans="2:117">
      <c r="B16" s="473">
        <f t="shared" si="5"/>
        <v>9</v>
      </c>
      <c r="C16" s="423" t="s">
        <v>1099</v>
      </c>
      <c r="D16" s="423" t="s">
        <v>377</v>
      </c>
      <c r="E16" s="423" t="s">
        <v>1119</v>
      </c>
      <c r="F16" s="474">
        <f t="shared" si="4"/>
        <v>0</v>
      </c>
      <c r="G16" s="475"/>
      <c r="H16" s="475"/>
      <c r="I16" s="475"/>
      <c r="J16" s="475"/>
      <c r="K16" s="475"/>
      <c r="L16" s="475"/>
      <c r="M16" s="475"/>
      <c r="N16" s="475"/>
      <c r="O16" s="475"/>
      <c r="P16" s="475"/>
      <c r="Q16" s="475"/>
      <c r="R16" s="475"/>
      <c r="S16" s="475"/>
      <c r="T16" s="475"/>
      <c r="U16" s="475"/>
      <c r="V16" s="475"/>
      <c r="W16" s="475"/>
      <c r="X16" s="475"/>
      <c r="Y16" s="475"/>
      <c r="Z16" s="475"/>
      <c r="AA16" s="475"/>
      <c r="AB16" s="475"/>
      <c r="AC16" s="475"/>
      <c r="AD16" s="475"/>
      <c r="AE16" s="475"/>
      <c r="AF16" s="475"/>
      <c r="AG16" s="475"/>
      <c r="AH16" s="475"/>
      <c r="AI16" s="475"/>
      <c r="AJ16" s="475"/>
      <c r="AK16" s="475"/>
      <c r="AL16" s="475"/>
      <c r="AM16" s="475"/>
      <c r="AN16" s="475"/>
      <c r="AO16" s="475"/>
      <c r="AP16" s="475"/>
      <c r="AR16" s="475"/>
      <c r="AS16" s="475"/>
      <c r="AT16" s="475"/>
      <c r="AU16" s="475"/>
      <c r="AV16" s="475"/>
      <c r="AW16" s="475"/>
      <c r="AX16" s="475"/>
      <c r="AY16" s="475"/>
      <c r="AZ16" s="475"/>
      <c r="BA16" s="475"/>
      <c r="BB16" s="475"/>
      <c r="BC16" s="475"/>
      <c r="BD16" s="475"/>
      <c r="BE16" s="475"/>
      <c r="BF16" s="475"/>
      <c r="BG16" s="475"/>
      <c r="BH16" s="475"/>
      <c r="BI16" s="475"/>
      <c r="BJ16" s="475"/>
      <c r="BK16" s="475"/>
      <c r="BL16" s="475"/>
      <c r="BM16" s="475"/>
      <c r="BN16" s="475"/>
      <c r="BO16" s="475"/>
      <c r="BP16" s="475"/>
      <c r="BQ16" s="475"/>
      <c r="BR16" s="475"/>
      <c r="BS16" s="475"/>
      <c r="BT16" s="475"/>
      <c r="BU16" s="475"/>
      <c r="BV16" s="475"/>
      <c r="BW16" s="475"/>
      <c r="BX16" s="475"/>
      <c r="BY16" s="475"/>
      <c r="BZ16" s="475"/>
      <c r="CA16" s="475"/>
      <c r="CC16" s="475"/>
      <c r="CD16" s="475"/>
      <c r="CE16" s="475"/>
      <c r="CF16" s="475"/>
      <c r="CG16" s="475"/>
      <c r="CH16" s="475"/>
      <c r="CI16" s="475"/>
      <c r="CJ16" s="475"/>
      <c r="CK16" s="475"/>
      <c r="CL16" s="475"/>
      <c r="CM16" s="475"/>
      <c r="CN16" s="475"/>
      <c r="CO16" s="475"/>
      <c r="CP16" s="475"/>
      <c r="CQ16" s="475"/>
      <c r="CR16" s="475"/>
      <c r="CS16" s="475"/>
      <c r="CT16" s="475"/>
      <c r="CU16" s="475"/>
      <c r="CV16" s="475"/>
      <c r="CW16" s="475"/>
      <c r="CX16" s="475"/>
      <c r="CY16" s="475"/>
      <c r="CZ16" s="475"/>
      <c r="DA16" s="475"/>
      <c r="DB16" s="475"/>
      <c r="DC16" s="475"/>
      <c r="DD16" s="475"/>
      <c r="DE16" s="475"/>
      <c r="DF16" s="475"/>
      <c r="DG16" s="475"/>
      <c r="DH16" s="475"/>
      <c r="DI16" s="475"/>
      <c r="DJ16" s="475"/>
      <c r="DK16" s="475"/>
      <c r="DL16" s="475"/>
      <c r="DM16" s="464">
        <v>1</v>
      </c>
    </row>
    <row r="17" spans="2:117" s="482" customFormat="1" ht="12.75" customHeight="1">
      <c r="B17" s="477"/>
      <c r="C17" s="478" t="s">
        <v>1099</v>
      </c>
      <c r="D17" s="479" t="s">
        <v>1120</v>
      </c>
      <c r="E17" s="480">
        <f>COUNTA(E8:E16)</f>
        <v>9</v>
      </c>
      <c r="F17" s="481">
        <f>SUM(F8:F16)</f>
        <v>31</v>
      </c>
      <c r="G17" s="481">
        <f t="shared" ref="G17:AP17" si="6">SUM(G8:G16)</f>
        <v>0</v>
      </c>
      <c r="H17" s="481">
        <f t="shared" si="6"/>
        <v>0</v>
      </c>
      <c r="I17" s="481">
        <f t="shared" si="6"/>
        <v>0</v>
      </c>
      <c r="J17" s="481">
        <f t="shared" si="6"/>
        <v>0</v>
      </c>
      <c r="K17" s="481">
        <f t="shared" si="6"/>
        <v>0</v>
      </c>
      <c r="L17" s="481">
        <f t="shared" si="6"/>
        <v>0</v>
      </c>
      <c r="M17" s="481">
        <f t="shared" si="6"/>
        <v>0</v>
      </c>
      <c r="N17" s="481">
        <f t="shared" si="6"/>
        <v>0</v>
      </c>
      <c r="O17" s="481">
        <f t="shared" si="6"/>
        <v>0</v>
      </c>
      <c r="P17" s="481">
        <f t="shared" si="6"/>
        <v>0</v>
      </c>
      <c r="Q17" s="481">
        <f t="shared" si="6"/>
        <v>0</v>
      </c>
      <c r="R17" s="481">
        <f t="shared" si="6"/>
        <v>0</v>
      </c>
      <c r="S17" s="481">
        <f t="shared" si="6"/>
        <v>0</v>
      </c>
      <c r="T17" s="481">
        <f t="shared" si="6"/>
        <v>0</v>
      </c>
      <c r="U17" s="481">
        <f t="shared" si="6"/>
        <v>0</v>
      </c>
      <c r="V17" s="481">
        <f t="shared" si="6"/>
        <v>0</v>
      </c>
      <c r="W17" s="481">
        <f t="shared" si="6"/>
        <v>0</v>
      </c>
      <c r="X17" s="481">
        <f t="shared" si="6"/>
        <v>0</v>
      </c>
      <c r="Y17" s="481">
        <f t="shared" si="6"/>
        <v>0</v>
      </c>
      <c r="Z17" s="481">
        <f t="shared" si="6"/>
        <v>0</v>
      </c>
      <c r="AA17" s="481">
        <f t="shared" si="6"/>
        <v>0</v>
      </c>
      <c r="AB17" s="481">
        <f t="shared" si="6"/>
        <v>0</v>
      </c>
      <c r="AC17" s="481">
        <f t="shared" si="6"/>
        <v>0</v>
      </c>
      <c r="AD17" s="481">
        <f t="shared" si="6"/>
        <v>0</v>
      </c>
      <c r="AE17" s="481">
        <f t="shared" si="6"/>
        <v>0</v>
      </c>
      <c r="AF17" s="481">
        <f t="shared" si="6"/>
        <v>0</v>
      </c>
      <c r="AG17" s="481">
        <f t="shared" si="6"/>
        <v>0</v>
      </c>
      <c r="AH17" s="481">
        <f t="shared" si="6"/>
        <v>0</v>
      </c>
      <c r="AI17" s="481">
        <f t="shared" si="6"/>
        <v>0</v>
      </c>
      <c r="AJ17" s="481">
        <f t="shared" si="6"/>
        <v>0</v>
      </c>
      <c r="AK17" s="481">
        <f t="shared" si="6"/>
        <v>0</v>
      </c>
      <c r="AL17" s="481">
        <f t="shared" si="6"/>
        <v>0</v>
      </c>
      <c r="AM17" s="481">
        <f t="shared" si="6"/>
        <v>0</v>
      </c>
      <c r="AN17" s="481">
        <f t="shared" si="6"/>
        <v>0</v>
      </c>
      <c r="AO17" s="481">
        <f t="shared" si="6"/>
        <v>0</v>
      </c>
      <c r="AP17" s="481">
        <f t="shared" si="6"/>
        <v>0</v>
      </c>
      <c r="AQ17" s="470"/>
      <c r="AR17" s="481">
        <f t="shared" ref="AR17:CA17" si="7">SUM(AR8:AR16)</f>
        <v>0</v>
      </c>
      <c r="AS17" s="481">
        <f t="shared" si="7"/>
        <v>0</v>
      </c>
      <c r="AT17" s="481">
        <f t="shared" si="7"/>
        <v>0</v>
      </c>
      <c r="AU17" s="481">
        <f t="shared" si="7"/>
        <v>0</v>
      </c>
      <c r="AV17" s="481">
        <f t="shared" si="7"/>
        <v>0</v>
      </c>
      <c r="AW17" s="481">
        <f t="shared" si="7"/>
        <v>0</v>
      </c>
      <c r="AX17" s="481">
        <f t="shared" si="7"/>
        <v>0</v>
      </c>
      <c r="AY17" s="481">
        <f t="shared" si="7"/>
        <v>0</v>
      </c>
      <c r="AZ17" s="481">
        <f t="shared" si="7"/>
        <v>0</v>
      </c>
      <c r="BA17" s="481">
        <f t="shared" si="7"/>
        <v>0</v>
      </c>
      <c r="BB17" s="481">
        <f t="shared" si="7"/>
        <v>0</v>
      </c>
      <c r="BC17" s="481">
        <f t="shared" si="7"/>
        <v>0</v>
      </c>
      <c r="BD17" s="481">
        <f t="shared" si="7"/>
        <v>0</v>
      </c>
      <c r="BE17" s="481">
        <f t="shared" si="7"/>
        <v>0</v>
      </c>
      <c r="BF17" s="481">
        <f t="shared" si="7"/>
        <v>0</v>
      </c>
      <c r="BG17" s="481">
        <f t="shared" si="7"/>
        <v>0</v>
      </c>
      <c r="BH17" s="481">
        <f t="shared" si="7"/>
        <v>0</v>
      </c>
      <c r="BI17" s="481">
        <f t="shared" si="7"/>
        <v>0</v>
      </c>
      <c r="BJ17" s="481">
        <f t="shared" si="7"/>
        <v>0</v>
      </c>
      <c r="BK17" s="481">
        <f t="shared" si="7"/>
        <v>0</v>
      </c>
      <c r="BL17" s="481">
        <f t="shared" si="7"/>
        <v>31</v>
      </c>
      <c r="BM17" s="481">
        <f t="shared" si="7"/>
        <v>0</v>
      </c>
      <c r="BN17" s="481">
        <f t="shared" si="7"/>
        <v>0</v>
      </c>
      <c r="BO17" s="481">
        <f t="shared" si="7"/>
        <v>0</v>
      </c>
      <c r="BP17" s="481">
        <f t="shared" si="7"/>
        <v>0</v>
      </c>
      <c r="BQ17" s="481">
        <f t="shared" si="7"/>
        <v>0</v>
      </c>
      <c r="BR17" s="481">
        <f t="shared" si="7"/>
        <v>0</v>
      </c>
      <c r="BS17" s="481">
        <f t="shared" si="7"/>
        <v>0</v>
      </c>
      <c r="BT17" s="481">
        <f t="shared" si="7"/>
        <v>0</v>
      </c>
      <c r="BU17" s="481">
        <f t="shared" si="7"/>
        <v>0</v>
      </c>
      <c r="BV17" s="481">
        <f t="shared" si="7"/>
        <v>0</v>
      </c>
      <c r="BW17" s="481">
        <f t="shared" si="7"/>
        <v>0</v>
      </c>
      <c r="BX17" s="481">
        <f t="shared" si="7"/>
        <v>0</v>
      </c>
      <c r="BY17" s="481">
        <f t="shared" si="7"/>
        <v>0</v>
      </c>
      <c r="BZ17" s="481">
        <f t="shared" si="7"/>
        <v>0</v>
      </c>
      <c r="CA17" s="481">
        <f t="shared" si="7"/>
        <v>0</v>
      </c>
      <c r="CC17" s="481">
        <f t="shared" ref="CC17:DL17" si="8">SUM(CC8:CC16)</f>
        <v>0</v>
      </c>
      <c r="CD17" s="481">
        <f t="shared" si="8"/>
        <v>0</v>
      </c>
      <c r="CE17" s="481">
        <f t="shared" si="8"/>
        <v>0</v>
      </c>
      <c r="CF17" s="481">
        <f t="shared" si="8"/>
        <v>0</v>
      </c>
      <c r="CG17" s="481">
        <f t="shared" si="8"/>
        <v>0</v>
      </c>
      <c r="CH17" s="481">
        <f t="shared" si="8"/>
        <v>0</v>
      </c>
      <c r="CI17" s="481">
        <f t="shared" si="8"/>
        <v>0</v>
      </c>
      <c r="CJ17" s="481">
        <f t="shared" si="8"/>
        <v>0</v>
      </c>
      <c r="CK17" s="481">
        <f t="shared" si="8"/>
        <v>0</v>
      </c>
      <c r="CL17" s="481">
        <f t="shared" si="8"/>
        <v>0</v>
      </c>
      <c r="CM17" s="481">
        <f t="shared" si="8"/>
        <v>0</v>
      </c>
      <c r="CN17" s="481">
        <f t="shared" si="8"/>
        <v>0</v>
      </c>
      <c r="CO17" s="481">
        <f t="shared" si="8"/>
        <v>0</v>
      </c>
      <c r="CP17" s="481">
        <f t="shared" si="8"/>
        <v>0</v>
      </c>
      <c r="CQ17" s="481">
        <f t="shared" si="8"/>
        <v>0</v>
      </c>
      <c r="CR17" s="481">
        <f t="shared" si="8"/>
        <v>0</v>
      </c>
      <c r="CS17" s="481">
        <f t="shared" si="8"/>
        <v>0</v>
      </c>
      <c r="CT17" s="481">
        <f t="shared" si="8"/>
        <v>0</v>
      </c>
      <c r="CU17" s="481">
        <f t="shared" si="8"/>
        <v>0</v>
      </c>
      <c r="CV17" s="481">
        <f t="shared" si="8"/>
        <v>0</v>
      </c>
      <c r="CW17" s="481">
        <f t="shared" si="8"/>
        <v>0</v>
      </c>
      <c r="CX17" s="481">
        <f t="shared" si="8"/>
        <v>0</v>
      </c>
      <c r="CY17" s="481">
        <f t="shared" si="8"/>
        <v>0</v>
      </c>
      <c r="CZ17" s="481">
        <f t="shared" si="8"/>
        <v>0</v>
      </c>
      <c r="DA17" s="481">
        <f t="shared" si="8"/>
        <v>0</v>
      </c>
      <c r="DB17" s="481">
        <f t="shared" si="8"/>
        <v>0</v>
      </c>
      <c r="DC17" s="481">
        <f t="shared" si="8"/>
        <v>0</v>
      </c>
      <c r="DD17" s="481">
        <f t="shared" si="8"/>
        <v>0</v>
      </c>
      <c r="DE17" s="481">
        <f t="shared" si="8"/>
        <v>0</v>
      </c>
      <c r="DF17" s="481">
        <f t="shared" si="8"/>
        <v>0</v>
      </c>
      <c r="DG17" s="481">
        <f t="shared" si="8"/>
        <v>0</v>
      </c>
      <c r="DH17" s="481">
        <f t="shared" si="8"/>
        <v>0</v>
      </c>
      <c r="DI17" s="481">
        <f t="shared" si="8"/>
        <v>0</v>
      </c>
      <c r="DJ17" s="481">
        <f t="shared" si="8"/>
        <v>0</v>
      </c>
      <c r="DK17" s="481">
        <f t="shared" si="8"/>
        <v>0</v>
      </c>
      <c r="DL17" s="481">
        <f t="shared" si="8"/>
        <v>0</v>
      </c>
      <c r="DM17" s="464">
        <v>1</v>
      </c>
    </row>
    <row r="18" spans="2:117">
      <c r="B18" s="473">
        <v>1</v>
      </c>
      <c r="C18" s="423" t="s">
        <v>1100</v>
      </c>
      <c r="D18" s="423" t="s">
        <v>643</v>
      </c>
      <c r="E18" s="423" t="s">
        <v>644</v>
      </c>
      <c r="F18" s="476">
        <f t="shared" ref="F18:F43" si="9">+SUM(G18:CA18)</f>
        <v>0</v>
      </c>
      <c r="G18" s="474"/>
      <c r="H18" s="474"/>
      <c r="I18" s="474"/>
      <c r="J18" s="474"/>
      <c r="K18" s="474"/>
      <c r="L18" s="474"/>
      <c r="M18" s="474"/>
      <c r="N18" s="474"/>
      <c r="O18" s="474"/>
      <c r="P18" s="474"/>
      <c r="Q18" s="474"/>
      <c r="R18" s="474"/>
      <c r="S18" s="474"/>
      <c r="T18" s="474"/>
      <c r="U18" s="474"/>
      <c r="V18" s="474"/>
      <c r="W18" s="474"/>
      <c r="X18" s="474"/>
      <c r="Y18" s="474"/>
      <c r="Z18" s="474"/>
      <c r="AA18" s="474"/>
      <c r="AB18" s="474"/>
      <c r="AC18" s="474"/>
      <c r="AD18" s="474"/>
      <c r="AE18" s="474"/>
      <c r="AF18" s="474"/>
      <c r="AG18" s="474"/>
      <c r="AH18" s="474"/>
      <c r="AI18" s="474"/>
      <c r="AJ18" s="474"/>
      <c r="AK18" s="474"/>
      <c r="AL18" s="474"/>
      <c r="AM18" s="474"/>
      <c r="AN18" s="474"/>
      <c r="AO18" s="474"/>
      <c r="AP18" s="474"/>
      <c r="AR18" s="474"/>
      <c r="AS18" s="474"/>
      <c r="AT18" s="474"/>
      <c r="AU18" s="474"/>
      <c r="AV18" s="474"/>
      <c r="AW18" s="474"/>
      <c r="AX18" s="474"/>
      <c r="AY18" s="474"/>
      <c r="AZ18" s="474"/>
      <c r="BA18" s="474"/>
      <c r="BB18" s="474"/>
      <c r="BC18" s="474"/>
      <c r="BD18" s="474"/>
      <c r="BE18" s="474"/>
      <c r="BF18" s="474"/>
      <c r="BG18" s="474"/>
      <c r="BH18" s="474"/>
      <c r="BI18" s="474"/>
      <c r="BJ18" s="474"/>
      <c r="BK18" s="474"/>
      <c r="BL18" s="474"/>
      <c r="BM18" s="474"/>
      <c r="BN18" s="474"/>
      <c r="BO18" s="474"/>
      <c r="BP18" s="474"/>
      <c r="BQ18" s="474"/>
      <c r="BR18" s="474"/>
      <c r="BS18" s="474"/>
      <c r="BT18" s="474"/>
      <c r="BU18" s="474"/>
      <c r="BV18" s="474"/>
      <c r="BW18" s="474"/>
      <c r="BX18" s="474"/>
      <c r="BY18" s="474"/>
      <c r="BZ18" s="474"/>
      <c r="CA18" s="474"/>
      <c r="CC18" s="475"/>
      <c r="CD18" s="475"/>
      <c r="CE18" s="475"/>
      <c r="CF18" s="475"/>
      <c r="CG18" s="475"/>
      <c r="CH18" s="475"/>
      <c r="CI18" s="475"/>
      <c r="CJ18" s="475"/>
      <c r="CK18" s="475"/>
      <c r="CL18" s="475"/>
      <c r="CM18" s="475"/>
      <c r="CN18" s="475"/>
      <c r="CO18" s="475"/>
      <c r="CP18" s="475"/>
      <c r="CQ18" s="475"/>
      <c r="CR18" s="475"/>
      <c r="CS18" s="475"/>
      <c r="CT18" s="475"/>
      <c r="CU18" s="475"/>
      <c r="CV18" s="475"/>
      <c r="CW18" s="475"/>
      <c r="CX18" s="475"/>
      <c r="CY18" s="475"/>
      <c r="CZ18" s="475"/>
      <c r="DA18" s="475"/>
      <c r="DB18" s="475"/>
      <c r="DC18" s="475"/>
      <c r="DD18" s="475"/>
      <c r="DE18" s="475"/>
      <c r="DF18" s="475"/>
      <c r="DG18" s="475"/>
      <c r="DH18" s="475"/>
      <c r="DI18" s="475"/>
      <c r="DJ18" s="475"/>
      <c r="DK18" s="475"/>
      <c r="DL18" s="475"/>
      <c r="DM18" s="464">
        <v>1</v>
      </c>
    </row>
    <row r="19" spans="2:117">
      <c r="B19" s="473">
        <f>+B18+1</f>
        <v>2</v>
      </c>
      <c r="C19" s="423" t="s">
        <v>1100</v>
      </c>
      <c r="D19" s="423" t="s">
        <v>645</v>
      </c>
      <c r="E19" s="423" t="s">
        <v>1121</v>
      </c>
      <c r="F19" s="476">
        <f t="shared" si="9"/>
        <v>0</v>
      </c>
      <c r="G19" s="474"/>
      <c r="H19" s="474"/>
      <c r="I19" s="474"/>
      <c r="J19" s="474"/>
      <c r="K19" s="474"/>
      <c r="L19" s="474"/>
      <c r="M19" s="474"/>
      <c r="N19" s="474"/>
      <c r="O19" s="474"/>
      <c r="P19" s="474"/>
      <c r="Q19" s="474"/>
      <c r="R19" s="474"/>
      <c r="S19" s="474"/>
      <c r="T19" s="474"/>
      <c r="U19" s="474"/>
      <c r="V19" s="474"/>
      <c r="W19" s="474"/>
      <c r="X19" s="474"/>
      <c r="Y19" s="474"/>
      <c r="Z19" s="474"/>
      <c r="AA19" s="474"/>
      <c r="AB19" s="474"/>
      <c r="AC19" s="474"/>
      <c r="AD19" s="474"/>
      <c r="AE19" s="474"/>
      <c r="AF19" s="474"/>
      <c r="AG19" s="474"/>
      <c r="AH19" s="474"/>
      <c r="AI19" s="474"/>
      <c r="AJ19" s="474"/>
      <c r="AK19" s="474"/>
      <c r="AL19" s="474"/>
      <c r="AM19" s="474"/>
      <c r="AN19" s="474"/>
      <c r="AO19" s="474"/>
      <c r="AP19" s="474"/>
      <c r="AR19" s="474"/>
      <c r="AS19" s="474"/>
      <c r="AT19" s="474"/>
      <c r="AU19" s="474"/>
      <c r="AV19" s="474"/>
      <c r="AW19" s="474"/>
      <c r="AX19" s="474"/>
      <c r="AY19" s="474"/>
      <c r="AZ19" s="474"/>
      <c r="BA19" s="474"/>
      <c r="BB19" s="474"/>
      <c r="BC19" s="474"/>
      <c r="BD19" s="474"/>
      <c r="BE19" s="474"/>
      <c r="BF19" s="474"/>
      <c r="BG19" s="474"/>
      <c r="BH19" s="474"/>
      <c r="BI19" s="474"/>
      <c r="BJ19" s="474"/>
      <c r="BK19" s="474"/>
      <c r="BL19" s="474"/>
      <c r="BM19" s="474"/>
      <c r="BN19" s="474"/>
      <c r="BO19" s="474"/>
      <c r="BP19" s="474"/>
      <c r="BQ19" s="474"/>
      <c r="BR19" s="474"/>
      <c r="BS19" s="474"/>
      <c r="BT19" s="474"/>
      <c r="BU19" s="474"/>
      <c r="BV19" s="474"/>
      <c r="BW19" s="474"/>
      <c r="BX19" s="474"/>
      <c r="BY19" s="474"/>
      <c r="BZ19" s="474"/>
      <c r="CA19" s="474"/>
      <c r="CC19" s="475"/>
      <c r="CD19" s="475"/>
      <c r="CE19" s="475"/>
      <c r="CF19" s="475"/>
      <c r="CG19" s="475"/>
      <c r="CH19" s="475"/>
      <c r="CI19" s="475"/>
      <c r="CJ19" s="475"/>
      <c r="CK19" s="475"/>
      <c r="CL19" s="475"/>
      <c r="CM19" s="475"/>
      <c r="CN19" s="475"/>
      <c r="CO19" s="475"/>
      <c r="CP19" s="475"/>
      <c r="CQ19" s="475"/>
      <c r="CR19" s="475"/>
      <c r="CS19" s="475"/>
      <c r="CT19" s="475"/>
      <c r="CU19" s="475"/>
      <c r="CV19" s="475"/>
      <c r="CW19" s="475"/>
      <c r="CX19" s="475"/>
      <c r="CY19" s="475"/>
      <c r="CZ19" s="475"/>
      <c r="DA19" s="475"/>
      <c r="DB19" s="475"/>
      <c r="DC19" s="475"/>
      <c r="DD19" s="475"/>
      <c r="DE19" s="475"/>
      <c r="DF19" s="475"/>
      <c r="DG19" s="475"/>
      <c r="DH19" s="475"/>
      <c r="DI19" s="475"/>
      <c r="DJ19" s="475"/>
      <c r="DK19" s="475"/>
      <c r="DL19" s="475"/>
      <c r="DM19" s="464">
        <v>1</v>
      </c>
    </row>
    <row r="20" spans="2:117">
      <c r="B20" s="473">
        <f t="shared" ref="B20:B43" si="10">+B19+1</f>
        <v>3</v>
      </c>
      <c r="C20" s="423" t="s">
        <v>1100</v>
      </c>
      <c r="D20" s="423" t="s">
        <v>679</v>
      </c>
      <c r="E20" s="423" t="s">
        <v>680</v>
      </c>
      <c r="F20" s="476">
        <f t="shared" si="9"/>
        <v>0</v>
      </c>
      <c r="G20" s="474"/>
      <c r="H20" s="474"/>
      <c r="I20" s="474"/>
      <c r="J20" s="474"/>
      <c r="K20" s="474"/>
      <c r="L20" s="474"/>
      <c r="M20" s="474"/>
      <c r="N20" s="474"/>
      <c r="O20" s="474"/>
      <c r="P20" s="474"/>
      <c r="Q20" s="474"/>
      <c r="R20" s="474"/>
      <c r="S20" s="474"/>
      <c r="T20" s="474"/>
      <c r="U20" s="474"/>
      <c r="V20" s="474"/>
      <c r="W20" s="474"/>
      <c r="X20" s="474"/>
      <c r="Y20" s="474"/>
      <c r="Z20" s="474"/>
      <c r="AA20" s="474"/>
      <c r="AB20" s="474"/>
      <c r="AC20" s="474"/>
      <c r="AD20" s="474"/>
      <c r="AE20" s="474"/>
      <c r="AF20" s="474"/>
      <c r="AG20" s="474"/>
      <c r="AH20" s="474"/>
      <c r="AI20" s="474"/>
      <c r="AJ20" s="474"/>
      <c r="AK20" s="474"/>
      <c r="AL20" s="474"/>
      <c r="AM20" s="474"/>
      <c r="AN20" s="474"/>
      <c r="AO20" s="474"/>
      <c r="AP20" s="474"/>
      <c r="AR20" s="474"/>
      <c r="AS20" s="474"/>
      <c r="AT20" s="474"/>
      <c r="AU20" s="474"/>
      <c r="AV20" s="474"/>
      <c r="AW20" s="474"/>
      <c r="AX20" s="474"/>
      <c r="AY20" s="474"/>
      <c r="AZ20" s="474"/>
      <c r="BA20" s="474"/>
      <c r="BB20" s="474"/>
      <c r="BC20" s="474"/>
      <c r="BD20" s="474"/>
      <c r="BE20" s="474"/>
      <c r="BF20" s="474"/>
      <c r="BG20" s="474"/>
      <c r="BH20" s="474"/>
      <c r="BI20" s="474"/>
      <c r="BJ20" s="474"/>
      <c r="BK20" s="474"/>
      <c r="BL20" s="474"/>
      <c r="BM20" s="474"/>
      <c r="BN20" s="474"/>
      <c r="BO20" s="474"/>
      <c r="BP20" s="474"/>
      <c r="BQ20" s="474"/>
      <c r="BR20" s="474"/>
      <c r="BS20" s="474"/>
      <c r="BT20" s="474"/>
      <c r="BU20" s="474"/>
      <c r="BV20" s="474"/>
      <c r="BW20" s="474"/>
      <c r="BX20" s="474"/>
      <c r="BY20" s="474"/>
      <c r="BZ20" s="474"/>
      <c r="CA20" s="474"/>
      <c r="CC20" s="475"/>
      <c r="CD20" s="475"/>
      <c r="CE20" s="475"/>
      <c r="CF20" s="475"/>
      <c r="CG20" s="475"/>
      <c r="CH20" s="475"/>
      <c r="CI20" s="475"/>
      <c r="CJ20" s="475"/>
      <c r="CK20" s="475"/>
      <c r="CL20" s="475"/>
      <c r="CM20" s="475"/>
      <c r="CN20" s="475"/>
      <c r="CO20" s="475"/>
      <c r="CP20" s="475"/>
      <c r="CQ20" s="475"/>
      <c r="CR20" s="475"/>
      <c r="CS20" s="475"/>
      <c r="CT20" s="475"/>
      <c r="CU20" s="475"/>
      <c r="CV20" s="475"/>
      <c r="CW20" s="475"/>
      <c r="CX20" s="475"/>
      <c r="CY20" s="475"/>
      <c r="CZ20" s="475"/>
      <c r="DA20" s="475"/>
      <c r="DB20" s="475"/>
      <c r="DC20" s="475"/>
      <c r="DD20" s="475"/>
      <c r="DE20" s="475"/>
      <c r="DF20" s="475"/>
      <c r="DG20" s="475"/>
      <c r="DH20" s="475"/>
      <c r="DI20" s="475"/>
      <c r="DJ20" s="475"/>
      <c r="DK20" s="475"/>
      <c r="DL20" s="475"/>
      <c r="DM20" s="464">
        <v>1</v>
      </c>
    </row>
    <row r="21" spans="2:117">
      <c r="B21" s="473">
        <f t="shared" si="10"/>
        <v>4</v>
      </c>
      <c r="C21" s="423" t="s">
        <v>1100</v>
      </c>
      <c r="D21" s="423" t="s">
        <v>387</v>
      </c>
      <c r="E21" s="423" t="s">
        <v>388</v>
      </c>
      <c r="F21" s="476">
        <f t="shared" si="9"/>
        <v>0</v>
      </c>
      <c r="G21" s="474"/>
      <c r="H21" s="474"/>
      <c r="I21" s="474"/>
      <c r="J21" s="474"/>
      <c r="K21" s="474"/>
      <c r="L21" s="474"/>
      <c r="M21" s="474"/>
      <c r="N21" s="474"/>
      <c r="O21" s="474"/>
      <c r="P21" s="474"/>
      <c r="Q21" s="474"/>
      <c r="R21" s="474"/>
      <c r="S21" s="474"/>
      <c r="T21" s="474"/>
      <c r="U21" s="474"/>
      <c r="V21" s="474"/>
      <c r="W21" s="474"/>
      <c r="X21" s="474"/>
      <c r="Y21" s="474"/>
      <c r="Z21" s="474"/>
      <c r="AA21" s="474"/>
      <c r="AB21" s="474"/>
      <c r="AC21" s="474"/>
      <c r="AD21" s="474"/>
      <c r="AE21" s="474"/>
      <c r="AF21" s="474"/>
      <c r="AG21" s="474"/>
      <c r="AH21" s="474"/>
      <c r="AI21" s="474"/>
      <c r="AJ21" s="474"/>
      <c r="AK21" s="474"/>
      <c r="AL21" s="474"/>
      <c r="AM21" s="474"/>
      <c r="AN21" s="474"/>
      <c r="AO21" s="474"/>
      <c r="AP21" s="474"/>
      <c r="AR21" s="474"/>
      <c r="AS21" s="474"/>
      <c r="AT21" s="474"/>
      <c r="AU21" s="474"/>
      <c r="AV21" s="474"/>
      <c r="AW21" s="474"/>
      <c r="AX21" s="474"/>
      <c r="AY21" s="474"/>
      <c r="AZ21" s="474"/>
      <c r="BA21" s="474"/>
      <c r="BB21" s="474"/>
      <c r="BC21" s="474"/>
      <c r="BD21" s="474"/>
      <c r="BE21" s="474"/>
      <c r="BF21" s="474"/>
      <c r="BG21" s="474"/>
      <c r="BH21" s="474"/>
      <c r="BI21" s="474"/>
      <c r="BJ21" s="474"/>
      <c r="BK21" s="474"/>
      <c r="BL21" s="474"/>
      <c r="BM21" s="474"/>
      <c r="BN21" s="474"/>
      <c r="BO21" s="474"/>
      <c r="BP21" s="474"/>
      <c r="BQ21" s="474"/>
      <c r="BR21" s="474"/>
      <c r="BS21" s="474"/>
      <c r="BT21" s="474"/>
      <c r="BU21" s="474"/>
      <c r="BV21" s="474"/>
      <c r="BW21" s="474"/>
      <c r="BX21" s="474"/>
      <c r="BY21" s="474"/>
      <c r="BZ21" s="474"/>
      <c r="CA21" s="474"/>
      <c r="CC21" s="475"/>
      <c r="CD21" s="475"/>
      <c r="CE21" s="475"/>
      <c r="CF21" s="475"/>
      <c r="CG21" s="475"/>
      <c r="CH21" s="475"/>
      <c r="CI21" s="475"/>
      <c r="CJ21" s="475"/>
      <c r="CK21" s="475"/>
      <c r="CL21" s="475"/>
      <c r="CM21" s="475"/>
      <c r="CN21" s="475"/>
      <c r="CO21" s="475"/>
      <c r="CP21" s="475"/>
      <c r="CQ21" s="475"/>
      <c r="CR21" s="475"/>
      <c r="CS21" s="475"/>
      <c r="CT21" s="475"/>
      <c r="CU21" s="475"/>
      <c r="CV21" s="475"/>
      <c r="CW21" s="475"/>
      <c r="CX21" s="475"/>
      <c r="CY21" s="475"/>
      <c r="CZ21" s="475"/>
      <c r="DA21" s="475"/>
      <c r="DB21" s="475"/>
      <c r="DC21" s="475"/>
      <c r="DD21" s="475"/>
      <c r="DE21" s="475"/>
      <c r="DF21" s="475"/>
      <c r="DG21" s="475"/>
      <c r="DH21" s="475"/>
      <c r="DI21" s="475"/>
      <c r="DJ21" s="475"/>
      <c r="DK21" s="475"/>
      <c r="DL21" s="475"/>
      <c r="DM21" s="464">
        <v>1</v>
      </c>
    </row>
    <row r="22" spans="2:117">
      <c r="B22" s="473">
        <f t="shared" si="10"/>
        <v>5</v>
      </c>
      <c r="C22" s="423" t="s">
        <v>1100</v>
      </c>
      <c r="D22" s="423" t="s">
        <v>385</v>
      </c>
      <c r="E22" s="423" t="s">
        <v>1116</v>
      </c>
      <c r="F22" s="474">
        <f t="shared" si="9"/>
        <v>0</v>
      </c>
      <c r="G22" s="475"/>
      <c r="H22" s="475"/>
      <c r="I22" s="475"/>
      <c r="J22" s="475"/>
      <c r="K22" s="475"/>
      <c r="L22" s="475"/>
      <c r="M22" s="475"/>
      <c r="N22" s="475"/>
      <c r="O22" s="475"/>
      <c r="P22" s="475"/>
      <c r="Q22" s="475"/>
      <c r="R22" s="475"/>
      <c r="S22" s="475"/>
      <c r="T22" s="475"/>
      <c r="U22" s="475"/>
      <c r="V22" s="475"/>
      <c r="W22" s="475"/>
      <c r="X22" s="475"/>
      <c r="Y22" s="475"/>
      <c r="Z22" s="475"/>
      <c r="AA22" s="475"/>
      <c r="AB22" s="475"/>
      <c r="AC22" s="475"/>
      <c r="AD22" s="475"/>
      <c r="AE22" s="475"/>
      <c r="AF22" s="475"/>
      <c r="AG22" s="475"/>
      <c r="AH22" s="475"/>
      <c r="AI22" s="475"/>
      <c r="AJ22" s="475"/>
      <c r="AK22" s="475"/>
      <c r="AL22" s="475"/>
      <c r="AM22" s="475"/>
      <c r="AN22" s="475"/>
      <c r="AO22" s="475"/>
      <c r="AP22" s="475"/>
      <c r="AR22" s="475"/>
      <c r="AS22" s="475"/>
      <c r="AT22" s="475"/>
      <c r="AU22" s="475"/>
      <c r="AV22" s="475"/>
      <c r="AW22" s="475"/>
      <c r="AX22" s="475"/>
      <c r="AY22" s="475"/>
      <c r="AZ22" s="475"/>
      <c r="BA22" s="475"/>
      <c r="BB22" s="475"/>
      <c r="BC22" s="475"/>
      <c r="BD22" s="475"/>
      <c r="BE22" s="475"/>
      <c r="BF22" s="475"/>
      <c r="BG22" s="475"/>
      <c r="BH22" s="475"/>
      <c r="BI22" s="475"/>
      <c r="BJ22" s="475"/>
      <c r="BK22" s="475"/>
      <c r="BL22" s="475"/>
      <c r="BM22" s="475"/>
      <c r="BN22" s="475"/>
      <c r="BO22" s="475"/>
      <c r="BP22" s="475"/>
      <c r="BQ22" s="475"/>
      <c r="BR22" s="475"/>
      <c r="BS22" s="475"/>
      <c r="BT22" s="475"/>
      <c r="BU22" s="475"/>
      <c r="BV22" s="475"/>
      <c r="BW22" s="475"/>
      <c r="BX22" s="475"/>
      <c r="BY22" s="475"/>
      <c r="BZ22" s="475"/>
      <c r="CA22" s="475"/>
      <c r="CC22" s="475"/>
      <c r="CD22" s="475"/>
      <c r="CE22" s="475"/>
      <c r="CF22" s="475"/>
      <c r="CG22" s="475"/>
      <c r="CH22" s="475"/>
      <c r="CI22" s="475"/>
      <c r="CJ22" s="475"/>
      <c r="CK22" s="475"/>
      <c r="CL22" s="475"/>
      <c r="CM22" s="475"/>
      <c r="CN22" s="475"/>
      <c r="CO22" s="475"/>
      <c r="CP22" s="475"/>
      <c r="CQ22" s="475"/>
      <c r="CR22" s="475"/>
      <c r="CS22" s="475"/>
      <c r="CT22" s="475"/>
      <c r="CU22" s="475"/>
      <c r="CV22" s="475"/>
      <c r="CW22" s="475"/>
      <c r="CX22" s="475"/>
      <c r="CY22" s="475"/>
      <c r="CZ22" s="475"/>
      <c r="DA22" s="475"/>
      <c r="DB22" s="475"/>
      <c r="DC22" s="475"/>
      <c r="DD22" s="475"/>
      <c r="DE22" s="475"/>
      <c r="DF22" s="475"/>
      <c r="DG22" s="475"/>
      <c r="DH22" s="475"/>
      <c r="DI22" s="475"/>
      <c r="DJ22" s="475"/>
      <c r="DK22" s="475"/>
      <c r="DL22" s="475"/>
      <c r="DM22" s="464">
        <v>1</v>
      </c>
    </row>
    <row r="23" spans="2:117">
      <c r="B23" s="473">
        <f t="shared" si="10"/>
        <v>6</v>
      </c>
      <c r="C23" s="423" t="s">
        <v>1100</v>
      </c>
      <c r="D23" s="423" t="s">
        <v>649</v>
      </c>
      <c r="E23" s="423" t="s">
        <v>650</v>
      </c>
      <c r="F23" s="476">
        <f t="shared" si="9"/>
        <v>0</v>
      </c>
      <c r="G23" s="474"/>
      <c r="H23" s="474"/>
      <c r="I23" s="474"/>
      <c r="J23" s="474"/>
      <c r="K23" s="474"/>
      <c r="L23" s="474"/>
      <c r="M23" s="474"/>
      <c r="N23" s="474"/>
      <c r="O23" s="474"/>
      <c r="P23" s="474"/>
      <c r="Q23" s="474"/>
      <c r="R23" s="474"/>
      <c r="S23" s="474"/>
      <c r="T23" s="474"/>
      <c r="U23" s="474"/>
      <c r="V23" s="474"/>
      <c r="W23" s="474"/>
      <c r="X23" s="474"/>
      <c r="Y23" s="474"/>
      <c r="Z23" s="474"/>
      <c r="AA23" s="474"/>
      <c r="AB23" s="474"/>
      <c r="AC23" s="474"/>
      <c r="AD23" s="474"/>
      <c r="AE23" s="474"/>
      <c r="AF23" s="474"/>
      <c r="AG23" s="474"/>
      <c r="AH23" s="474"/>
      <c r="AI23" s="474"/>
      <c r="AJ23" s="474"/>
      <c r="AK23" s="474"/>
      <c r="AL23" s="474"/>
      <c r="AM23" s="474"/>
      <c r="AN23" s="474"/>
      <c r="AO23" s="474"/>
      <c r="AP23" s="474"/>
      <c r="AR23" s="474"/>
      <c r="AS23" s="474"/>
      <c r="AT23" s="474"/>
      <c r="AU23" s="474"/>
      <c r="AV23" s="474"/>
      <c r="AW23" s="474"/>
      <c r="AX23" s="474"/>
      <c r="AY23" s="474"/>
      <c r="AZ23" s="474"/>
      <c r="BA23" s="474"/>
      <c r="BB23" s="474"/>
      <c r="BC23" s="474"/>
      <c r="BD23" s="474"/>
      <c r="BE23" s="474"/>
      <c r="BF23" s="474"/>
      <c r="BG23" s="474"/>
      <c r="BH23" s="474"/>
      <c r="BI23" s="474"/>
      <c r="BJ23" s="474"/>
      <c r="BK23" s="474"/>
      <c r="BL23" s="474"/>
      <c r="BM23" s="474"/>
      <c r="BN23" s="474"/>
      <c r="BO23" s="474"/>
      <c r="BP23" s="474"/>
      <c r="BQ23" s="474"/>
      <c r="BR23" s="474"/>
      <c r="BS23" s="474"/>
      <c r="BT23" s="474"/>
      <c r="BU23" s="474"/>
      <c r="BV23" s="474"/>
      <c r="BW23" s="474"/>
      <c r="BX23" s="474"/>
      <c r="BY23" s="474"/>
      <c r="BZ23" s="474"/>
      <c r="CA23" s="474"/>
      <c r="CC23" s="475"/>
      <c r="CD23" s="475"/>
      <c r="CE23" s="475"/>
      <c r="CF23" s="475"/>
      <c r="CG23" s="475"/>
      <c r="CH23" s="475"/>
      <c r="CI23" s="475"/>
      <c r="CJ23" s="475"/>
      <c r="CK23" s="475"/>
      <c r="CL23" s="475"/>
      <c r="CM23" s="475"/>
      <c r="CN23" s="475"/>
      <c r="CO23" s="475"/>
      <c r="CP23" s="475"/>
      <c r="CQ23" s="475"/>
      <c r="CR23" s="475"/>
      <c r="CS23" s="475"/>
      <c r="CT23" s="475"/>
      <c r="CU23" s="475"/>
      <c r="CV23" s="475"/>
      <c r="CW23" s="475"/>
      <c r="CX23" s="475"/>
      <c r="CY23" s="475"/>
      <c r="CZ23" s="475"/>
      <c r="DA23" s="475"/>
      <c r="DB23" s="475"/>
      <c r="DC23" s="475"/>
      <c r="DD23" s="475"/>
      <c r="DE23" s="475"/>
      <c r="DF23" s="475"/>
      <c r="DG23" s="475"/>
      <c r="DH23" s="475"/>
      <c r="DI23" s="475"/>
      <c r="DJ23" s="475"/>
      <c r="DK23" s="475"/>
      <c r="DL23" s="475"/>
      <c r="DM23" s="464">
        <v>1</v>
      </c>
    </row>
    <row r="24" spans="2:117">
      <c r="B24" s="473">
        <f t="shared" si="10"/>
        <v>7</v>
      </c>
      <c r="C24" s="423" t="s">
        <v>1100</v>
      </c>
      <c r="D24" s="423" t="s">
        <v>389</v>
      </c>
      <c r="E24" s="423" t="s">
        <v>390</v>
      </c>
      <c r="F24" s="476">
        <f t="shared" si="9"/>
        <v>0</v>
      </c>
      <c r="G24" s="474"/>
      <c r="H24" s="474"/>
      <c r="I24" s="474"/>
      <c r="J24" s="474"/>
      <c r="K24" s="474"/>
      <c r="L24" s="474"/>
      <c r="M24" s="474"/>
      <c r="N24" s="474"/>
      <c r="O24" s="474"/>
      <c r="P24" s="474"/>
      <c r="Q24" s="474"/>
      <c r="R24" s="474"/>
      <c r="S24" s="474"/>
      <c r="T24" s="474"/>
      <c r="U24" s="474"/>
      <c r="V24" s="474"/>
      <c r="W24" s="474"/>
      <c r="X24" s="474"/>
      <c r="Y24" s="474"/>
      <c r="Z24" s="474"/>
      <c r="AA24" s="474"/>
      <c r="AB24" s="474"/>
      <c r="AC24" s="474"/>
      <c r="AD24" s="474"/>
      <c r="AE24" s="474"/>
      <c r="AF24" s="474"/>
      <c r="AG24" s="474"/>
      <c r="AH24" s="474"/>
      <c r="AI24" s="474"/>
      <c r="AJ24" s="474"/>
      <c r="AK24" s="474"/>
      <c r="AL24" s="474"/>
      <c r="AM24" s="474"/>
      <c r="AN24" s="474"/>
      <c r="AO24" s="474"/>
      <c r="AP24" s="474"/>
      <c r="AR24" s="474"/>
      <c r="AS24" s="474"/>
      <c r="AT24" s="474"/>
      <c r="AU24" s="474"/>
      <c r="AV24" s="474"/>
      <c r="AW24" s="474"/>
      <c r="AX24" s="474"/>
      <c r="AY24" s="474"/>
      <c r="AZ24" s="474"/>
      <c r="BA24" s="474"/>
      <c r="BB24" s="474"/>
      <c r="BC24" s="474"/>
      <c r="BD24" s="474"/>
      <c r="BE24" s="474"/>
      <c r="BF24" s="474"/>
      <c r="BG24" s="474"/>
      <c r="BH24" s="474"/>
      <c r="BI24" s="474"/>
      <c r="BJ24" s="474"/>
      <c r="BK24" s="474"/>
      <c r="BL24" s="474"/>
      <c r="BM24" s="474"/>
      <c r="BN24" s="474"/>
      <c r="BO24" s="474"/>
      <c r="BP24" s="474"/>
      <c r="BQ24" s="474"/>
      <c r="BR24" s="474"/>
      <c r="BS24" s="474"/>
      <c r="BT24" s="474"/>
      <c r="BU24" s="474"/>
      <c r="BV24" s="474"/>
      <c r="BW24" s="474"/>
      <c r="BX24" s="474"/>
      <c r="BY24" s="474"/>
      <c r="BZ24" s="474"/>
      <c r="CA24" s="474"/>
      <c r="CC24" s="475"/>
      <c r="CD24" s="475"/>
      <c r="CE24" s="475"/>
      <c r="CF24" s="475"/>
      <c r="CG24" s="475"/>
      <c r="CH24" s="475"/>
      <c r="CI24" s="475"/>
      <c r="CJ24" s="475"/>
      <c r="CK24" s="475"/>
      <c r="CL24" s="475"/>
      <c r="CM24" s="475"/>
      <c r="CN24" s="475"/>
      <c r="CO24" s="475"/>
      <c r="CP24" s="475"/>
      <c r="CQ24" s="475"/>
      <c r="CR24" s="475"/>
      <c r="CS24" s="475"/>
      <c r="CT24" s="475"/>
      <c r="CU24" s="475"/>
      <c r="CV24" s="475"/>
      <c r="CW24" s="475"/>
      <c r="CX24" s="475"/>
      <c r="CY24" s="475"/>
      <c r="CZ24" s="475"/>
      <c r="DA24" s="475"/>
      <c r="DB24" s="475"/>
      <c r="DC24" s="475"/>
      <c r="DD24" s="475"/>
      <c r="DE24" s="475"/>
      <c r="DF24" s="475"/>
      <c r="DG24" s="475"/>
      <c r="DH24" s="475"/>
      <c r="DI24" s="475"/>
      <c r="DJ24" s="475"/>
      <c r="DK24" s="475"/>
      <c r="DL24" s="475"/>
      <c r="DM24" s="464">
        <v>1</v>
      </c>
    </row>
    <row r="25" spans="2:117">
      <c r="B25" s="473">
        <f t="shared" si="10"/>
        <v>8</v>
      </c>
      <c r="C25" s="423" t="s">
        <v>1100</v>
      </c>
      <c r="D25" s="423" t="s">
        <v>391</v>
      </c>
      <c r="E25" s="423" t="s">
        <v>392</v>
      </c>
      <c r="F25" s="476">
        <f t="shared" si="9"/>
        <v>0</v>
      </c>
      <c r="G25" s="474"/>
      <c r="H25" s="474"/>
      <c r="I25" s="474"/>
      <c r="J25" s="474"/>
      <c r="K25" s="474"/>
      <c r="L25" s="474"/>
      <c r="M25" s="474"/>
      <c r="N25" s="474"/>
      <c r="O25" s="474"/>
      <c r="P25" s="474"/>
      <c r="Q25" s="474"/>
      <c r="R25" s="474"/>
      <c r="S25" s="474"/>
      <c r="T25" s="474"/>
      <c r="U25" s="474"/>
      <c r="V25" s="474"/>
      <c r="W25" s="474"/>
      <c r="X25" s="474"/>
      <c r="Y25" s="474"/>
      <c r="Z25" s="474"/>
      <c r="AA25" s="474"/>
      <c r="AB25" s="474"/>
      <c r="AC25" s="474"/>
      <c r="AD25" s="474"/>
      <c r="AE25" s="474"/>
      <c r="AF25" s="474"/>
      <c r="AG25" s="474"/>
      <c r="AH25" s="474"/>
      <c r="AI25" s="474"/>
      <c r="AJ25" s="474"/>
      <c r="AK25" s="474"/>
      <c r="AL25" s="474"/>
      <c r="AM25" s="474"/>
      <c r="AN25" s="474"/>
      <c r="AO25" s="474"/>
      <c r="AP25" s="474"/>
      <c r="AR25" s="474"/>
      <c r="AS25" s="474"/>
      <c r="AT25" s="474"/>
      <c r="AU25" s="474"/>
      <c r="AV25" s="474"/>
      <c r="AW25" s="474"/>
      <c r="AX25" s="474"/>
      <c r="AY25" s="474"/>
      <c r="AZ25" s="474"/>
      <c r="BA25" s="474"/>
      <c r="BB25" s="474"/>
      <c r="BC25" s="474"/>
      <c r="BD25" s="474"/>
      <c r="BE25" s="474"/>
      <c r="BF25" s="474"/>
      <c r="BG25" s="474"/>
      <c r="BH25" s="474"/>
      <c r="BI25" s="474"/>
      <c r="BJ25" s="474"/>
      <c r="BK25" s="474"/>
      <c r="BL25" s="474"/>
      <c r="BM25" s="474"/>
      <c r="BN25" s="474"/>
      <c r="BO25" s="474"/>
      <c r="BP25" s="474"/>
      <c r="BQ25" s="474"/>
      <c r="BR25" s="474"/>
      <c r="BS25" s="474"/>
      <c r="BT25" s="474"/>
      <c r="BU25" s="474"/>
      <c r="BV25" s="474"/>
      <c r="BW25" s="474"/>
      <c r="BX25" s="474"/>
      <c r="BY25" s="474"/>
      <c r="BZ25" s="474"/>
      <c r="CA25" s="474"/>
      <c r="CC25" s="475"/>
      <c r="CD25" s="475"/>
      <c r="CE25" s="475"/>
      <c r="CF25" s="475"/>
      <c r="CG25" s="475"/>
      <c r="CH25" s="475"/>
      <c r="CI25" s="475"/>
      <c r="CJ25" s="475"/>
      <c r="CK25" s="475"/>
      <c r="CL25" s="475"/>
      <c r="CM25" s="475"/>
      <c r="CN25" s="475"/>
      <c r="CO25" s="475"/>
      <c r="CP25" s="475"/>
      <c r="CQ25" s="475"/>
      <c r="CR25" s="475"/>
      <c r="CS25" s="475"/>
      <c r="CT25" s="475"/>
      <c r="CU25" s="475"/>
      <c r="CV25" s="475"/>
      <c r="CW25" s="475"/>
      <c r="CX25" s="475"/>
      <c r="CY25" s="475"/>
      <c r="CZ25" s="475"/>
      <c r="DA25" s="475"/>
      <c r="DB25" s="475"/>
      <c r="DC25" s="475"/>
      <c r="DD25" s="475"/>
      <c r="DE25" s="475"/>
      <c r="DF25" s="475"/>
      <c r="DG25" s="475"/>
      <c r="DH25" s="475"/>
      <c r="DI25" s="475"/>
      <c r="DJ25" s="475"/>
      <c r="DK25" s="475"/>
      <c r="DL25" s="475"/>
      <c r="DM25" s="464">
        <v>1</v>
      </c>
    </row>
    <row r="26" spans="2:117">
      <c r="B26" s="473">
        <f t="shared" si="10"/>
        <v>9</v>
      </c>
      <c r="C26" s="423" t="s">
        <v>1100</v>
      </c>
      <c r="D26" s="423" t="s">
        <v>393</v>
      </c>
      <c r="E26" s="423" t="s">
        <v>394</v>
      </c>
      <c r="F26" s="476">
        <f t="shared" si="9"/>
        <v>0</v>
      </c>
      <c r="G26" s="474"/>
      <c r="H26" s="474"/>
      <c r="I26" s="474"/>
      <c r="J26" s="474"/>
      <c r="K26" s="474"/>
      <c r="L26" s="474"/>
      <c r="M26" s="474"/>
      <c r="N26" s="474"/>
      <c r="O26" s="474"/>
      <c r="P26" s="474"/>
      <c r="Q26" s="474"/>
      <c r="R26" s="474"/>
      <c r="S26" s="474"/>
      <c r="T26" s="474"/>
      <c r="U26" s="474"/>
      <c r="V26" s="474"/>
      <c r="W26" s="474"/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474"/>
      <c r="AJ26" s="474"/>
      <c r="AK26" s="474"/>
      <c r="AL26" s="474"/>
      <c r="AM26" s="474"/>
      <c r="AN26" s="474"/>
      <c r="AO26" s="474"/>
      <c r="AP26" s="474"/>
      <c r="AR26" s="474"/>
      <c r="AS26" s="474"/>
      <c r="AT26" s="474"/>
      <c r="AU26" s="474"/>
      <c r="AV26" s="474"/>
      <c r="AW26" s="474"/>
      <c r="AX26" s="474"/>
      <c r="AY26" s="474"/>
      <c r="AZ26" s="474"/>
      <c r="BA26" s="474"/>
      <c r="BB26" s="474"/>
      <c r="BC26" s="474"/>
      <c r="BD26" s="474"/>
      <c r="BE26" s="474"/>
      <c r="BF26" s="474"/>
      <c r="BG26" s="474"/>
      <c r="BH26" s="474"/>
      <c r="BI26" s="474"/>
      <c r="BJ26" s="474"/>
      <c r="BK26" s="474"/>
      <c r="BL26" s="474"/>
      <c r="BM26" s="474"/>
      <c r="BN26" s="474"/>
      <c r="BO26" s="474"/>
      <c r="BP26" s="474"/>
      <c r="BQ26" s="474"/>
      <c r="BR26" s="474"/>
      <c r="BS26" s="474"/>
      <c r="BT26" s="474"/>
      <c r="BU26" s="474"/>
      <c r="BV26" s="474"/>
      <c r="BW26" s="474"/>
      <c r="BX26" s="474"/>
      <c r="BY26" s="474"/>
      <c r="BZ26" s="474"/>
      <c r="CA26" s="474"/>
      <c r="CC26" s="475"/>
      <c r="CD26" s="475"/>
      <c r="CE26" s="475"/>
      <c r="CF26" s="475"/>
      <c r="CG26" s="475"/>
      <c r="CH26" s="475"/>
      <c r="CI26" s="475"/>
      <c r="CJ26" s="475"/>
      <c r="CK26" s="475"/>
      <c r="CL26" s="475"/>
      <c r="CM26" s="475"/>
      <c r="CN26" s="475"/>
      <c r="CO26" s="475"/>
      <c r="CP26" s="475"/>
      <c r="CQ26" s="475"/>
      <c r="CR26" s="475"/>
      <c r="CS26" s="475"/>
      <c r="CT26" s="475"/>
      <c r="CU26" s="475"/>
      <c r="CV26" s="475"/>
      <c r="CW26" s="475"/>
      <c r="CX26" s="475"/>
      <c r="CY26" s="475"/>
      <c r="CZ26" s="475"/>
      <c r="DA26" s="475"/>
      <c r="DB26" s="475"/>
      <c r="DC26" s="475"/>
      <c r="DD26" s="475"/>
      <c r="DE26" s="475"/>
      <c r="DF26" s="475"/>
      <c r="DG26" s="475"/>
      <c r="DH26" s="475"/>
      <c r="DI26" s="475"/>
      <c r="DJ26" s="475"/>
      <c r="DK26" s="475"/>
      <c r="DL26" s="475"/>
      <c r="DM26" s="464">
        <v>1</v>
      </c>
    </row>
    <row r="27" spans="2:117">
      <c r="B27" s="473">
        <f t="shared" si="10"/>
        <v>10</v>
      </c>
      <c r="C27" s="423" t="s">
        <v>1100</v>
      </c>
      <c r="D27" s="423" t="s">
        <v>109</v>
      </c>
      <c r="E27" s="423" t="s">
        <v>110</v>
      </c>
      <c r="F27" s="476">
        <f t="shared" si="9"/>
        <v>0</v>
      </c>
      <c r="G27" s="474"/>
      <c r="H27" s="474"/>
      <c r="I27" s="474"/>
      <c r="J27" s="474"/>
      <c r="K27" s="474"/>
      <c r="L27" s="474"/>
      <c r="M27" s="474"/>
      <c r="N27" s="474"/>
      <c r="O27" s="474"/>
      <c r="P27" s="474"/>
      <c r="Q27" s="474"/>
      <c r="R27" s="474"/>
      <c r="S27" s="474"/>
      <c r="T27" s="474"/>
      <c r="U27" s="474"/>
      <c r="V27" s="474"/>
      <c r="W27" s="474"/>
      <c r="X27" s="474"/>
      <c r="Y27" s="474"/>
      <c r="Z27" s="474"/>
      <c r="AA27" s="474"/>
      <c r="AB27" s="474"/>
      <c r="AC27" s="474"/>
      <c r="AD27" s="474"/>
      <c r="AE27" s="474"/>
      <c r="AF27" s="474"/>
      <c r="AG27" s="474"/>
      <c r="AH27" s="474"/>
      <c r="AI27" s="474"/>
      <c r="AJ27" s="474"/>
      <c r="AK27" s="474"/>
      <c r="AL27" s="474"/>
      <c r="AM27" s="474"/>
      <c r="AN27" s="474"/>
      <c r="AO27" s="474"/>
      <c r="AP27" s="474"/>
      <c r="AR27" s="474"/>
      <c r="AS27" s="474"/>
      <c r="AT27" s="474"/>
      <c r="AU27" s="474"/>
      <c r="AV27" s="474"/>
      <c r="AW27" s="474"/>
      <c r="AX27" s="474"/>
      <c r="AY27" s="474"/>
      <c r="AZ27" s="474"/>
      <c r="BA27" s="474"/>
      <c r="BB27" s="474"/>
      <c r="BC27" s="474"/>
      <c r="BD27" s="474"/>
      <c r="BE27" s="474"/>
      <c r="BF27" s="474"/>
      <c r="BG27" s="474"/>
      <c r="BH27" s="474"/>
      <c r="BI27" s="474"/>
      <c r="BJ27" s="474"/>
      <c r="BK27" s="474"/>
      <c r="BL27" s="474"/>
      <c r="BM27" s="474"/>
      <c r="BN27" s="474"/>
      <c r="BO27" s="474"/>
      <c r="BP27" s="474"/>
      <c r="BQ27" s="474"/>
      <c r="BR27" s="474"/>
      <c r="BS27" s="474"/>
      <c r="BT27" s="474"/>
      <c r="BU27" s="474"/>
      <c r="BV27" s="474"/>
      <c r="BW27" s="474"/>
      <c r="BX27" s="474"/>
      <c r="BY27" s="474"/>
      <c r="BZ27" s="474"/>
      <c r="CA27" s="474"/>
      <c r="CC27" s="475"/>
      <c r="CD27" s="475"/>
      <c r="CE27" s="475"/>
      <c r="CF27" s="475"/>
      <c r="CG27" s="475"/>
      <c r="CH27" s="475"/>
      <c r="CI27" s="475"/>
      <c r="CJ27" s="475"/>
      <c r="CK27" s="475"/>
      <c r="CL27" s="475"/>
      <c r="CM27" s="475"/>
      <c r="CN27" s="475"/>
      <c r="CO27" s="475"/>
      <c r="CP27" s="475"/>
      <c r="CQ27" s="475"/>
      <c r="CR27" s="475"/>
      <c r="CS27" s="475"/>
      <c r="CT27" s="475"/>
      <c r="CU27" s="475"/>
      <c r="CV27" s="475"/>
      <c r="CW27" s="475"/>
      <c r="CX27" s="475"/>
      <c r="CY27" s="475"/>
      <c r="CZ27" s="475"/>
      <c r="DA27" s="475"/>
      <c r="DB27" s="475"/>
      <c r="DC27" s="475"/>
      <c r="DD27" s="475"/>
      <c r="DE27" s="475"/>
      <c r="DF27" s="475"/>
      <c r="DG27" s="475"/>
      <c r="DH27" s="475"/>
      <c r="DI27" s="475"/>
      <c r="DJ27" s="475"/>
      <c r="DK27" s="475"/>
      <c r="DL27" s="475"/>
      <c r="DM27" s="464">
        <v>1</v>
      </c>
    </row>
    <row r="28" spans="2:117">
      <c r="B28" s="473">
        <f t="shared" si="10"/>
        <v>11</v>
      </c>
      <c r="C28" s="423" t="s">
        <v>1100</v>
      </c>
      <c r="D28" s="423" t="s">
        <v>651</v>
      </c>
      <c r="E28" s="423" t="s">
        <v>652</v>
      </c>
      <c r="F28" s="476">
        <f t="shared" si="9"/>
        <v>0</v>
      </c>
      <c r="G28" s="474"/>
      <c r="H28" s="474"/>
      <c r="I28" s="474"/>
      <c r="J28" s="474"/>
      <c r="K28" s="474"/>
      <c r="L28" s="474"/>
      <c r="M28" s="474"/>
      <c r="N28" s="474"/>
      <c r="O28" s="474"/>
      <c r="P28" s="474"/>
      <c r="Q28" s="474"/>
      <c r="R28" s="474"/>
      <c r="S28" s="474"/>
      <c r="T28" s="474"/>
      <c r="U28" s="474"/>
      <c r="V28" s="474"/>
      <c r="W28" s="474"/>
      <c r="X28" s="474"/>
      <c r="Y28" s="474"/>
      <c r="Z28" s="474"/>
      <c r="AA28" s="474"/>
      <c r="AB28" s="474"/>
      <c r="AC28" s="474"/>
      <c r="AD28" s="474"/>
      <c r="AE28" s="474"/>
      <c r="AF28" s="474"/>
      <c r="AG28" s="474"/>
      <c r="AH28" s="474"/>
      <c r="AI28" s="474"/>
      <c r="AJ28" s="474"/>
      <c r="AK28" s="474"/>
      <c r="AL28" s="474"/>
      <c r="AM28" s="474"/>
      <c r="AN28" s="474"/>
      <c r="AO28" s="474"/>
      <c r="AP28" s="474"/>
      <c r="AR28" s="474"/>
      <c r="AS28" s="474"/>
      <c r="AT28" s="474"/>
      <c r="AU28" s="474"/>
      <c r="AV28" s="474"/>
      <c r="AW28" s="474"/>
      <c r="AX28" s="474"/>
      <c r="AY28" s="474"/>
      <c r="AZ28" s="474"/>
      <c r="BA28" s="474"/>
      <c r="BB28" s="474"/>
      <c r="BC28" s="474"/>
      <c r="BD28" s="474"/>
      <c r="BE28" s="474"/>
      <c r="BF28" s="474"/>
      <c r="BG28" s="474"/>
      <c r="BH28" s="474"/>
      <c r="BI28" s="474"/>
      <c r="BJ28" s="474"/>
      <c r="BK28" s="474"/>
      <c r="BL28" s="474"/>
      <c r="BM28" s="474"/>
      <c r="BN28" s="474"/>
      <c r="BO28" s="474"/>
      <c r="BP28" s="474"/>
      <c r="BQ28" s="474"/>
      <c r="BR28" s="474"/>
      <c r="BS28" s="474"/>
      <c r="BT28" s="474"/>
      <c r="BU28" s="474"/>
      <c r="BV28" s="474"/>
      <c r="BW28" s="474"/>
      <c r="BX28" s="474"/>
      <c r="BY28" s="474"/>
      <c r="BZ28" s="474"/>
      <c r="CA28" s="474"/>
      <c r="CC28" s="475"/>
      <c r="CD28" s="475"/>
      <c r="CE28" s="475"/>
      <c r="CF28" s="475"/>
      <c r="CG28" s="475"/>
      <c r="CH28" s="475"/>
      <c r="CI28" s="475"/>
      <c r="CJ28" s="475"/>
      <c r="CK28" s="475"/>
      <c r="CL28" s="475"/>
      <c r="CM28" s="475"/>
      <c r="CN28" s="475"/>
      <c r="CO28" s="475"/>
      <c r="CP28" s="475"/>
      <c r="CQ28" s="475"/>
      <c r="CR28" s="475"/>
      <c r="CS28" s="475"/>
      <c r="CT28" s="475"/>
      <c r="CU28" s="475"/>
      <c r="CV28" s="475"/>
      <c r="CW28" s="475"/>
      <c r="CX28" s="475"/>
      <c r="CY28" s="475"/>
      <c r="CZ28" s="475"/>
      <c r="DA28" s="475"/>
      <c r="DB28" s="475"/>
      <c r="DC28" s="475"/>
      <c r="DD28" s="475"/>
      <c r="DE28" s="475"/>
      <c r="DF28" s="475"/>
      <c r="DG28" s="475"/>
      <c r="DH28" s="475"/>
      <c r="DI28" s="475"/>
      <c r="DJ28" s="475"/>
      <c r="DK28" s="475"/>
      <c r="DL28" s="475"/>
      <c r="DM28" s="464">
        <v>1</v>
      </c>
    </row>
    <row r="29" spans="2:117">
      <c r="B29" s="473">
        <f t="shared" si="10"/>
        <v>12</v>
      </c>
      <c r="C29" s="423" t="s">
        <v>1100</v>
      </c>
      <c r="D29" s="423" t="s">
        <v>395</v>
      </c>
      <c r="E29" s="423" t="s">
        <v>396</v>
      </c>
      <c r="F29" s="476">
        <f t="shared" si="9"/>
        <v>7.5</v>
      </c>
      <c r="G29" s="474"/>
      <c r="H29" s="474"/>
      <c r="I29" s="474"/>
      <c r="J29" s="474">
        <v>7.5</v>
      </c>
      <c r="K29" s="474"/>
      <c r="L29" s="474"/>
      <c r="M29" s="474"/>
      <c r="N29" s="474"/>
      <c r="O29" s="474"/>
      <c r="P29" s="474"/>
      <c r="Q29" s="474"/>
      <c r="R29" s="474"/>
      <c r="S29" s="474"/>
      <c r="T29" s="474"/>
      <c r="U29" s="474"/>
      <c r="V29" s="474"/>
      <c r="W29" s="474"/>
      <c r="X29" s="474"/>
      <c r="Y29" s="474"/>
      <c r="Z29" s="474"/>
      <c r="AA29" s="474"/>
      <c r="AB29" s="474"/>
      <c r="AC29" s="474"/>
      <c r="AD29" s="474"/>
      <c r="AE29" s="474"/>
      <c r="AF29" s="474"/>
      <c r="AG29" s="474"/>
      <c r="AH29" s="474"/>
      <c r="AI29" s="474"/>
      <c r="AJ29" s="474"/>
      <c r="AK29" s="474"/>
      <c r="AL29" s="474"/>
      <c r="AM29" s="474"/>
      <c r="AN29" s="474"/>
      <c r="AO29" s="474"/>
      <c r="AP29" s="474"/>
      <c r="AR29" s="474"/>
      <c r="AS29" s="474"/>
      <c r="AT29" s="474"/>
      <c r="AU29" s="474"/>
      <c r="AV29" s="474"/>
      <c r="AW29" s="474"/>
      <c r="AX29" s="474"/>
      <c r="AY29" s="474"/>
      <c r="AZ29" s="474"/>
      <c r="BA29" s="474"/>
      <c r="BB29" s="474"/>
      <c r="BC29" s="474"/>
      <c r="BD29" s="474"/>
      <c r="BE29" s="474"/>
      <c r="BF29" s="474"/>
      <c r="BG29" s="474"/>
      <c r="BH29" s="474"/>
      <c r="BI29" s="474"/>
      <c r="BJ29" s="474"/>
      <c r="BK29" s="474"/>
      <c r="BL29" s="474"/>
      <c r="BM29" s="474"/>
      <c r="BN29" s="474"/>
      <c r="BO29" s="474"/>
      <c r="BP29" s="474"/>
      <c r="BQ29" s="474"/>
      <c r="BR29" s="474"/>
      <c r="BS29" s="474"/>
      <c r="BT29" s="474"/>
      <c r="BU29" s="474"/>
      <c r="BV29" s="474"/>
      <c r="BW29" s="474"/>
      <c r="BX29" s="474"/>
      <c r="BY29" s="474"/>
      <c r="BZ29" s="474"/>
      <c r="CA29" s="474"/>
      <c r="CC29" s="475"/>
      <c r="CD29" s="475"/>
      <c r="CE29" s="475"/>
      <c r="CF29" s="475"/>
      <c r="CG29" s="475"/>
      <c r="CH29" s="475"/>
      <c r="CI29" s="475"/>
      <c r="CJ29" s="475"/>
      <c r="CK29" s="475"/>
      <c r="CL29" s="475"/>
      <c r="CM29" s="475"/>
      <c r="CN29" s="475"/>
      <c r="CO29" s="475"/>
      <c r="CP29" s="475"/>
      <c r="CQ29" s="475"/>
      <c r="CR29" s="475"/>
      <c r="CS29" s="475"/>
      <c r="CT29" s="475"/>
      <c r="CU29" s="475"/>
      <c r="CV29" s="475"/>
      <c r="CW29" s="475"/>
      <c r="CX29" s="475"/>
      <c r="CY29" s="475"/>
      <c r="CZ29" s="475"/>
      <c r="DA29" s="475"/>
      <c r="DB29" s="475"/>
      <c r="DC29" s="475"/>
      <c r="DD29" s="475"/>
      <c r="DE29" s="475"/>
      <c r="DF29" s="475"/>
      <c r="DG29" s="475"/>
      <c r="DH29" s="475"/>
      <c r="DI29" s="475"/>
      <c r="DJ29" s="475"/>
      <c r="DK29" s="475"/>
      <c r="DL29" s="475"/>
      <c r="DM29" s="464">
        <v>1</v>
      </c>
    </row>
    <row r="30" spans="2:117">
      <c r="B30" s="473">
        <f t="shared" si="10"/>
        <v>13</v>
      </c>
      <c r="C30" s="423" t="s">
        <v>1100</v>
      </c>
      <c r="D30" s="423" t="s">
        <v>397</v>
      </c>
      <c r="E30" s="423" t="s">
        <v>398</v>
      </c>
      <c r="F30" s="476">
        <f t="shared" si="9"/>
        <v>7.5</v>
      </c>
      <c r="G30" s="474"/>
      <c r="H30" s="474"/>
      <c r="I30" s="474"/>
      <c r="J30" s="474">
        <v>7.5</v>
      </c>
      <c r="K30" s="474"/>
      <c r="L30" s="474"/>
      <c r="M30" s="474"/>
      <c r="N30" s="474"/>
      <c r="O30" s="474"/>
      <c r="P30" s="474"/>
      <c r="Q30" s="474"/>
      <c r="R30" s="474"/>
      <c r="S30" s="474"/>
      <c r="T30" s="474"/>
      <c r="U30" s="474"/>
      <c r="V30" s="474"/>
      <c r="W30" s="474"/>
      <c r="X30" s="474"/>
      <c r="Y30" s="474"/>
      <c r="Z30" s="474"/>
      <c r="AA30" s="474"/>
      <c r="AB30" s="474"/>
      <c r="AC30" s="474"/>
      <c r="AD30" s="474"/>
      <c r="AE30" s="474"/>
      <c r="AF30" s="474"/>
      <c r="AG30" s="474"/>
      <c r="AH30" s="474"/>
      <c r="AI30" s="474"/>
      <c r="AJ30" s="474"/>
      <c r="AK30" s="474"/>
      <c r="AL30" s="474"/>
      <c r="AM30" s="474"/>
      <c r="AN30" s="474"/>
      <c r="AO30" s="474"/>
      <c r="AP30" s="474"/>
      <c r="AR30" s="474"/>
      <c r="AS30" s="474"/>
      <c r="AT30" s="474"/>
      <c r="AU30" s="474"/>
      <c r="AV30" s="474"/>
      <c r="AW30" s="474"/>
      <c r="AX30" s="474"/>
      <c r="AY30" s="474"/>
      <c r="AZ30" s="474"/>
      <c r="BA30" s="474"/>
      <c r="BB30" s="474"/>
      <c r="BC30" s="474"/>
      <c r="BD30" s="474"/>
      <c r="BE30" s="474"/>
      <c r="BF30" s="474"/>
      <c r="BG30" s="474"/>
      <c r="BH30" s="474"/>
      <c r="BI30" s="474"/>
      <c r="BJ30" s="474"/>
      <c r="BK30" s="474"/>
      <c r="BL30" s="474"/>
      <c r="BM30" s="474"/>
      <c r="BN30" s="474"/>
      <c r="BO30" s="474"/>
      <c r="BP30" s="474"/>
      <c r="BQ30" s="474"/>
      <c r="BR30" s="474"/>
      <c r="BS30" s="474"/>
      <c r="BT30" s="474"/>
      <c r="BU30" s="474"/>
      <c r="BV30" s="474"/>
      <c r="BW30" s="474"/>
      <c r="BX30" s="474"/>
      <c r="BY30" s="474"/>
      <c r="BZ30" s="474"/>
      <c r="CA30" s="474"/>
      <c r="CC30" s="475"/>
      <c r="CD30" s="475"/>
      <c r="CE30" s="475"/>
      <c r="CF30" s="475"/>
      <c r="CG30" s="475"/>
      <c r="CH30" s="475"/>
      <c r="CI30" s="475"/>
      <c r="CJ30" s="475"/>
      <c r="CK30" s="475"/>
      <c r="CL30" s="475"/>
      <c r="CM30" s="475"/>
      <c r="CN30" s="475"/>
      <c r="CO30" s="475"/>
      <c r="CP30" s="475"/>
      <c r="CQ30" s="475"/>
      <c r="CR30" s="475"/>
      <c r="CS30" s="475"/>
      <c r="CT30" s="475"/>
      <c r="CU30" s="475"/>
      <c r="CV30" s="475"/>
      <c r="CW30" s="475"/>
      <c r="CX30" s="475"/>
      <c r="CY30" s="475"/>
      <c r="CZ30" s="475"/>
      <c r="DA30" s="475"/>
      <c r="DB30" s="475"/>
      <c r="DC30" s="475"/>
      <c r="DD30" s="475"/>
      <c r="DE30" s="475"/>
      <c r="DF30" s="475"/>
      <c r="DG30" s="475"/>
      <c r="DH30" s="475"/>
      <c r="DI30" s="475"/>
      <c r="DJ30" s="475"/>
      <c r="DK30" s="475"/>
      <c r="DL30" s="475"/>
      <c r="DM30" s="464">
        <v>1</v>
      </c>
    </row>
    <row r="31" spans="2:117">
      <c r="B31" s="473">
        <f t="shared" si="10"/>
        <v>14</v>
      </c>
      <c r="C31" s="423" t="s">
        <v>1100</v>
      </c>
      <c r="D31" s="423" t="s">
        <v>653</v>
      </c>
      <c r="E31" s="423" t="s">
        <v>654</v>
      </c>
      <c r="F31" s="476">
        <f t="shared" si="9"/>
        <v>0</v>
      </c>
      <c r="G31" s="474"/>
      <c r="H31" s="474"/>
      <c r="I31" s="474"/>
      <c r="J31" s="474"/>
      <c r="K31" s="474"/>
      <c r="L31" s="474"/>
      <c r="M31" s="474"/>
      <c r="N31" s="474"/>
      <c r="O31" s="474"/>
      <c r="P31" s="474"/>
      <c r="Q31" s="474"/>
      <c r="R31" s="474"/>
      <c r="S31" s="474"/>
      <c r="T31" s="474"/>
      <c r="U31" s="474"/>
      <c r="V31" s="474"/>
      <c r="W31" s="474"/>
      <c r="X31" s="474"/>
      <c r="Y31" s="474"/>
      <c r="Z31" s="474"/>
      <c r="AA31" s="474"/>
      <c r="AB31" s="474"/>
      <c r="AC31" s="474"/>
      <c r="AD31" s="474"/>
      <c r="AE31" s="474"/>
      <c r="AF31" s="474"/>
      <c r="AG31" s="474"/>
      <c r="AH31" s="474"/>
      <c r="AI31" s="474"/>
      <c r="AJ31" s="474"/>
      <c r="AK31" s="474"/>
      <c r="AL31" s="474"/>
      <c r="AM31" s="474"/>
      <c r="AN31" s="474"/>
      <c r="AO31" s="474"/>
      <c r="AP31" s="474"/>
      <c r="AR31" s="474"/>
      <c r="AS31" s="474"/>
      <c r="AT31" s="474"/>
      <c r="AU31" s="474"/>
      <c r="AV31" s="474"/>
      <c r="AW31" s="474"/>
      <c r="AX31" s="474"/>
      <c r="AY31" s="474"/>
      <c r="AZ31" s="474"/>
      <c r="BA31" s="474"/>
      <c r="BB31" s="474"/>
      <c r="BC31" s="474"/>
      <c r="BD31" s="474"/>
      <c r="BE31" s="474"/>
      <c r="BF31" s="474"/>
      <c r="BG31" s="474"/>
      <c r="BH31" s="474"/>
      <c r="BI31" s="474"/>
      <c r="BJ31" s="474"/>
      <c r="BK31" s="474"/>
      <c r="BL31" s="474"/>
      <c r="BM31" s="474"/>
      <c r="BN31" s="474"/>
      <c r="BO31" s="474"/>
      <c r="BP31" s="474"/>
      <c r="BQ31" s="474"/>
      <c r="BR31" s="474"/>
      <c r="BS31" s="474"/>
      <c r="BT31" s="474"/>
      <c r="BU31" s="474"/>
      <c r="BV31" s="474"/>
      <c r="BW31" s="474"/>
      <c r="BX31" s="474"/>
      <c r="BY31" s="474"/>
      <c r="BZ31" s="474"/>
      <c r="CA31" s="474"/>
      <c r="CC31" s="475"/>
      <c r="CD31" s="475"/>
      <c r="CE31" s="475"/>
      <c r="CF31" s="475"/>
      <c r="CG31" s="475"/>
      <c r="CH31" s="475"/>
      <c r="CI31" s="475"/>
      <c r="CJ31" s="475"/>
      <c r="CK31" s="475"/>
      <c r="CL31" s="475"/>
      <c r="CM31" s="475"/>
      <c r="CN31" s="475"/>
      <c r="CO31" s="475"/>
      <c r="CP31" s="475"/>
      <c r="CQ31" s="475"/>
      <c r="CR31" s="475"/>
      <c r="CS31" s="475"/>
      <c r="CT31" s="475"/>
      <c r="CU31" s="475"/>
      <c r="CV31" s="475"/>
      <c r="CW31" s="475"/>
      <c r="CX31" s="475"/>
      <c r="CY31" s="475"/>
      <c r="CZ31" s="475"/>
      <c r="DA31" s="475"/>
      <c r="DB31" s="475"/>
      <c r="DC31" s="475"/>
      <c r="DD31" s="475"/>
      <c r="DE31" s="475"/>
      <c r="DF31" s="475"/>
      <c r="DG31" s="475"/>
      <c r="DH31" s="475"/>
      <c r="DI31" s="475"/>
      <c r="DJ31" s="475"/>
      <c r="DK31" s="475"/>
      <c r="DL31" s="475"/>
      <c r="DM31" s="464">
        <v>1</v>
      </c>
    </row>
    <row r="32" spans="2:117">
      <c r="B32" s="473">
        <f t="shared" si="10"/>
        <v>15</v>
      </c>
      <c r="C32" s="423" t="s">
        <v>1100</v>
      </c>
      <c r="D32" s="423" t="s">
        <v>579</v>
      </c>
      <c r="E32" s="423" t="s">
        <v>580</v>
      </c>
      <c r="F32" s="476">
        <f t="shared" si="9"/>
        <v>0</v>
      </c>
      <c r="G32" s="474"/>
      <c r="H32" s="474"/>
      <c r="I32" s="474"/>
      <c r="J32" s="474"/>
      <c r="K32" s="474"/>
      <c r="L32" s="474"/>
      <c r="M32" s="474"/>
      <c r="N32" s="474"/>
      <c r="O32" s="474"/>
      <c r="P32" s="474"/>
      <c r="Q32" s="474"/>
      <c r="R32" s="474"/>
      <c r="S32" s="474"/>
      <c r="T32" s="474"/>
      <c r="U32" s="474"/>
      <c r="V32" s="474"/>
      <c r="W32" s="474"/>
      <c r="X32" s="474"/>
      <c r="Y32" s="474"/>
      <c r="Z32" s="474"/>
      <c r="AA32" s="474"/>
      <c r="AB32" s="474"/>
      <c r="AC32" s="474"/>
      <c r="AD32" s="474"/>
      <c r="AE32" s="474"/>
      <c r="AF32" s="474"/>
      <c r="AG32" s="474"/>
      <c r="AH32" s="474"/>
      <c r="AI32" s="474"/>
      <c r="AJ32" s="474"/>
      <c r="AK32" s="474"/>
      <c r="AL32" s="474"/>
      <c r="AM32" s="474"/>
      <c r="AN32" s="474"/>
      <c r="AO32" s="474"/>
      <c r="AP32" s="474"/>
      <c r="AR32" s="474"/>
      <c r="AS32" s="474"/>
      <c r="AT32" s="474"/>
      <c r="AU32" s="474"/>
      <c r="AV32" s="474"/>
      <c r="AW32" s="474"/>
      <c r="AX32" s="474"/>
      <c r="AY32" s="474"/>
      <c r="AZ32" s="474"/>
      <c r="BA32" s="474"/>
      <c r="BB32" s="474"/>
      <c r="BC32" s="474"/>
      <c r="BD32" s="474"/>
      <c r="BE32" s="474"/>
      <c r="BF32" s="474"/>
      <c r="BG32" s="474"/>
      <c r="BH32" s="474"/>
      <c r="BI32" s="474"/>
      <c r="BJ32" s="474"/>
      <c r="BK32" s="474"/>
      <c r="BL32" s="474"/>
      <c r="BM32" s="474"/>
      <c r="BN32" s="474"/>
      <c r="BO32" s="474"/>
      <c r="BP32" s="474"/>
      <c r="BQ32" s="474"/>
      <c r="BR32" s="474"/>
      <c r="BS32" s="474"/>
      <c r="BT32" s="474"/>
      <c r="BU32" s="474"/>
      <c r="BV32" s="474"/>
      <c r="BW32" s="474"/>
      <c r="BX32" s="474"/>
      <c r="BY32" s="474"/>
      <c r="BZ32" s="474"/>
      <c r="CA32" s="474"/>
      <c r="CC32" s="475"/>
      <c r="CD32" s="475"/>
      <c r="CE32" s="475"/>
      <c r="CF32" s="475"/>
      <c r="CG32" s="475"/>
      <c r="CH32" s="475"/>
      <c r="CI32" s="475"/>
      <c r="CJ32" s="475"/>
      <c r="CK32" s="475"/>
      <c r="CL32" s="475"/>
      <c r="CM32" s="475"/>
      <c r="CN32" s="475"/>
      <c r="CO32" s="475"/>
      <c r="CP32" s="475"/>
      <c r="CQ32" s="475"/>
      <c r="CR32" s="475"/>
      <c r="CS32" s="475"/>
      <c r="CT32" s="475"/>
      <c r="CU32" s="475"/>
      <c r="CV32" s="475"/>
      <c r="CW32" s="475"/>
      <c r="CX32" s="475"/>
      <c r="CY32" s="475"/>
      <c r="CZ32" s="475"/>
      <c r="DA32" s="475"/>
      <c r="DB32" s="475"/>
      <c r="DC32" s="475"/>
      <c r="DD32" s="475"/>
      <c r="DE32" s="475"/>
      <c r="DF32" s="475"/>
      <c r="DG32" s="475"/>
      <c r="DH32" s="475"/>
      <c r="DI32" s="475"/>
      <c r="DJ32" s="475"/>
      <c r="DK32" s="475"/>
      <c r="DL32" s="475"/>
      <c r="DM32" s="464">
        <v>1</v>
      </c>
    </row>
    <row r="33" spans="2:117">
      <c r="B33" s="473">
        <f t="shared" si="10"/>
        <v>16</v>
      </c>
      <c r="C33" s="423" t="s">
        <v>1100</v>
      </c>
      <c r="D33" s="423" t="s">
        <v>284</v>
      </c>
      <c r="E33" s="423" t="s">
        <v>285</v>
      </c>
      <c r="F33" s="476">
        <f t="shared" si="9"/>
        <v>0</v>
      </c>
      <c r="G33" s="474"/>
      <c r="H33" s="474"/>
      <c r="I33" s="474"/>
      <c r="J33" s="474"/>
      <c r="K33" s="474"/>
      <c r="L33" s="474"/>
      <c r="M33" s="474"/>
      <c r="N33" s="474"/>
      <c r="O33" s="474"/>
      <c r="P33" s="474"/>
      <c r="Q33" s="474"/>
      <c r="R33" s="474"/>
      <c r="S33" s="474"/>
      <c r="T33" s="474"/>
      <c r="U33" s="474"/>
      <c r="V33" s="474"/>
      <c r="W33" s="474"/>
      <c r="X33" s="474"/>
      <c r="Y33" s="474"/>
      <c r="Z33" s="474"/>
      <c r="AA33" s="474"/>
      <c r="AB33" s="474"/>
      <c r="AC33" s="474"/>
      <c r="AD33" s="474"/>
      <c r="AE33" s="474"/>
      <c r="AF33" s="474"/>
      <c r="AG33" s="474"/>
      <c r="AH33" s="474"/>
      <c r="AI33" s="474"/>
      <c r="AJ33" s="474"/>
      <c r="AK33" s="474"/>
      <c r="AL33" s="474"/>
      <c r="AM33" s="474"/>
      <c r="AN33" s="474"/>
      <c r="AO33" s="474"/>
      <c r="AP33" s="474"/>
      <c r="AR33" s="474"/>
      <c r="AS33" s="474"/>
      <c r="AT33" s="474"/>
      <c r="AU33" s="474"/>
      <c r="AV33" s="474"/>
      <c r="AW33" s="474"/>
      <c r="AX33" s="474"/>
      <c r="AY33" s="474"/>
      <c r="AZ33" s="474"/>
      <c r="BA33" s="474"/>
      <c r="BB33" s="474"/>
      <c r="BC33" s="474"/>
      <c r="BD33" s="474"/>
      <c r="BE33" s="474"/>
      <c r="BF33" s="474"/>
      <c r="BG33" s="474"/>
      <c r="BH33" s="474"/>
      <c r="BI33" s="474"/>
      <c r="BJ33" s="474"/>
      <c r="BK33" s="474"/>
      <c r="BL33" s="474"/>
      <c r="BM33" s="474"/>
      <c r="BN33" s="474"/>
      <c r="BO33" s="474"/>
      <c r="BP33" s="474"/>
      <c r="BQ33" s="474"/>
      <c r="BR33" s="474"/>
      <c r="BS33" s="474"/>
      <c r="BT33" s="474"/>
      <c r="BU33" s="474"/>
      <c r="BV33" s="474"/>
      <c r="BW33" s="474"/>
      <c r="BX33" s="474"/>
      <c r="BY33" s="474"/>
      <c r="BZ33" s="474"/>
      <c r="CA33" s="474"/>
      <c r="CC33" s="475"/>
      <c r="CD33" s="475"/>
      <c r="CE33" s="475"/>
      <c r="CF33" s="475"/>
      <c r="CG33" s="475"/>
      <c r="CH33" s="475"/>
      <c r="CI33" s="475"/>
      <c r="CJ33" s="475"/>
      <c r="CK33" s="475"/>
      <c r="CL33" s="475"/>
      <c r="CM33" s="475"/>
      <c r="CN33" s="475"/>
      <c r="CO33" s="475"/>
      <c r="CP33" s="475"/>
      <c r="CQ33" s="475"/>
      <c r="CR33" s="475"/>
      <c r="CS33" s="475"/>
      <c r="CT33" s="475"/>
      <c r="CU33" s="475"/>
      <c r="CV33" s="475"/>
      <c r="CW33" s="475"/>
      <c r="CX33" s="475"/>
      <c r="CY33" s="475"/>
      <c r="CZ33" s="475"/>
      <c r="DA33" s="475"/>
      <c r="DB33" s="475"/>
      <c r="DC33" s="475"/>
      <c r="DD33" s="475"/>
      <c r="DE33" s="475"/>
      <c r="DF33" s="475"/>
      <c r="DG33" s="475"/>
      <c r="DH33" s="475"/>
      <c r="DI33" s="475"/>
      <c r="DJ33" s="475"/>
      <c r="DK33" s="475"/>
      <c r="DL33" s="475"/>
      <c r="DM33" s="464">
        <v>1</v>
      </c>
    </row>
    <row r="34" spans="2:117">
      <c r="B34" s="473">
        <f t="shared" si="10"/>
        <v>17</v>
      </c>
      <c r="C34" s="423" t="s">
        <v>1100</v>
      </c>
      <c r="D34" s="423" t="s">
        <v>655</v>
      </c>
      <c r="E34" s="423" t="s">
        <v>656</v>
      </c>
      <c r="F34" s="476">
        <f t="shared" si="9"/>
        <v>0</v>
      </c>
      <c r="G34" s="474"/>
      <c r="H34" s="474"/>
      <c r="I34" s="474"/>
      <c r="J34" s="474"/>
      <c r="K34" s="474"/>
      <c r="L34" s="474"/>
      <c r="M34" s="474"/>
      <c r="N34" s="474"/>
      <c r="O34" s="474"/>
      <c r="P34" s="474"/>
      <c r="Q34" s="474"/>
      <c r="R34" s="474"/>
      <c r="S34" s="474"/>
      <c r="T34" s="474"/>
      <c r="U34" s="474"/>
      <c r="V34" s="474"/>
      <c r="W34" s="474"/>
      <c r="X34" s="474"/>
      <c r="Y34" s="474"/>
      <c r="Z34" s="474"/>
      <c r="AA34" s="474"/>
      <c r="AB34" s="474"/>
      <c r="AC34" s="474"/>
      <c r="AD34" s="474"/>
      <c r="AE34" s="474"/>
      <c r="AF34" s="474"/>
      <c r="AG34" s="474"/>
      <c r="AH34" s="474"/>
      <c r="AI34" s="474"/>
      <c r="AJ34" s="474"/>
      <c r="AK34" s="474"/>
      <c r="AL34" s="474"/>
      <c r="AM34" s="474"/>
      <c r="AN34" s="474"/>
      <c r="AO34" s="474"/>
      <c r="AP34" s="474"/>
      <c r="AR34" s="474"/>
      <c r="AS34" s="474"/>
      <c r="AT34" s="474"/>
      <c r="AU34" s="474"/>
      <c r="AV34" s="474"/>
      <c r="AW34" s="474"/>
      <c r="AX34" s="474"/>
      <c r="AY34" s="474"/>
      <c r="AZ34" s="474"/>
      <c r="BA34" s="474"/>
      <c r="BB34" s="474"/>
      <c r="BC34" s="474"/>
      <c r="BD34" s="474"/>
      <c r="BE34" s="474"/>
      <c r="BF34" s="474"/>
      <c r="BG34" s="474"/>
      <c r="BH34" s="474"/>
      <c r="BI34" s="474"/>
      <c r="BJ34" s="474"/>
      <c r="BK34" s="474"/>
      <c r="BL34" s="474"/>
      <c r="BM34" s="474"/>
      <c r="BN34" s="474"/>
      <c r="BO34" s="474"/>
      <c r="BP34" s="474"/>
      <c r="BQ34" s="474"/>
      <c r="BR34" s="474"/>
      <c r="BS34" s="474"/>
      <c r="BT34" s="474"/>
      <c r="BU34" s="474"/>
      <c r="BV34" s="474"/>
      <c r="BW34" s="474"/>
      <c r="BX34" s="474"/>
      <c r="BY34" s="474"/>
      <c r="BZ34" s="474"/>
      <c r="CA34" s="474"/>
      <c r="CC34" s="475"/>
      <c r="CD34" s="475"/>
      <c r="CE34" s="475"/>
      <c r="CF34" s="475"/>
      <c r="CG34" s="475"/>
      <c r="CH34" s="475"/>
      <c r="CI34" s="475"/>
      <c r="CJ34" s="475"/>
      <c r="CK34" s="475"/>
      <c r="CL34" s="475"/>
      <c r="CM34" s="475"/>
      <c r="CN34" s="475"/>
      <c r="CO34" s="475"/>
      <c r="CP34" s="475"/>
      <c r="CQ34" s="475"/>
      <c r="CR34" s="475"/>
      <c r="CS34" s="475"/>
      <c r="CT34" s="475"/>
      <c r="CU34" s="475"/>
      <c r="CV34" s="475"/>
      <c r="CW34" s="475"/>
      <c r="CX34" s="475"/>
      <c r="CY34" s="475"/>
      <c r="CZ34" s="475"/>
      <c r="DA34" s="475"/>
      <c r="DB34" s="475"/>
      <c r="DC34" s="475"/>
      <c r="DD34" s="475"/>
      <c r="DE34" s="475"/>
      <c r="DF34" s="475"/>
      <c r="DG34" s="475"/>
      <c r="DH34" s="475"/>
      <c r="DI34" s="475"/>
      <c r="DJ34" s="475"/>
      <c r="DK34" s="475"/>
      <c r="DL34" s="475"/>
      <c r="DM34" s="464">
        <v>1</v>
      </c>
    </row>
    <row r="35" spans="2:117">
      <c r="B35" s="473">
        <f t="shared" si="10"/>
        <v>18</v>
      </c>
      <c r="C35" s="423" t="s">
        <v>1100</v>
      </c>
      <c r="D35" s="423" t="s">
        <v>286</v>
      </c>
      <c r="E35" s="423" t="s">
        <v>657</v>
      </c>
      <c r="F35" s="476">
        <f t="shared" si="9"/>
        <v>0</v>
      </c>
      <c r="G35" s="474"/>
      <c r="H35" s="474"/>
      <c r="I35" s="474"/>
      <c r="J35" s="474"/>
      <c r="K35" s="474"/>
      <c r="L35" s="474"/>
      <c r="M35" s="474"/>
      <c r="N35" s="474"/>
      <c r="O35" s="474"/>
      <c r="P35" s="474"/>
      <c r="Q35" s="474"/>
      <c r="R35" s="474"/>
      <c r="S35" s="474"/>
      <c r="T35" s="474"/>
      <c r="U35" s="474"/>
      <c r="V35" s="474"/>
      <c r="W35" s="474"/>
      <c r="X35" s="474"/>
      <c r="Y35" s="474"/>
      <c r="Z35" s="474"/>
      <c r="AA35" s="474"/>
      <c r="AB35" s="474"/>
      <c r="AC35" s="474"/>
      <c r="AD35" s="474"/>
      <c r="AE35" s="474"/>
      <c r="AF35" s="474"/>
      <c r="AG35" s="474"/>
      <c r="AH35" s="474"/>
      <c r="AI35" s="474"/>
      <c r="AJ35" s="474"/>
      <c r="AK35" s="474"/>
      <c r="AL35" s="474"/>
      <c r="AM35" s="474"/>
      <c r="AN35" s="474"/>
      <c r="AO35" s="474"/>
      <c r="AP35" s="474"/>
      <c r="AR35" s="474"/>
      <c r="AS35" s="474"/>
      <c r="AT35" s="474"/>
      <c r="AU35" s="474"/>
      <c r="AV35" s="474"/>
      <c r="AW35" s="474"/>
      <c r="AX35" s="474"/>
      <c r="AY35" s="474"/>
      <c r="AZ35" s="474"/>
      <c r="BA35" s="474"/>
      <c r="BB35" s="474"/>
      <c r="BC35" s="474"/>
      <c r="BD35" s="474"/>
      <c r="BE35" s="474"/>
      <c r="BF35" s="474"/>
      <c r="BG35" s="474"/>
      <c r="BH35" s="474"/>
      <c r="BI35" s="474"/>
      <c r="BJ35" s="474"/>
      <c r="BK35" s="474"/>
      <c r="BL35" s="474"/>
      <c r="BM35" s="474"/>
      <c r="BN35" s="474"/>
      <c r="BO35" s="474"/>
      <c r="BP35" s="474"/>
      <c r="BQ35" s="474"/>
      <c r="BR35" s="474"/>
      <c r="BS35" s="474"/>
      <c r="BT35" s="474"/>
      <c r="BU35" s="474"/>
      <c r="BV35" s="474"/>
      <c r="BW35" s="474"/>
      <c r="BX35" s="474"/>
      <c r="BY35" s="474"/>
      <c r="BZ35" s="474"/>
      <c r="CA35" s="474"/>
      <c r="CC35" s="475"/>
      <c r="CD35" s="475"/>
      <c r="CE35" s="475"/>
      <c r="CF35" s="475"/>
      <c r="CG35" s="475"/>
      <c r="CH35" s="475"/>
      <c r="CI35" s="475"/>
      <c r="CJ35" s="475"/>
      <c r="CK35" s="475"/>
      <c r="CL35" s="475"/>
      <c r="CM35" s="475"/>
      <c r="CN35" s="475"/>
      <c r="CO35" s="475"/>
      <c r="CP35" s="475"/>
      <c r="CQ35" s="475"/>
      <c r="CR35" s="475"/>
      <c r="CS35" s="475"/>
      <c r="CT35" s="475"/>
      <c r="CU35" s="475"/>
      <c r="CV35" s="475"/>
      <c r="CW35" s="475"/>
      <c r="CX35" s="475"/>
      <c r="CY35" s="475"/>
      <c r="CZ35" s="475"/>
      <c r="DA35" s="475"/>
      <c r="DB35" s="475"/>
      <c r="DC35" s="475"/>
      <c r="DD35" s="475"/>
      <c r="DE35" s="475"/>
      <c r="DF35" s="475"/>
      <c r="DG35" s="475"/>
      <c r="DH35" s="475"/>
      <c r="DI35" s="475"/>
      <c r="DJ35" s="475"/>
      <c r="DK35" s="475"/>
      <c r="DL35" s="475"/>
      <c r="DM35" s="464">
        <v>1</v>
      </c>
    </row>
    <row r="36" spans="2:117">
      <c r="B36" s="473">
        <f t="shared" si="10"/>
        <v>19</v>
      </c>
      <c r="C36" s="423" t="s">
        <v>1100</v>
      </c>
      <c r="D36" s="423" t="s">
        <v>1122</v>
      </c>
      <c r="E36" s="423" t="s">
        <v>919</v>
      </c>
      <c r="F36" s="476">
        <f t="shared" si="9"/>
        <v>0</v>
      </c>
      <c r="G36" s="474"/>
      <c r="H36" s="474"/>
      <c r="I36" s="474"/>
      <c r="J36" s="474"/>
      <c r="K36" s="474"/>
      <c r="L36" s="474"/>
      <c r="M36" s="474"/>
      <c r="N36" s="474"/>
      <c r="O36" s="474"/>
      <c r="P36" s="474"/>
      <c r="Q36" s="474"/>
      <c r="R36" s="474"/>
      <c r="S36" s="474"/>
      <c r="T36" s="474"/>
      <c r="U36" s="474"/>
      <c r="V36" s="474"/>
      <c r="W36" s="474"/>
      <c r="X36" s="474"/>
      <c r="Y36" s="474"/>
      <c r="Z36" s="474"/>
      <c r="AA36" s="474"/>
      <c r="AB36" s="474"/>
      <c r="AC36" s="474"/>
      <c r="AD36" s="474"/>
      <c r="AE36" s="474"/>
      <c r="AF36" s="474"/>
      <c r="AG36" s="474"/>
      <c r="AH36" s="474"/>
      <c r="AI36" s="474"/>
      <c r="AJ36" s="474"/>
      <c r="AK36" s="474"/>
      <c r="AL36" s="474"/>
      <c r="AM36" s="474"/>
      <c r="AN36" s="474"/>
      <c r="AO36" s="474"/>
      <c r="AP36" s="474"/>
      <c r="AR36" s="474"/>
      <c r="AS36" s="474"/>
      <c r="AT36" s="474"/>
      <c r="AU36" s="474"/>
      <c r="AV36" s="474"/>
      <c r="AW36" s="474"/>
      <c r="AX36" s="474"/>
      <c r="AY36" s="474"/>
      <c r="AZ36" s="474"/>
      <c r="BA36" s="474"/>
      <c r="BB36" s="474"/>
      <c r="BC36" s="474"/>
      <c r="BD36" s="474"/>
      <c r="BE36" s="474"/>
      <c r="BF36" s="474"/>
      <c r="BG36" s="474"/>
      <c r="BH36" s="474"/>
      <c r="BI36" s="474"/>
      <c r="BJ36" s="474"/>
      <c r="BK36" s="474"/>
      <c r="BL36" s="474"/>
      <c r="BM36" s="474"/>
      <c r="BN36" s="474"/>
      <c r="BO36" s="474"/>
      <c r="BP36" s="474"/>
      <c r="BQ36" s="474"/>
      <c r="BR36" s="474"/>
      <c r="BS36" s="474"/>
      <c r="BT36" s="474"/>
      <c r="BU36" s="474"/>
      <c r="BV36" s="474"/>
      <c r="BW36" s="474"/>
      <c r="BX36" s="474"/>
      <c r="BY36" s="474"/>
      <c r="BZ36" s="474"/>
      <c r="CA36" s="474"/>
      <c r="CC36" s="475"/>
      <c r="CD36" s="475"/>
      <c r="CE36" s="475"/>
      <c r="CF36" s="475"/>
      <c r="CG36" s="475"/>
      <c r="CH36" s="475"/>
      <c r="CI36" s="475"/>
      <c r="CJ36" s="475"/>
      <c r="CK36" s="475"/>
      <c r="CL36" s="475"/>
      <c r="CM36" s="475"/>
      <c r="CN36" s="475"/>
      <c r="CO36" s="475"/>
      <c r="CP36" s="475"/>
      <c r="CQ36" s="475"/>
      <c r="CR36" s="475"/>
      <c r="CS36" s="475"/>
      <c r="CT36" s="475"/>
      <c r="CU36" s="475"/>
      <c r="CV36" s="475"/>
      <c r="CW36" s="475"/>
      <c r="CX36" s="475"/>
      <c r="CY36" s="475"/>
      <c r="CZ36" s="475"/>
      <c r="DA36" s="475"/>
      <c r="DB36" s="475"/>
      <c r="DC36" s="475"/>
      <c r="DD36" s="475"/>
      <c r="DE36" s="475"/>
      <c r="DF36" s="475"/>
      <c r="DG36" s="475"/>
      <c r="DH36" s="475"/>
      <c r="DI36" s="475"/>
      <c r="DJ36" s="475"/>
      <c r="DK36" s="475"/>
      <c r="DL36" s="475"/>
      <c r="DM36" s="464">
        <v>1</v>
      </c>
    </row>
    <row r="37" spans="2:117">
      <c r="B37" s="473">
        <f t="shared" si="10"/>
        <v>20</v>
      </c>
      <c r="C37" s="423" t="s">
        <v>1100</v>
      </c>
      <c r="D37" s="423" t="s">
        <v>1123</v>
      </c>
      <c r="E37" s="423" t="s">
        <v>1124</v>
      </c>
      <c r="F37" s="476">
        <f t="shared" si="9"/>
        <v>7.5</v>
      </c>
      <c r="G37" s="474"/>
      <c r="H37" s="474"/>
      <c r="I37" s="474"/>
      <c r="J37" s="474">
        <v>7.5</v>
      </c>
      <c r="K37" s="474"/>
      <c r="L37" s="474"/>
      <c r="M37" s="474"/>
      <c r="N37" s="474"/>
      <c r="O37" s="474"/>
      <c r="P37" s="474"/>
      <c r="Q37" s="474"/>
      <c r="R37" s="474"/>
      <c r="S37" s="474"/>
      <c r="T37" s="474"/>
      <c r="U37" s="474"/>
      <c r="V37" s="474"/>
      <c r="W37" s="474"/>
      <c r="X37" s="474"/>
      <c r="Y37" s="474"/>
      <c r="Z37" s="474"/>
      <c r="AA37" s="474"/>
      <c r="AB37" s="474"/>
      <c r="AC37" s="474"/>
      <c r="AD37" s="474"/>
      <c r="AE37" s="474"/>
      <c r="AF37" s="474"/>
      <c r="AG37" s="474"/>
      <c r="AH37" s="474"/>
      <c r="AI37" s="474"/>
      <c r="AJ37" s="474"/>
      <c r="AK37" s="474"/>
      <c r="AL37" s="474"/>
      <c r="AM37" s="474"/>
      <c r="AN37" s="474"/>
      <c r="AO37" s="474"/>
      <c r="AP37" s="474"/>
      <c r="AR37" s="474"/>
      <c r="AS37" s="474"/>
      <c r="AT37" s="474"/>
      <c r="AU37" s="474"/>
      <c r="AV37" s="474"/>
      <c r="AW37" s="474"/>
      <c r="AX37" s="474"/>
      <c r="AY37" s="474"/>
      <c r="AZ37" s="474"/>
      <c r="BA37" s="474"/>
      <c r="BB37" s="474"/>
      <c r="BC37" s="474"/>
      <c r="BD37" s="474"/>
      <c r="BE37" s="474"/>
      <c r="BF37" s="474"/>
      <c r="BG37" s="474"/>
      <c r="BH37" s="474"/>
      <c r="BI37" s="474"/>
      <c r="BJ37" s="474"/>
      <c r="BK37" s="474"/>
      <c r="BL37" s="474"/>
      <c r="BM37" s="474"/>
      <c r="BN37" s="474"/>
      <c r="BO37" s="474"/>
      <c r="BP37" s="474"/>
      <c r="BQ37" s="474"/>
      <c r="BR37" s="474"/>
      <c r="BS37" s="474"/>
      <c r="BT37" s="474"/>
      <c r="BU37" s="474"/>
      <c r="BV37" s="474"/>
      <c r="BW37" s="474"/>
      <c r="BX37" s="474"/>
      <c r="BY37" s="474"/>
      <c r="BZ37" s="474"/>
      <c r="CA37" s="474"/>
      <c r="CC37" s="475"/>
      <c r="CD37" s="475"/>
      <c r="CE37" s="475"/>
      <c r="CF37" s="475"/>
      <c r="CG37" s="475"/>
      <c r="CH37" s="475"/>
      <c r="CI37" s="475"/>
      <c r="CJ37" s="475"/>
      <c r="CK37" s="475"/>
      <c r="CL37" s="475"/>
      <c r="CM37" s="475"/>
      <c r="CN37" s="475"/>
      <c r="CO37" s="475"/>
      <c r="CP37" s="475"/>
      <c r="CQ37" s="475"/>
      <c r="CR37" s="475"/>
      <c r="CS37" s="475"/>
      <c r="CT37" s="475"/>
      <c r="CU37" s="475"/>
      <c r="CV37" s="475"/>
      <c r="CW37" s="475"/>
      <c r="CX37" s="475"/>
      <c r="CY37" s="475"/>
      <c r="CZ37" s="475"/>
      <c r="DA37" s="475"/>
      <c r="DB37" s="475"/>
      <c r="DC37" s="475"/>
      <c r="DD37" s="475"/>
      <c r="DE37" s="475"/>
      <c r="DF37" s="475"/>
      <c r="DG37" s="475"/>
      <c r="DH37" s="475"/>
      <c r="DI37" s="475"/>
      <c r="DJ37" s="475"/>
      <c r="DK37" s="475"/>
      <c r="DL37" s="475"/>
      <c r="DM37" s="464">
        <v>1</v>
      </c>
    </row>
    <row r="38" spans="2:117">
      <c r="B38" s="473">
        <f t="shared" si="10"/>
        <v>21</v>
      </c>
      <c r="C38" s="423" t="s">
        <v>1100</v>
      </c>
      <c r="D38" s="423" t="s">
        <v>899</v>
      </c>
      <c r="E38" s="423" t="s">
        <v>900</v>
      </c>
      <c r="F38" s="476">
        <f t="shared" si="9"/>
        <v>0</v>
      </c>
      <c r="G38" s="474"/>
      <c r="H38" s="474"/>
      <c r="I38" s="474"/>
      <c r="J38" s="474"/>
      <c r="K38" s="474"/>
      <c r="L38" s="474"/>
      <c r="M38" s="474"/>
      <c r="N38" s="474"/>
      <c r="O38" s="474"/>
      <c r="P38" s="474"/>
      <c r="Q38" s="474"/>
      <c r="R38" s="474"/>
      <c r="S38" s="474"/>
      <c r="T38" s="474"/>
      <c r="U38" s="474"/>
      <c r="V38" s="474"/>
      <c r="W38" s="474"/>
      <c r="X38" s="474"/>
      <c r="Y38" s="474"/>
      <c r="Z38" s="474"/>
      <c r="AA38" s="474"/>
      <c r="AB38" s="474"/>
      <c r="AC38" s="474"/>
      <c r="AD38" s="474"/>
      <c r="AE38" s="474"/>
      <c r="AF38" s="474"/>
      <c r="AG38" s="474"/>
      <c r="AH38" s="474"/>
      <c r="AI38" s="474"/>
      <c r="AJ38" s="474"/>
      <c r="AK38" s="474"/>
      <c r="AL38" s="474"/>
      <c r="AM38" s="474"/>
      <c r="AN38" s="474"/>
      <c r="AO38" s="474"/>
      <c r="AP38" s="474"/>
      <c r="AR38" s="474"/>
      <c r="AS38" s="474"/>
      <c r="AT38" s="474"/>
      <c r="AU38" s="474"/>
      <c r="AV38" s="474"/>
      <c r="AW38" s="474"/>
      <c r="AX38" s="474"/>
      <c r="AY38" s="474"/>
      <c r="AZ38" s="474"/>
      <c r="BA38" s="474"/>
      <c r="BB38" s="474"/>
      <c r="BC38" s="474"/>
      <c r="BD38" s="474"/>
      <c r="BE38" s="474"/>
      <c r="BF38" s="474"/>
      <c r="BG38" s="474"/>
      <c r="BH38" s="474"/>
      <c r="BI38" s="474"/>
      <c r="BJ38" s="474"/>
      <c r="BK38" s="474"/>
      <c r="BL38" s="474"/>
      <c r="BM38" s="474"/>
      <c r="BN38" s="474"/>
      <c r="BO38" s="474"/>
      <c r="BP38" s="474"/>
      <c r="BQ38" s="474"/>
      <c r="BR38" s="474"/>
      <c r="BS38" s="474"/>
      <c r="BT38" s="474"/>
      <c r="BU38" s="474"/>
      <c r="BV38" s="474"/>
      <c r="BW38" s="474"/>
      <c r="BX38" s="474"/>
      <c r="BY38" s="474"/>
      <c r="BZ38" s="474"/>
      <c r="CA38" s="474"/>
      <c r="CC38" s="475"/>
      <c r="CD38" s="475"/>
      <c r="CE38" s="475"/>
      <c r="CF38" s="475"/>
      <c r="CG38" s="475"/>
      <c r="CH38" s="475"/>
      <c r="CI38" s="475"/>
      <c r="CJ38" s="475"/>
      <c r="CK38" s="475"/>
      <c r="CL38" s="475"/>
      <c r="CM38" s="475"/>
      <c r="CN38" s="475"/>
      <c r="CO38" s="475"/>
      <c r="CP38" s="475"/>
      <c r="CQ38" s="475"/>
      <c r="CR38" s="475"/>
      <c r="CS38" s="475"/>
      <c r="CT38" s="475"/>
      <c r="CU38" s="475"/>
      <c r="CV38" s="475"/>
      <c r="CW38" s="475"/>
      <c r="CX38" s="475"/>
      <c r="CY38" s="475"/>
      <c r="CZ38" s="475"/>
      <c r="DA38" s="475"/>
      <c r="DB38" s="475"/>
      <c r="DC38" s="475"/>
      <c r="DD38" s="475"/>
      <c r="DE38" s="475"/>
      <c r="DF38" s="475"/>
      <c r="DG38" s="475"/>
      <c r="DH38" s="475"/>
      <c r="DI38" s="475"/>
      <c r="DJ38" s="475"/>
      <c r="DK38" s="475"/>
      <c r="DL38" s="475"/>
      <c r="DM38" s="464">
        <v>1</v>
      </c>
    </row>
    <row r="39" spans="2:117">
      <c r="B39" s="473">
        <f t="shared" si="10"/>
        <v>22</v>
      </c>
      <c r="C39" s="423" t="s">
        <v>1100</v>
      </c>
      <c r="D39" s="423" t="s">
        <v>962</v>
      </c>
      <c r="E39" s="423" t="s">
        <v>963</v>
      </c>
      <c r="F39" s="476">
        <f t="shared" si="9"/>
        <v>7.5</v>
      </c>
      <c r="G39" s="474"/>
      <c r="H39" s="474"/>
      <c r="I39" s="474"/>
      <c r="J39" s="474">
        <v>7.5</v>
      </c>
      <c r="K39" s="474"/>
      <c r="L39" s="474"/>
      <c r="M39" s="474"/>
      <c r="N39" s="474"/>
      <c r="O39" s="474"/>
      <c r="P39" s="474"/>
      <c r="Q39" s="474"/>
      <c r="R39" s="474"/>
      <c r="S39" s="474"/>
      <c r="T39" s="474"/>
      <c r="U39" s="474"/>
      <c r="V39" s="474"/>
      <c r="W39" s="474"/>
      <c r="X39" s="474"/>
      <c r="Y39" s="474"/>
      <c r="Z39" s="474"/>
      <c r="AA39" s="474"/>
      <c r="AB39" s="474"/>
      <c r="AC39" s="474"/>
      <c r="AD39" s="474"/>
      <c r="AE39" s="474"/>
      <c r="AF39" s="474"/>
      <c r="AG39" s="474"/>
      <c r="AH39" s="474"/>
      <c r="AI39" s="474"/>
      <c r="AJ39" s="474"/>
      <c r="AK39" s="474"/>
      <c r="AL39" s="474"/>
      <c r="AM39" s="474"/>
      <c r="AN39" s="474"/>
      <c r="AO39" s="474"/>
      <c r="AP39" s="474"/>
      <c r="AR39" s="474"/>
      <c r="AS39" s="474"/>
      <c r="AT39" s="474"/>
      <c r="AU39" s="474"/>
      <c r="AV39" s="474"/>
      <c r="AW39" s="474"/>
      <c r="AX39" s="474"/>
      <c r="AY39" s="474"/>
      <c r="AZ39" s="474"/>
      <c r="BA39" s="474"/>
      <c r="BB39" s="474"/>
      <c r="BC39" s="474"/>
      <c r="BD39" s="474"/>
      <c r="BE39" s="474"/>
      <c r="BF39" s="474"/>
      <c r="BG39" s="474"/>
      <c r="BH39" s="474"/>
      <c r="BI39" s="474"/>
      <c r="BJ39" s="474"/>
      <c r="BK39" s="474"/>
      <c r="BL39" s="474"/>
      <c r="BM39" s="474"/>
      <c r="BN39" s="474"/>
      <c r="BO39" s="474"/>
      <c r="BP39" s="474"/>
      <c r="BQ39" s="474"/>
      <c r="BR39" s="474"/>
      <c r="BS39" s="474"/>
      <c r="BT39" s="474"/>
      <c r="BU39" s="474"/>
      <c r="BV39" s="474"/>
      <c r="BW39" s="474"/>
      <c r="BX39" s="474"/>
      <c r="BY39" s="474"/>
      <c r="BZ39" s="474"/>
      <c r="CA39" s="474"/>
      <c r="CC39" s="475"/>
      <c r="CD39" s="475"/>
      <c r="CE39" s="475"/>
      <c r="CF39" s="475"/>
      <c r="CG39" s="475"/>
      <c r="CH39" s="475"/>
      <c r="CI39" s="475"/>
      <c r="CJ39" s="475"/>
      <c r="CK39" s="475"/>
      <c r="CL39" s="475"/>
      <c r="CM39" s="475"/>
      <c r="CN39" s="475"/>
      <c r="CO39" s="475"/>
      <c r="CP39" s="475"/>
      <c r="CQ39" s="475"/>
      <c r="CR39" s="475"/>
      <c r="CS39" s="475"/>
      <c r="CT39" s="475"/>
      <c r="CU39" s="475"/>
      <c r="CV39" s="475"/>
      <c r="CW39" s="475"/>
      <c r="CX39" s="475"/>
      <c r="CY39" s="475"/>
      <c r="CZ39" s="475"/>
      <c r="DA39" s="475"/>
      <c r="DB39" s="475"/>
      <c r="DC39" s="475"/>
      <c r="DD39" s="475"/>
      <c r="DE39" s="475"/>
      <c r="DF39" s="475"/>
      <c r="DG39" s="475"/>
      <c r="DH39" s="475"/>
      <c r="DI39" s="475"/>
      <c r="DJ39" s="475"/>
      <c r="DK39" s="475"/>
      <c r="DL39" s="475"/>
      <c r="DM39" s="464">
        <v>1</v>
      </c>
    </row>
    <row r="40" spans="2:117">
      <c r="B40" s="473">
        <f t="shared" si="10"/>
        <v>23</v>
      </c>
      <c r="C40" s="423" t="s">
        <v>1100</v>
      </c>
      <c r="D40" s="423" t="s">
        <v>1125</v>
      </c>
      <c r="E40" s="423" t="s">
        <v>1003</v>
      </c>
      <c r="F40" s="476">
        <f t="shared" si="9"/>
        <v>0</v>
      </c>
      <c r="G40" s="474"/>
      <c r="H40" s="474"/>
      <c r="I40" s="474"/>
      <c r="J40" s="474"/>
      <c r="K40" s="474"/>
      <c r="L40" s="474"/>
      <c r="M40" s="474"/>
      <c r="N40" s="474"/>
      <c r="O40" s="474"/>
      <c r="P40" s="474"/>
      <c r="Q40" s="474"/>
      <c r="R40" s="474"/>
      <c r="S40" s="474"/>
      <c r="T40" s="474"/>
      <c r="U40" s="474"/>
      <c r="V40" s="474"/>
      <c r="W40" s="474"/>
      <c r="X40" s="474"/>
      <c r="Y40" s="474"/>
      <c r="Z40" s="474"/>
      <c r="AA40" s="474"/>
      <c r="AB40" s="474"/>
      <c r="AC40" s="474"/>
      <c r="AD40" s="474"/>
      <c r="AE40" s="474"/>
      <c r="AF40" s="474"/>
      <c r="AG40" s="474"/>
      <c r="AH40" s="474"/>
      <c r="AI40" s="474"/>
      <c r="AJ40" s="474"/>
      <c r="AK40" s="474"/>
      <c r="AL40" s="474"/>
      <c r="AM40" s="474"/>
      <c r="AN40" s="474"/>
      <c r="AO40" s="474"/>
      <c r="AP40" s="474"/>
      <c r="AR40" s="474"/>
      <c r="AS40" s="474"/>
      <c r="AT40" s="474"/>
      <c r="AU40" s="474"/>
      <c r="AV40" s="474"/>
      <c r="AW40" s="474"/>
      <c r="AX40" s="474"/>
      <c r="AY40" s="474"/>
      <c r="AZ40" s="474"/>
      <c r="BA40" s="474"/>
      <c r="BB40" s="474"/>
      <c r="BC40" s="474"/>
      <c r="BD40" s="474"/>
      <c r="BE40" s="474"/>
      <c r="BF40" s="474"/>
      <c r="BG40" s="474"/>
      <c r="BH40" s="474"/>
      <c r="BI40" s="474"/>
      <c r="BJ40" s="474"/>
      <c r="BK40" s="474"/>
      <c r="BL40" s="474"/>
      <c r="BM40" s="474"/>
      <c r="BN40" s="474"/>
      <c r="BO40" s="474"/>
      <c r="BP40" s="474"/>
      <c r="BQ40" s="474"/>
      <c r="BR40" s="474"/>
      <c r="BS40" s="474"/>
      <c r="BT40" s="474"/>
      <c r="BU40" s="474"/>
      <c r="BV40" s="474"/>
      <c r="BW40" s="474"/>
      <c r="BX40" s="474"/>
      <c r="BY40" s="474"/>
      <c r="BZ40" s="474"/>
      <c r="CA40" s="474"/>
      <c r="CC40" s="475"/>
      <c r="CD40" s="475"/>
      <c r="CE40" s="475"/>
      <c r="CF40" s="475"/>
      <c r="CG40" s="475"/>
      <c r="CH40" s="475"/>
      <c r="CI40" s="475"/>
      <c r="CJ40" s="475"/>
      <c r="CK40" s="475"/>
      <c r="CL40" s="475"/>
      <c r="CM40" s="475"/>
      <c r="CN40" s="475"/>
      <c r="CO40" s="475"/>
      <c r="CP40" s="475"/>
      <c r="CQ40" s="475"/>
      <c r="CR40" s="475"/>
      <c r="CS40" s="475"/>
      <c r="CT40" s="475"/>
      <c r="CU40" s="475"/>
      <c r="CV40" s="475"/>
      <c r="CW40" s="475"/>
      <c r="CX40" s="475"/>
      <c r="CY40" s="475"/>
      <c r="CZ40" s="475"/>
      <c r="DA40" s="475"/>
      <c r="DB40" s="475"/>
      <c r="DC40" s="475"/>
      <c r="DD40" s="475"/>
      <c r="DE40" s="475"/>
      <c r="DF40" s="475"/>
      <c r="DG40" s="475"/>
      <c r="DH40" s="475"/>
      <c r="DI40" s="475"/>
      <c r="DJ40" s="475"/>
      <c r="DK40" s="475"/>
      <c r="DL40" s="475"/>
      <c r="DM40" s="464">
        <v>1</v>
      </c>
    </row>
    <row r="41" spans="2:117">
      <c r="B41" s="473">
        <f t="shared" si="10"/>
        <v>24</v>
      </c>
      <c r="C41" s="423" t="s">
        <v>1100</v>
      </c>
      <c r="D41" s="423" t="s">
        <v>1126</v>
      </c>
      <c r="E41" s="423" t="s">
        <v>1049</v>
      </c>
      <c r="F41" s="476">
        <f t="shared" si="9"/>
        <v>0</v>
      </c>
      <c r="G41" s="474"/>
      <c r="H41" s="474"/>
      <c r="I41" s="474"/>
      <c r="J41" s="474"/>
      <c r="K41" s="474"/>
      <c r="L41" s="474"/>
      <c r="M41" s="474"/>
      <c r="N41" s="474"/>
      <c r="O41" s="474"/>
      <c r="P41" s="474"/>
      <c r="Q41" s="474"/>
      <c r="R41" s="474"/>
      <c r="S41" s="474"/>
      <c r="T41" s="474"/>
      <c r="U41" s="474"/>
      <c r="V41" s="474"/>
      <c r="W41" s="474"/>
      <c r="X41" s="474"/>
      <c r="Y41" s="474"/>
      <c r="Z41" s="474"/>
      <c r="AA41" s="474"/>
      <c r="AB41" s="474"/>
      <c r="AC41" s="474"/>
      <c r="AD41" s="474"/>
      <c r="AE41" s="474"/>
      <c r="AF41" s="474"/>
      <c r="AG41" s="474"/>
      <c r="AH41" s="474"/>
      <c r="AI41" s="474"/>
      <c r="AJ41" s="474"/>
      <c r="AK41" s="474"/>
      <c r="AL41" s="474"/>
      <c r="AM41" s="474"/>
      <c r="AN41" s="474"/>
      <c r="AO41" s="474"/>
      <c r="AP41" s="474"/>
      <c r="AR41" s="474"/>
      <c r="AS41" s="474"/>
      <c r="AT41" s="474"/>
      <c r="AU41" s="474"/>
      <c r="AV41" s="474"/>
      <c r="AW41" s="474"/>
      <c r="AX41" s="474"/>
      <c r="AY41" s="474"/>
      <c r="AZ41" s="474"/>
      <c r="BA41" s="474"/>
      <c r="BB41" s="474"/>
      <c r="BC41" s="474"/>
      <c r="BD41" s="474"/>
      <c r="BE41" s="474"/>
      <c r="BF41" s="474"/>
      <c r="BG41" s="474"/>
      <c r="BH41" s="474"/>
      <c r="BI41" s="474"/>
      <c r="BJ41" s="474"/>
      <c r="BK41" s="474"/>
      <c r="BL41" s="474"/>
      <c r="BM41" s="474"/>
      <c r="BN41" s="474"/>
      <c r="BO41" s="474"/>
      <c r="BP41" s="474"/>
      <c r="BQ41" s="474"/>
      <c r="BR41" s="474"/>
      <c r="BS41" s="474"/>
      <c r="BT41" s="474"/>
      <c r="BU41" s="474"/>
      <c r="BV41" s="474"/>
      <c r="BW41" s="474"/>
      <c r="BX41" s="474"/>
      <c r="BY41" s="474"/>
      <c r="BZ41" s="474"/>
      <c r="CA41" s="474"/>
      <c r="CC41" s="475"/>
      <c r="CD41" s="475"/>
      <c r="CE41" s="475"/>
      <c r="CF41" s="475"/>
      <c r="CG41" s="475"/>
      <c r="CH41" s="475"/>
      <c r="CI41" s="475"/>
      <c r="CJ41" s="475"/>
      <c r="CK41" s="475"/>
      <c r="CL41" s="475"/>
      <c r="CM41" s="475"/>
      <c r="CN41" s="475"/>
      <c r="CO41" s="475"/>
      <c r="CP41" s="475"/>
      <c r="CQ41" s="475"/>
      <c r="CR41" s="475"/>
      <c r="CS41" s="475"/>
      <c r="CT41" s="475"/>
      <c r="CU41" s="475"/>
      <c r="CV41" s="475"/>
      <c r="CW41" s="475"/>
      <c r="CX41" s="475"/>
      <c r="CY41" s="475"/>
      <c r="CZ41" s="475"/>
      <c r="DA41" s="475"/>
      <c r="DB41" s="475"/>
      <c r="DC41" s="475"/>
      <c r="DD41" s="475"/>
      <c r="DE41" s="475"/>
      <c r="DF41" s="475"/>
      <c r="DG41" s="475"/>
      <c r="DH41" s="475"/>
      <c r="DI41" s="475"/>
      <c r="DJ41" s="475"/>
      <c r="DK41" s="475"/>
      <c r="DL41" s="475"/>
      <c r="DM41" s="464">
        <v>1</v>
      </c>
    </row>
    <row r="42" spans="2:117">
      <c r="B42" s="473">
        <f t="shared" si="10"/>
        <v>25</v>
      </c>
      <c r="C42" s="423" t="s">
        <v>1100</v>
      </c>
      <c r="D42" s="423" t="s">
        <v>1077</v>
      </c>
      <c r="E42" s="423" t="s">
        <v>1078</v>
      </c>
      <c r="F42" s="476">
        <f t="shared" si="9"/>
        <v>7.5</v>
      </c>
      <c r="G42" s="474"/>
      <c r="H42" s="474"/>
      <c r="I42" s="474"/>
      <c r="J42" s="474">
        <v>7.5</v>
      </c>
      <c r="K42" s="474"/>
      <c r="L42" s="474"/>
      <c r="M42" s="474"/>
      <c r="N42" s="474"/>
      <c r="O42" s="474"/>
      <c r="P42" s="474"/>
      <c r="Q42" s="474"/>
      <c r="R42" s="474"/>
      <c r="S42" s="474"/>
      <c r="T42" s="474"/>
      <c r="U42" s="474"/>
      <c r="V42" s="474"/>
      <c r="W42" s="474"/>
      <c r="X42" s="474"/>
      <c r="Y42" s="474"/>
      <c r="Z42" s="474"/>
      <c r="AA42" s="474"/>
      <c r="AB42" s="474"/>
      <c r="AC42" s="474"/>
      <c r="AD42" s="474"/>
      <c r="AE42" s="474"/>
      <c r="AF42" s="474"/>
      <c r="AG42" s="474"/>
      <c r="AH42" s="474"/>
      <c r="AI42" s="474"/>
      <c r="AJ42" s="474"/>
      <c r="AK42" s="474"/>
      <c r="AL42" s="474"/>
      <c r="AM42" s="474"/>
      <c r="AN42" s="474"/>
      <c r="AO42" s="474"/>
      <c r="AP42" s="474"/>
      <c r="AR42" s="474"/>
      <c r="AS42" s="474"/>
      <c r="AT42" s="474"/>
      <c r="AU42" s="474"/>
      <c r="AV42" s="474"/>
      <c r="AW42" s="474"/>
      <c r="AX42" s="474"/>
      <c r="AY42" s="474"/>
      <c r="AZ42" s="474"/>
      <c r="BA42" s="474"/>
      <c r="BB42" s="474"/>
      <c r="BC42" s="474"/>
      <c r="BD42" s="474"/>
      <c r="BE42" s="474"/>
      <c r="BF42" s="474"/>
      <c r="BG42" s="474"/>
      <c r="BH42" s="474"/>
      <c r="BI42" s="474"/>
      <c r="BJ42" s="474"/>
      <c r="BK42" s="474"/>
      <c r="BL42" s="474"/>
      <c r="BM42" s="474"/>
      <c r="BN42" s="474"/>
      <c r="BO42" s="474"/>
      <c r="BP42" s="474"/>
      <c r="BQ42" s="474"/>
      <c r="BR42" s="474"/>
      <c r="BS42" s="474"/>
      <c r="BT42" s="474"/>
      <c r="BU42" s="474"/>
      <c r="BV42" s="474"/>
      <c r="BW42" s="474"/>
      <c r="BX42" s="474"/>
      <c r="BY42" s="474"/>
      <c r="BZ42" s="474"/>
      <c r="CA42" s="474"/>
      <c r="CC42" s="475"/>
      <c r="CD42" s="475"/>
      <c r="CE42" s="475"/>
      <c r="CF42" s="475"/>
      <c r="CG42" s="475"/>
      <c r="CH42" s="475"/>
      <c r="CI42" s="475"/>
      <c r="CJ42" s="475"/>
      <c r="CK42" s="475"/>
      <c r="CL42" s="475"/>
      <c r="CM42" s="475"/>
      <c r="CN42" s="475"/>
      <c r="CO42" s="475"/>
      <c r="CP42" s="475"/>
      <c r="CQ42" s="475"/>
      <c r="CR42" s="475"/>
      <c r="CS42" s="475"/>
      <c r="CT42" s="475"/>
      <c r="CU42" s="475"/>
      <c r="CV42" s="475"/>
      <c r="CW42" s="475"/>
      <c r="CX42" s="475"/>
      <c r="CY42" s="475"/>
      <c r="CZ42" s="475"/>
      <c r="DA42" s="475"/>
      <c r="DB42" s="475"/>
      <c r="DC42" s="475"/>
      <c r="DD42" s="475"/>
      <c r="DE42" s="475"/>
      <c r="DF42" s="475"/>
      <c r="DG42" s="475"/>
      <c r="DH42" s="475"/>
      <c r="DI42" s="475"/>
      <c r="DJ42" s="475"/>
      <c r="DK42" s="475"/>
      <c r="DL42" s="475"/>
      <c r="DM42" s="464">
        <v>1</v>
      </c>
    </row>
    <row r="43" spans="2:117">
      <c r="B43" s="473">
        <f t="shared" si="10"/>
        <v>26</v>
      </c>
      <c r="C43" s="423" t="s">
        <v>1100</v>
      </c>
      <c r="D43" s="423" t="s">
        <v>1079</v>
      </c>
      <c r="E43" s="423" t="s">
        <v>1080</v>
      </c>
      <c r="F43" s="476">
        <f t="shared" si="9"/>
        <v>0</v>
      </c>
      <c r="G43" s="474"/>
      <c r="H43" s="474"/>
      <c r="I43" s="474"/>
      <c r="J43" s="474"/>
      <c r="K43" s="474"/>
      <c r="L43" s="474"/>
      <c r="M43" s="474"/>
      <c r="N43" s="474"/>
      <c r="O43" s="474"/>
      <c r="P43" s="474"/>
      <c r="Q43" s="474"/>
      <c r="R43" s="474"/>
      <c r="S43" s="474"/>
      <c r="T43" s="474"/>
      <c r="U43" s="474"/>
      <c r="V43" s="474"/>
      <c r="W43" s="474"/>
      <c r="X43" s="474"/>
      <c r="Y43" s="474"/>
      <c r="Z43" s="474"/>
      <c r="AA43" s="474"/>
      <c r="AB43" s="474"/>
      <c r="AC43" s="474"/>
      <c r="AD43" s="474"/>
      <c r="AE43" s="474"/>
      <c r="AF43" s="474"/>
      <c r="AG43" s="474"/>
      <c r="AH43" s="474"/>
      <c r="AI43" s="474"/>
      <c r="AJ43" s="474"/>
      <c r="AK43" s="474"/>
      <c r="AL43" s="474"/>
      <c r="AM43" s="474"/>
      <c r="AN43" s="474"/>
      <c r="AO43" s="474"/>
      <c r="AP43" s="474"/>
      <c r="AR43" s="474"/>
      <c r="AS43" s="474"/>
      <c r="AT43" s="474"/>
      <c r="AU43" s="474"/>
      <c r="AV43" s="474"/>
      <c r="AW43" s="474"/>
      <c r="AX43" s="474"/>
      <c r="AY43" s="474"/>
      <c r="AZ43" s="474"/>
      <c r="BA43" s="474"/>
      <c r="BB43" s="474"/>
      <c r="BC43" s="474"/>
      <c r="BD43" s="474"/>
      <c r="BE43" s="474"/>
      <c r="BF43" s="474"/>
      <c r="BG43" s="474"/>
      <c r="BH43" s="474"/>
      <c r="BI43" s="474"/>
      <c r="BJ43" s="474"/>
      <c r="BK43" s="474"/>
      <c r="BL43" s="474"/>
      <c r="BM43" s="474"/>
      <c r="BN43" s="474"/>
      <c r="BO43" s="474"/>
      <c r="BP43" s="474"/>
      <c r="BQ43" s="474"/>
      <c r="BR43" s="474"/>
      <c r="BS43" s="474"/>
      <c r="BT43" s="474"/>
      <c r="BU43" s="474"/>
      <c r="BV43" s="474"/>
      <c r="BW43" s="474"/>
      <c r="BX43" s="474"/>
      <c r="BY43" s="474"/>
      <c r="BZ43" s="474"/>
      <c r="CA43" s="474"/>
      <c r="CC43" s="475"/>
      <c r="CD43" s="475"/>
      <c r="CE43" s="475"/>
      <c r="CF43" s="475"/>
      <c r="CG43" s="475"/>
      <c r="CH43" s="475"/>
      <c r="CI43" s="475"/>
      <c r="CJ43" s="475"/>
      <c r="CK43" s="475"/>
      <c r="CL43" s="475"/>
      <c r="CM43" s="475"/>
      <c r="CN43" s="475"/>
      <c r="CO43" s="475"/>
      <c r="CP43" s="475"/>
      <c r="CQ43" s="475"/>
      <c r="CR43" s="475"/>
      <c r="CS43" s="475"/>
      <c r="CT43" s="475"/>
      <c r="CU43" s="475"/>
      <c r="CV43" s="475"/>
      <c r="CW43" s="475"/>
      <c r="CX43" s="475"/>
      <c r="CY43" s="475"/>
      <c r="CZ43" s="475"/>
      <c r="DA43" s="475"/>
      <c r="DB43" s="475"/>
      <c r="DC43" s="475"/>
      <c r="DD43" s="475"/>
      <c r="DE43" s="475"/>
      <c r="DF43" s="475"/>
      <c r="DG43" s="475"/>
      <c r="DH43" s="475"/>
      <c r="DI43" s="475"/>
      <c r="DJ43" s="475"/>
      <c r="DK43" s="475"/>
      <c r="DL43" s="475"/>
      <c r="DM43" s="464">
        <v>1</v>
      </c>
    </row>
    <row r="44" spans="2:117" s="482" customFormat="1" ht="12.75" customHeight="1">
      <c r="B44" s="477"/>
      <c r="C44" s="478" t="s">
        <v>1100</v>
      </c>
      <c r="D44" s="479" t="s">
        <v>1120</v>
      </c>
      <c r="E44" s="480">
        <f>COUNTA(E18:E43)</f>
        <v>26</v>
      </c>
      <c r="F44" s="483">
        <f t="shared" ref="F44:AP44" si="11">SUM(F18:F43)</f>
        <v>37.5</v>
      </c>
      <c r="G44" s="481">
        <f t="shared" si="11"/>
        <v>0</v>
      </c>
      <c r="H44" s="481">
        <f t="shared" si="11"/>
        <v>0</v>
      </c>
      <c r="I44" s="481">
        <f t="shared" si="11"/>
        <v>0</v>
      </c>
      <c r="J44" s="481">
        <f t="shared" si="11"/>
        <v>37.5</v>
      </c>
      <c r="K44" s="481">
        <f t="shared" si="11"/>
        <v>0</v>
      </c>
      <c r="L44" s="481">
        <f t="shared" si="11"/>
        <v>0</v>
      </c>
      <c r="M44" s="481">
        <f t="shared" si="11"/>
        <v>0</v>
      </c>
      <c r="N44" s="481">
        <f t="shared" si="11"/>
        <v>0</v>
      </c>
      <c r="O44" s="481">
        <f t="shared" si="11"/>
        <v>0</v>
      </c>
      <c r="P44" s="481">
        <f t="shared" si="11"/>
        <v>0</v>
      </c>
      <c r="Q44" s="481">
        <f t="shared" si="11"/>
        <v>0</v>
      </c>
      <c r="R44" s="481">
        <f t="shared" si="11"/>
        <v>0</v>
      </c>
      <c r="S44" s="481">
        <f t="shared" si="11"/>
        <v>0</v>
      </c>
      <c r="T44" s="481">
        <f t="shared" si="11"/>
        <v>0</v>
      </c>
      <c r="U44" s="481">
        <f t="shared" si="11"/>
        <v>0</v>
      </c>
      <c r="V44" s="481">
        <f t="shared" si="11"/>
        <v>0</v>
      </c>
      <c r="W44" s="481">
        <f t="shared" si="11"/>
        <v>0</v>
      </c>
      <c r="X44" s="481">
        <f t="shared" si="11"/>
        <v>0</v>
      </c>
      <c r="Y44" s="481">
        <f t="shared" si="11"/>
        <v>0</v>
      </c>
      <c r="Z44" s="481">
        <f t="shared" si="11"/>
        <v>0</v>
      </c>
      <c r="AA44" s="481">
        <f t="shared" si="11"/>
        <v>0</v>
      </c>
      <c r="AB44" s="481">
        <f t="shared" si="11"/>
        <v>0</v>
      </c>
      <c r="AC44" s="481">
        <f t="shared" si="11"/>
        <v>0</v>
      </c>
      <c r="AD44" s="481">
        <f t="shared" si="11"/>
        <v>0</v>
      </c>
      <c r="AE44" s="481">
        <f t="shared" si="11"/>
        <v>0</v>
      </c>
      <c r="AF44" s="481">
        <f t="shared" si="11"/>
        <v>0</v>
      </c>
      <c r="AG44" s="481">
        <f t="shared" si="11"/>
        <v>0</v>
      </c>
      <c r="AH44" s="481">
        <f t="shared" si="11"/>
        <v>0</v>
      </c>
      <c r="AI44" s="481">
        <f t="shared" si="11"/>
        <v>0</v>
      </c>
      <c r="AJ44" s="481">
        <f t="shared" si="11"/>
        <v>0</v>
      </c>
      <c r="AK44" s="481">
        <f t="shared" si="11"/>
        <v>0</v>
      </c>
      <c r="AL44" s="481">
        <f t="shared" si="11"/>
        <v>0</v>
      </c>
      <c r="AM44" s="481">
        <f t="shared" si="11"/>
        <v>0</v>
      </c>
      <c r="AN44" s="481">
        <f t="shared" si="11"/>
        <v>0</v>
      </c>
      <c r="AO44" s="481">
        <f t="shared" si="11"/>
        <v>0</v>
      </c>
      <c r="AP44" s="481">
        <f t="shared" si="11"/>
        <v>0</v>
      </c>
      <c r="AQ44" s="470"/>
      <c r="AR44" s="481">
        <f t="shared" ref="AR44:CA44" si="12">SUM(AR18:AR43)</f>
        <v>0</v>
      </c>
      <c r="AS44" s="481">
        <f t="shared" si="12"/>
        <v>0</v>
      </c>
      <c r="AT44" s="481">
        <f t="shared" si="12"/>
        <v>0</v>
      </c>
      <c r="AU44" s="481">
        <f t="shared" si="12"/>
        <v>0</v>
      </c>
      <c r="AV44" s="481">
        <f t="shared" si="12"/>
        <v>0</v>
      </c>
      <c r="AW44" s="481">
        <f t="shared" si="12"/>
        <v>0</v>
      </c>
      <c r="AX44" s="481">
        <f t="shared" si="12"/>
        <v>0</v>
      </c>
      <c r="AY44" s="481">
        <f t="shared" si="12"/>
        <v>0</v>
      </c>
      <c r="AZ44" s="481">
        <f t="shared" si="12"/>
        <v>0</v>
      </c>
      <c r="BA44" s="481">
        <f t="shared" si="12"/>
        <v>0</v>
      </c>
      <c r="BB44" s="481">
        <f t="shared" si="12"/>
        <v>0</v>
      </c>
      <c r="BC44" s="481">
        <f t="shared" si="12"/>
        <v>0</v>
      </c>
      <c r="BD44" s="481">
        <f t="shared" si="12"/>
        <v>0</v>
      </c>
      <c r="BE44" s="481">
        <f t="shared" si="12"/>
        <v>0</v>
      </c>
      <c r="BF44" s="481">
        <f t="shared" si="12"/>
        <v>0</v>
      </c>
      <c r="BG44" s="481">
        <f t="shared" si="12"/>
        <v>0</v>
      </c>
      <c r="BH44" s="481">
        <f t="shared" si="12"/>
        <v>0</v>
      </c>
      <c r="BI44" s="481">
        <f t="shared" si="12"/>
        <v>0</v>
      </c>
      <c r="BJ44" s="481">
        <f t="shared" si="12"/>
        <v>0</v>
      </c>
      <c r="BK44" s="481">
        <f t="shared" si="12"/>
        <v>0</v>
      </c>
      <c r="BL44" s="481">
        <f t="shared" si="12"/>
        <v>0</v>
      </c>
      <c r="BM44" s="481">
        <f t="shared" si="12"/>
        <v>0</v>
      </c>
      <c r="BN44" s="481">
        <f t="shared" si="12"/>
        <v>0</v>
      </c>
      <c r="BO44" s="481">
        <f t="shared" si="12"/>
        <v>0</v>
      </c>
      <c r="BP44" s="481">
        <f t="shared" si="12"/>
        <v>0</v>
      </c>
      <c r="BQ44" s="481">
        <f t="shared" si="12"/>
        <v>0</v>
      </c>
      <c r="BR44" s="481">
        <f t="shared" si="12"/>
        <v>0</v>
      </c>
      <c r="BS44" s="481">
        <f t="shared" si="12"/>
        <v>0</v>
      </c>
      <c r="BT44" s="481">
        <f t="shared" si="12"/>
        <v>0</v>
      </c>
      <c r="BU44" s="481">
        <f t="shared" si="12"/>
        <v>0</v>
      </c>
      <c r="BV44" s="481">
        <f t="shared" si="12"/>
        <v>0</v>
      </c>
      <c r="BW44" s="481">
        <f t="shared" si="12"/>
        <v>0</v>
      </c>
      <c r="BX44" s="481">
        <f t="shared" si="12"/>
        <v>0</v>
      </c>
      <c r="BY44" s="481">
        <f t="shared" si="12"/>
        <v>0</v>
      </c>
      <c r="BZ44" s="481">
        <f t="shared" si="12"/>
        <v>0</v>
      </c>
      <c r="CA44" s="481">
        <f t="shared" si="12"/>
        <v>0</v>
      </c>
      <c r="CC44" s="481">
        <f t="shared" ref="CC44:DL44" si="13">SUM(CC18:CC43)</f>
        <v>0</v>
      </c>
      <c r="CD44" s="481">
        <f t="shared" si="13"/>
        <v>0</v>
      </c>
      <c r="CE44" s="481">
        <f t="shared" si="13"/>
        <v>0</v>
      </c>
      <c r="CF44" s="481">
        <f t="shared" si="13"/>
        <v>0</v>
      </c>
      <c r="CG44" s="481">
        <f t="shared" si="13"/>
        <v>0</v>
      </c>
      <c r="CH44" s="481">
        <f t="shared" si="13"/>
        <v>0</v>
      </c>
      <c r="CI44" s="481">
        <f t="shared" si="13"/>
        <v>0</v>
      </c>
      <c r="CJ44" s="481">
        <f t="shared" si="13"/>
        <v>0</v>
      </c>
      <c r="CK44" s="481">
        <f t="shared" si="13"/>
        <v>0</v>
      </c>
      <c r="CL44" s="481">
        <f t="shared" si="13"/>
        <v>0</v>
      </c>
      <c r="CM44" s="481">
        <f t="shared" si="13"/>
        <v>0</v>
      </c>
      <c r="CN44" s="481">
        <f t="shared" si="13"/>
        <v>0</v>
      </c>
      <c r="CO44" s="481">
        <f t="shared" si="13"/>
        <v>0</v>
      </c>
      <c r="CP44" s="481">
        <f t="shared" si="13"/>
        <v>0</v>
      </c>
      <c r="CQ44" s="481">
        <f t="shared" si="13"/>
        <v>0</v>
      </c>
      <c r="CR44" s="481">
        <f t="shared" si="13"/>
        <v>0</v>
      </c>
      <c r="CS44" s="481">
        <f t="shared" si="13"/>
        <v>0</v>
      </c>
      <c r="CT44" s="481">
        <f t="shared" si="13"/>
        <v>0</v>
      </c>
      <c r="CU44" s="481">
        <f t="shared" si="13"/>
        <v>0</v>
      </c>
      <c r="CV44" s="481">
        <f t="shared" si="13"/>
        <v>0</v>
      </c>
      <c r="CW44" s="481">
        <f t="shared" si="13"/>
        <v>0</v>
      </c>
      <c r="CX44" s="481">
        <f t="shared" si="13"/>
        <v>0</v>
      </c>
      <c r="CY44" s="481">
        <f t="shared" si="13"/>
        <v>0</v>
      </c>
      <c r="CZ44" s="481">
        <f t="shared" si="13"/>
        <v>0</v>
      </c>
      <c r="DA44" s="481">
        <f t="shared" si="13"/>
        <v>0</v>
      </c>
      <c r="DB44" s="481">
        <f t="shared" si="13"/>
        <v>0</v>
      </c>
      <c r="DC44" s="481">
        <f t="shared" si="13"/>
        <v>0</v>
      </c>
      <c r="DD44" s="481">
        <f t="shared" si="13"/>
        <v>0</v>
      </c>
      <c r="DE44" s="481">
        <f t="shared" si="13"/>
        <v>0</v>
      </c>
      <c r="DF44" s="481">
        <f t="shared" si="13"/>
        <v>0</v>
      </c>
      <c r="DG44" s="481">
        <f t="shared" si="13"/>
        <v>0</v>
      </c>
      <c r="DH44" s="481">
        <f t="shared" si="13"/>
        <v>0</v>
      </c>
      <c r="DI44" s="481">
        <f t="shared" si="13"/>
        <v>0</v>
      </c>
      <c r="DJ44" s="481">
        <f t="shared" si="13"/>
        <v>0</v>
      </c>
      <c r="DK44" s="481">
        <f t="shared" si="13"/>
        <v>0</v>
      </c>
      <c r="DL44" s="481">
        <f t="shared" si="13"/>
        <v>0</v>
      </c>
      <c r="DM44" s="464">
        <v>1</v>
      </c>
    </row>
    <row r="45" spans="2:117">
      <c r="B45" s="473">
        <v>1</v>
      </c>
      <c r="C45" s="423" t="s">
        <v>1101</v>
      </c>
      <c r="D45" s="423" t="s">
        <v>400</v>
      </c>
      <c r="E45" s="423" t="s">
        <v>667</v>
      </c>
      <c r="F45" s="476">
        <f t="shared" ref="F45:F61" si="14">+SUM(G45:CA45)</f>
        <v>7.5</v>
      </c>
      <c r="G45" s="474"/>
      <c r="H45" s="474"/>
      <c r="I45" s="474"/>
      <c r="J45" s="474"/>
      <c r="K45" s="474"/>
      <c r="L45" s="474"/>
      <c r="M45" s="474"/>
      <c r="N45" s="474"/>
      <c r="O45" s="474"/>
      <c r="P45" s="474"/>
      <c r="Q45" s="474"/>
      <c r="R45" s="474"/>
      <c r="S45" s="474"/>
      <c r="T45" s="474"/>
      <c r="U45" s="474"/>
      <c r="V45" s="474"/>
      <c r="W45" s="474"/>
      <c r="X45" s="474"/>
      <c r="Y45" s="474"/>
      <c r="Z45" s="474"/>
      <c r="AA45" s="474"/>
      <c r="AB45" s="474"/>
      <c r="AC45" s="474"/>
      <c r="AD45" s="474"/>
      <c r="AE45" s="474"/>
      <c r="AF45" s="474"/>
      <c r="AG45" s="474"/>
      <c r="AH45" s="474"/>
      <c r="AI45" s="474"/>
      <c r="AJ45" s="474"/>
      <c r="AK45" s="474"/>
      <c r="AL45" s="474"/>
      <c r="AM45" s="474"/>
      <c r="AN45" s="474"/>
      <c r="AO45" s="474"/>
      <c r="AP45" s="474"/>
      <c r="AR45" s="474"/>
      <c r="AS45" s="474"/>
      <c r="AT45" s="474"/>
      <c r="AU45" s="474"/>
      <c r="AV45" s="474"/>
      <c r="AW45" s="474"/>
      <c r="AX45" s="474"/>
      <c r="AY45" s="474"/>
      <c r="AZ45" s="474"/>
      <c r="BA45" s="474"/>
      <c r="BB45" s="474"/>
      <c r="BC45" s="474"/>
      <c r="BD45" s="474"/>
      <c r="BE45" s="474"/>
      <c r="BF45" s="474"/>
      <c r="BG45" s="474"/>
      <c r="BH45" s="474"/>
      <c r="BI45" s="474"/>
      <c r="BJ45" s="474"/>
      <c r="BK45" s="474"/>
      <c r="BL45" s="474">
        <v>7.5</v>
      </c>
      <c r="BM45" s="474"/>
      <c r="BN45" s="474"/>
      <c r="BO45" s="474"/>
      <c r="BP45" s="474"/>
      <c r="BQ45" s="474"/>
      <c r="BR45" s="474"/>
      <c r="BS45" s="474"/>
      <c r="BT45" s="474"/>
      <c r="BU45" s="474"/>
      <c r="BV45" s="474"/>
      <c r="BW45" s="474"/>
      <c r="BX45" s="474"/>
      <c r="BY45" s="474"/>
      <c r="BZ45" s="474"/>
      <c r="CA45" s="474"/>
      <c r="CC45" s="475"/>
      <c r="CD45" s="475"/>
      <c r="CE45" s="475"/>
      <c r="CF45" s="475"/>
      <c r="CG45" s="475"/>
      <c r="CH45" s="475"/>
      <c r="CI45" s="475"/>
      <c r="CJ45" s="475"/>
      <c r="CK45" s="475"/>
      <c r="CL45" s="475"/>
      <c r="CM45" s="475"/>
      <c r="CN45" s="475"/>
      <c r="CO45" s="475"/>
      <c r="CP45" s="475"/>
      <c r="CQ45" s="475"/>
      <c r="CR45" s="475"/>
      <c r="CS45" s="475"/>
      <c r="CT45" s="475"/>
      <c r="CU45" s="475"/>
      <c r="CV45" s="475"/>
      <c r="CW45" s="475"/>
      <c r="CX45" s="475"/>
      <c r="CY45" s="475"/>
      <c r="CZ45" s="475"/>
      <c r="DA45" s="475"/>
      <c r="DB45" s="475"/>
      <c r="DC45" s="475"/>
      <c r="DD45" s="475"/>
      <c r="DE45" s="475"/>
      <c r="DF45" s="475"/>
      <c r="DG45" s="475"/>
      <c r="DH45" s="475"/>
      <c r="DI45" s="475"/>
      <c r="DJ45" s="475"/>
      <c r="DK45" s="475"/>
      <c r="DL45" s="475"/>
      <c r="DM45" s="464">
        <v>1</v>
      </c>
    </row>
    <row r="46" spans="2:117">
      <c r="B46" s="473">
        <f>+B45+1</f>
        <v>2</v>
      </c>
      <c r="C46" s="423" t="s">
        <v>1101</v>
      </c>
      <c r="D46" s="423" t="s">
        <v>341</v>
      </c>
      <c r="E46" s="423" t="s">
        <v>342</v>
      </c>
      <c r="F46" s="476">
        <f t="shared" si="14"/>
        <v>15</v>
      </c>
      <c r="G46" s="474"/>
      <c r="H46" s="474"/>
      <c r="I46" s="474"/>
      <c r="J46" s="474">
        <v>15</v>
      </c>
      <c r="K46" s="474"/>
      <c r="L46" s="474"/>
      <c r="M46" s="474"/>
      <c r="N46" s="474"/>
      <c r="O46" s="474"/>
      <c r="P46" s="474"/>
      <c r="Q46" s="474"/>
      <c r="R46" s="474"/>
      <c r="S46" s="474"/>
      <c r="T46" s="474"/>
      <c r="U46" s="474"/>
      <c r="V46" s="474"/>
      <c r="W46" s="474"/>
      <c r="X46" s="474"/>
      <c r="Y46" s="474"/>
      <c r="Z46" s="474"/>
      <c r="AA46" s="474"/>
      <c r="AB46" s="474"/>
      <c r="AC46" s="474"/>
      <c r="AD46" s="474"/>
      <c r="AE46" s="474"/>
      <c r="AF46" s="474"/>
      <c r="AG46" s="474"/>
      <c r="AH46" s="474"/>
      <c r="AI46" s="474"/>
      <c r="AJ46" s="474"/>
      <c r="AK46" s="474"/>
      <c r="AL46" s="474"/>
      <c r="AM46" s="474"/>
      <c r="AN46" s="474"/>
      <c r="AO46" s="474"/>
      <c r="AP46" s="474"/>
      <c r="AR46" s="474"/>
      <c r="AS46" s="474"/>
      <c r="AT46" s="474"/>
      <c r="AU46" s="474"/>
      <c r="AV46" s="474"/>
      <c r="AW46" s="474"/>
      <c r="AX46" s="474"/>
      <c r="AY46" s="474"/>
      <c r="AZ46" s="474"/>
      <c r="BA46" s="474"/>
      <c r="BB46" s="474"/>
      <c r="BC46" s="474"/>
      <c r="BD46" s="474"/>
      <c r="BE46" s="474"/>
      <c r="BF46" s="474"/>
      <c r="BG46" s="474"/>
      <c r="BH46" s="474"/>
      <c r="BI46" s="474"/>
      <c r="BJ46" s="474"/>
      <c r="BK46" s="474"/>
      <c r="BL46" s="474"/>
      <c r="BM46" s="474"/>
      <c r="BN46" s="474"/>
      <c r="BO46" s="474"/>
      <c r="BP46" s="474"/>
      <c r="BQ46" s="474"/>
      <c r="BR46" s="474"/>
      <c r="BS46" s="474"/>
      <c r="BT46" s="474"/>
      <c r="BU46" s="474"/>
      <c r="BV46" s="474"/>
      <c r="BW46" s="474"/>
      <c r="BX46" s="474"/>
      <c r="BY46" s="474"/>
      <c r="BZ46" s="474"/>
      <c r="CA46" s="474"/>
      <c r="CC46" s="475"/>
      <c r="CD46" s="475"/>
      <c r="CE46" s="475"/>
      <c r="CF46" s="475"/>
      <c r="CG46" s="475"/>
      <c r="CH46" s="475"/>
      <c r="CI46" s="475"/>
      <c r="CJ46" s="475"/>
      <c r="CK46" s="475"/>
      <c r="CL46" s="475"/>
      <c r="CM46" s="475"/>
      <c r="CN46" s="475"/>
      <c r="CO46" s="475"/>
      <c r="CP46" s="475"/>
      <c r="CQ46" s="475"/>
      <c r="CR46" s="475"/>
      <c r="CS46" s="475"/>
      <c r="CT46" s="475"/>
      <c r="CU46" s="475"/>
      <c r="CV46" s="475"/>
      <c r="CW46" s="475"/>
      <c r="CX46" s="475"/>
      <c r="CY46" s="475"/>
      <c r="CZ46" s="475"/>
      <c r="DA46" s="475"/>
      <c r="DB46" s="475"/>
      <c r="DC46" s="475"/>
      <c r="DD46" s="475"/>
      <c r="DE46" s="475"/>
      <c r="DF46" s="475"/>
      <c r="DG46" s="475"/>
      <c r="DH46" s="475"/>
      <c r="DI46" s="475"/>
      <c r="DJ46" s="475"/>
      <c r="DK46" s="475"/>
      <c r="DL46" s="475"/>
      <c r="DM46" s="464">
        <v>1</v>
      </c>
    </row>
    <row r="47" spans="2:117">
      <c r="B47" s="473">
        <f t="shared" ref="B47:B61" si="15">+B46+1</f>
        <v>3</v>
      </c>
      <c r="C47" s="423" t="s">
        <v>1101</v>
      </c>
      <c r="D47" s="423" t="s">
        <v>346</v>
      </c>
      <c r="E47" s="423" t="s">
        <v>347</v>
      </c>
      <c r="F47" s="476">
        <f t="shared" si="14"/>
        <v>0</v>
      </c>
      <c r="G47" s="474"/>
      <c r="H47" s="474"/>
      <c r="I47" s="474"/>
      <c r="J47" s="474"/>
      <c r="K47" s="474"/>
      <c r="L47" s="474"/>
      <c r="M47" s="474"/>
      <c r="N47" s="474"/>
      <c r="O47" s="474"/>
      <c r="P47" s="474"/>
      <c r="Q47" s="474"/>
      <c r="R47" s="474"/>
      <c r="S47" s="474"/>
      <c r="T47" s="474"/>
      <c r="U47" s="474"/>
      <c r="V47" s="474"/>
      <c r="W47" s="474"/>
      <c r="X47" s="474"/>
      <c r="Y47" s="474"/>
      <c r="Z47" s="474"/>
      <c r="AA47" s="474"/>
      <c r="AB47" s="474"/>
      <c r="AC47" s="474"/>
      <c r="AD47" s="474"/>
      <c r="AE47" s="474"/>
      <c r="AF47" s="474"/>
      <c r="AG47" s="474"/>
      <c r="AH47" s="474"/>
      <c r="AI47" s="474"/>
      <c r="AJ47" s="474"/>
      <c r="AK47" s="474"/>
      <c r="AL47" s="474"/>
      <c r="AM47" s="474"/>
      <c r="AN47" s="474"/>
      <c r="AO47" s="474"/>
      <c r="AP47" s="474"/>
      <c r="AR47" s="474"/>
      <c r="AS47" s="474"/>
      <c r="AT47" s="474"/>
      <c r="AU47" s="474"/>
      <c r="AV47" s="474"/>
      <c r="AW47" s="474"/>
      <c r="AX47" s="474"/>
      <c r="AY47" s="474"/>
      <c r="AZ47" s="474"/>
      <c r="BA47" s="474"/>
      <c r="BB47" s="474"/>
      <c r="BC47" s="474"/>
      <c r="BD47" s="474"/>
      <c r="BE47" s="474"/>
      <c r="BF47" s="474"/>
      <c r="BG47" s="474"/>
      <c r="BH47" s="474"/>
      <c r="BI47" s="474"/>
      <c r="BJ47" s="474"/>
      <c r="BK47" s="474"/>
      <c r="BL47" s="474"/>
      <c r="BM47" s="474"/>
      <c r="BN47" s="474"/>
      <c r="BO47" s="474"/>
      <c r="BP47" s="474"/>
      <c r="BQ47" s="474"/>
      <c r="BR47" s="474"/>
      <c r="BS47" s="474"/>
      <c r="BT47" s="474"/>
      <c r="BU47" s="474"/>
      <c r="BV47" s="474"/>
      <c r="BW47" s="474"/>
      <c r="BX47" s="474"/>
      <c r="BY47" s="474"/>
      <c r="BZ47" s="474"/>
      <c r="CA47" s="474"/>
      <c r="CC47" s="475"/>
      <c r="CD47" s="475"/>
      <c r="CE47" s="475"/>
      <c r="CF47" s="475"/>
      <c r="CG47" s="475"/>
      <c r="CH47" s="475"/>
      <c r="CI47" s="475"/>
      <c r="CJ47" s="475"/>
      <c r="CK47" s="475"/>
      <c r="CL47" s="475"/>
      <c r="CM47" s="475"/>
      <c r="CN47" s="475"/>
      <c r="CO47" s="475"/>
      <c r="CP47" s="475"/>
      <c r="CQ47" s="475"/>
      <c r="CR47" s="475"/>
      <c r="CS47" s="475"/>
      <c r="CT47" s="475"/>
      <c r="CU47" s="475"/>
      <c r="CV47" s="475"/>
      <c r="CW47" s="475"/>
      <c r="CX47" s="475"/>
      <c r="CY47" s="475"/>
      <c r="CZ47" s="475"/>
      <c r="DA47" s="475"/>
      <c r="DB47" s="475"/>
      <c r="DC47" s="475"/>
      <c r="DD47" s="475"/>
      <c r="DE47" s="475"/>
      <c r="DF47" s="475"/>
      <c r="DG47" s="475"/>
      <c r="DH47" s="475"/>
      <c r="DI47" s="475"/>
      <c r="DJ47" s="475"/>
      <c r="DK47" s="475"/>
      <c r="DL47" s="475"/>
      <c r="DM47" s="464">
        <v>1</v>
      </c>
    </row>
    <row r="48" spans="2:117">
      <c r="B48" s="473">
        <f t="shared" si="15"/>
        <v>4</v>
      </c>
      <c r="C48" s="423" t="s">
        <v>1101</v>
      </c>
      <c r="D48" s="423" t="s">
        <v>482</v>
      </c>
      <c r="E48" s="423" t="s">
        <v>483</v>
      </c>
      <c r="F48" s="476">
        <f t="shared" si="14"/>
        <v>0</v>
      </c>
      <c r="G48" s="474"/>
      <c r="H48" s="474"/>
      <c r="I48" s="474"/>
      <c r="J48" s="474"/>
      <c r="K48" s="474"/>
      <c r="L48" s="474"/>
      <c r="M48" s="474"/>
      <c r="N48" s="474"/>
      <c r="O48" s="474"/>
      <c r="P48" s="474"/>
      <c r="Q48" s="474"/>
      <c r="R48" s="474"/>
      <c r="S48" s="474"/>
      <c r="T48" s="474"/>
      <c r="U48" s="474"/>
      <c r="V48" s="474"/>
      <c r="W48" s="474"/>
      <c r="X48" s="474"/>
      <c r="Y48" s="474"/>
      <c r="Z48" s="474"/>
      <c r="AA48" s="474"/>
      <c r="AB48" s="474"/>
      <c r="AC48" s="474"/>
      <c r="AD48" s="474"/>
      <c r="AE48" s="474"/>
      <c r="AF48" s="474"/>
      <c r="AG48" s="474"/>
      <c r="AH48" s="474"/>
      <c r="AI48" s="474"/>
      <c r="AJ48" s="474"/>
      <c r="AK48" s="474"/>
      <c r="AL48" s="474"/>
      <c r="AM48" s="474"/>
      <c r="AN48" s="474"/>
      <c r="AO48" s="474"/>
      <c r="AP48" s="474"/>
      <c r="AR48" s="474"/>
      <c r="AS48" s="474"/>
      <c r="AT48" s="474"/>
      <c r="AU48" s="474"/>
      <c r="AV48" s="474"/>
      <c r="AW48" s="474"/>
      <c r="AX48" s="474"/>
      <c r="AY48" s="474"/>
      <c r="AZ48" s="474"/>
      <c r="BA48" s="474"/>
      <c r="BB48" s="474"/>
      <c r="BC48" s="474"/>
      <c r="BD48" s="474"/>
      <c r="BE48" s="474"/>
      <c r="BF48" s="474"/>
      <c r="BG48" s="474"/>
      <c r="BH48" s="474"/>
      <c r="BI48" s="474"/>
      <c r="BJ48" s="474"/>
      <c r="BK48" s="474"/>
      <c r="BL48" s="474"/>
      <c r="BM48" s="474"/>
      <c r="BN48" s="474"/>
      <c r="BO48" s="474"/>
      <c r="BP48" s="474"/>
      <c r="BQ48" s="474"/>
      <c r="BR48" s="474"/>
      <c r="BS48" s="474"/>
      <c r="BT48" s="474"/>
      <c r="BU48" s="474"/>
      <c r="BV48" s="474"/>
      <c r="BW48" s="474"/>
      <c r="BX48" s="474"/>
      <c r="BY48" s="474"/>
      <c r="BZ48" s="474"/>
      <c r="CA48" s="474"/>
      <c r="CC48" s="475"/>
      <c r="CD48" s="475"/>
      <c r="CE48" s="475"/>
      <c r="CF48" s="475"/>
      <c r="CG48" s="475"/>
      <c r="CH48" s="475"/>
      <c r="CI48" s="475"/>
      <c r="CJ48" s="475"/>
      <c r="CK48" s="475"/>
      <c r="CL48" s="475"/>
      <c r="CM48" s="475"/>
      <c r="CN48" s="475"/>
      <c r="CO48" s="475"/>
      <c r="CP48" s="475"/>
      <c r="CQ48" s="475"/>
      <c r="CR48" s="475"/>
      <c r="CS48" s="475"/>
      <c r="CT48" s="475"/>
      <c r="CU48" s="475"/>
      <c r="CV48" s="475"/>
      <c r="CW48" s="475"/>
      <c r="CX48" s="475"/>
      <c r="CY48" s="475"/>
      <c r="CZ48" s="475"/>
      <c r="DA48" s="475"/>
      <c r="DB48" s="475"/>
      <c r="DC48" s="475"/>
      <c r="DD48" s="475"/>
      <c r="DE48" s="475"/>
      <c r="DF48" s="475"/>
      <c r="DG48" s="475"/>
      <c r="DH48" s="475"/>
      <c r="DI48" s="475"/>
      <c r="DJ48" s="475"/>
      <c r="DK48" s="475"/>
      <c r="DL48" s="475"/>
      <c r="DM48" s="464">
        <v>1</v>
      </c>
    </row>
    <row r="49" spans="2:117">
      <c r="B49" s="473">
        <f t="shared" si="15"/>
        <v>5</v>
      </c>
      <c r="C49" s="423" t="s">
        <v>1101</v>
      </c>
      <c r="D49" s="423" t="s">
        <v>401</v>
      </c>
      <c r="E49" s="423" t="s">
        <v>402</v>
      </c>
      <c r="F49" s="476">
        <f t="shared" si="14"/>
        <v>7.5</v>
      </c>
      <c r="G49" s="474"/>
      <c r="H49" s="474"/>
      <c r="I49" s="474"/>
      <c r="J49" s="474"/>
      <c r="K49" s="474"/>
      <c r="L49" s="474"/>
      <c r="M49" s="474"/>
      <c r="N49" s="474"/>
      <c r="O49" s="474"/>
      <c r="P49" s="474"/>
      <c r="Q49" s="474"/>
      <c r="R49" s="474"/>
      <c r="S49" s="474"/>
      <c r="T49" s="474"/>
      <c r="U49" s="474"/>
      <c r="V49" s="474"/>
      <c r="W49" s="474"/>
      <c r="X49" s="474"/>
      <c r="Y49" s="474"/>
      <c r="Z49" s="474"/>
      <c r="AA49" s="474">
        <v>7.5</v>
      </c>
      <c r="AB49" s="474"/>
      <c r="AC49" s="474"/>
      <c r="AD49" s="474"/>
      <c r="AE49" s="474"/>
      <c r="AF49" s="474"/>
      <c r="AG49" s="474"/>
      <c r="AH49" s="474"/>
      <c r="AI49" s="474"/>
      <c r="AJ49" s="474"/>
      <c r="AK49" s="474"/>
      <c r="AL49" s="474"/>
      <c r="AM49" s="474"/>
      <c r="AN49" s="474"/>
      <c r="AO49" s="474"/>
      <c r="AP49" s="474"/>
      <c r="AR49" s="474"/>
      <c r="AS49" s="474"/>
      <c r="AT49" s="474"/>
      <c r="AU49" s="474"/>
      <c r="AV49" s="474"/>
      <c r="AW49" s="474"/>
      <c r="AX49" s="474"/>
      <c r="AY49" s="474"/>
      <c r="AZ49" s="474"/>
      <c r="BA49" s="474"/>
      <c r="BB49" s="474"/>
      <c r="BC49" s="474"/>
      <c r="BD49" s="474"/>
      <c r="BE49" s="474"/>
      <c r="BF49" s="474"/>
      <c r="BG49" s="474"/>
      <c r="BH49" s="474"/>
      <c r="BI49" s="474"/>
      <c r="BJ49" s="474"/>
      <c r="BK49" s="474"/>
      <c r="BL49" s="474"/>
      <c r="BM49" s="474"/>
      <c r="BN49" s="474"/>
      <c r="BO49" s="474"/>
      <c r="BP49" s="474"/>
      <c r="BQ49" s="474"/>
      <c r="BR49" s="474"/>
      <c r="BS49" s="474"/>
      <c r="BT49" s="474"/>
      <c r="BU49" s="474"/>
      <c r="BV49" s="474"/>
      <c r="BW49" s="474"/>
      <c r="BX49" s="474"/>
      <c r="BY49" s="474"/>
      <c r="BZ49" s="474"/>
      <c r="CA49" s="474"/>
      <c r="CC49" s="475"/>
      <c r="CD49" s="475"/>
      <c r="CE49" s="475"/>
      <c r="CF49" s="475"/>
      <c r="CG49" s="475"/>
      <c r="CH49" s="475"/>
      <c r="CI49" s="475"/>
      <c r="CJ49" s="475"/>
      <c r="CK49" s="475"/>
      <c r="CL49" s="475"/>
      <c r="CM49" s="475"/>
      <c r="CN49" s="475"/>
      <c r="CO49" s="475"/>
      <c r="CP49" s="475"/>
      <c r="CQ49" s="475"/>
      <c r="CR49" s="475"/>
      <c r="CS49" s="475"/>
      <c r="CT49" s="475"/>
      <c r="CU49" s="475"/>
      <c r="CV49" s="475"/>
      <c r="CW49" s="475"/>
      <c r="CX49" s="475"/>
      <c r="CY49" s="475"/>
      <c r="CZ49" s="475"/>
      <c r="DA49" s="475"/>
      <c r="DB49" s="475"/>
      <c r="DC49" s="475"/>
      <c r="DD49" s="475"/>
      <c r="DE49" s="475"/>
      <c r="DF49" s="475"/>
      <c r="DG49" s="475"/>
      <c r="DH49" s="475"/>
      <c r="DI49" s="475"/>
      <c r="DJ49" s="475"/>
      <c r="DK49" s="475"/>
      <c r="DL49" s="475"/>
      <c r="DM49" s="464">
        <v>1</v>
      </c>
    </row>
    <row r="50" spans="2:117">
      <c r="B50" s="473">
        <f t="shared" si="15"/>
        <v>6</v>
      </c>
      <c r="C50" s="423" t="s">
        <v>1101</v>
      </c>
      <c r="D50" s="423" t="s">
        <v>503</v>
      </c>
      <c r="E50" s="423" t="s">
        <v>504</v>
      </c>
      <c r="F50" s="476">
        <f t="shared" si="14"/>
        <v>0</v>
      </c>
      <c r="G50" s="474"/>
      <c r="H50" s="474"/>
      <c r="I50" s="474"/>
      <c r="J50" s="474"/>
      <c r="K50" s="474"/>
      <c r="L50" s="474"/>
      <c r="M50" s="474"/>
      <c r="N50" s="474"/>
      <c r="O50" s="474"/>
      <c r="P50" s="474"/>
      <c r="Q50" s="474"/>
      <c r="R50" s="474"/>
      <c r="S50" s="474"/>
      <c r="T50" s="474"/>
      <c r="U50" s="474"/>
      <c r="V50" s="474"/>
      <c r="W50" s="474"/>
      <c r="X50" s="474"/>
      <c r="Y50" s="474"/>
      <c r="Z50" s="474"/>
      <c r="AA50" s="474"/>
      <c r="AB50" s="474"/>
      <c r="AC50" s="474"/>
      <c r="AD50" s="474"/>
      <c r="AE50" s="474"/>
      <c r="AF50" s="474"/>
      <c r="AG50" s="474"/>
      <c r="AH50" s="474"/>
      <c r="AI50" s="474"/>
      <c r="AJ50" s="474"/>
      <c r="AK50" s="474"/>
      <c r="AL50" s="474"/>
      <c r="AM50" s="474"/>
      <c r="AN50" s="474"/>
      <c r="AO50" s="474"/>
      <c r="AP50" s="474"/>
      <c r="AR50" s="474"/>
      <c r="AS50" s="474"/>
      <c r="AT50" s="474"/>
      <c r="AU50" s="474"/>
      <c r="AV50" s="474"/>
      <c r="AW50" s="474"/>
      <c r="AX50" s="474"/>
      <c r="AY50" s="474"/>
      <c r="AZ50" s="474"/>
      <c r="BA50" s="474"/>
      <c r="BB50" s="474"/>
      <c r="BC50" s="474"/>
      <c r="BD50" s="474"/>
      <c r="BE50" s="474"/>
      <c r="BF50" s="474"/>
      <c r="BG50" s="474"/>
      <c r="BH50" s="474"/>
      <c r="BI50" s="474"/>
      <c r="BJ50" s="474"/>
      <c r="BK50" s="474"/>
      <c r="BL50" s="474"/>
      <c r="BM50" s="474"/>
      <c r="BN50" s="474"/>
      <c r="BO50" s="474"/>
      <c r="BP50" s="474"/>
      <c r="BQ50" s="474"/>
      <c r="BR50" s="474"/>
      <c r="BS50" s="474"/>
      <c r="BT50" s="474"/>
      <c r="BU50" s="474"/>
      <c r="BV50" s="474"/>
      <c r="BW50" s="474"/>
      <c r="BX50" s="474"/>
      <c r="BY50" s="474"/>
      <c r="BZ50" s="474"/>
      <c r="CA50" s="474"/>
      <c r="CC50" s="475"/>
      <c r="CD50" s="475"/>
      <c r="CE50" s="475"/>
      <c r="CF50" s="475"/>
      <c r="CG50" s="475"/>
      <c r="CH50" s="475"/>
      <c r="CI50" s="475"/>
      <c r="CJ50" s="475"/>
      <c r="CK50" s="475"/>
      <c r="CL50" s="475"/>
      <c r="CM50" s="475"/>
      <c r="CN50" s="475"/>
      <c r="CO50" s="475"/>
      <c r="CP50" s="475"/>
      <c r="CQ50" s="475"/>
      <c r="CR50" s="475"/>
      <c r="CS50" s="475"/>
      <c r="CT50" s="475"/>
      <c r="CU50" s="475"/>
      <c r="CV50" s="475"/>
      <c r="CW50" s="475"/>
      <c r="CX50" s="475"/>
      <c r="CY50" s="475"/>
      <c r="CZ50" s="475"/>
      <c r="DA50" s="475"/>
      <c r="DB50" s="475"/>
      <c r="DC50" s="475"/>
      <c r="DD50" s="475"/>
      <c r="DE50" s="475"/>
      <c r="DF50" s="475"/>
      <c r="DG50" s="475"/>
      <c r="DH50" s="475"/>
      <c r="DI50" s="475"/>
      <c r="DJ50" s="475"/>
      <c r="DK50" s="475"/>
      <c r="DL50" s="475"/>
      <c r="DM50" s="464">
        <v>1</v>
      </c>
    </row>
    <row r="51" spans="2:117">
      <c r="B51" s="473">
        <f t="shared" si="15"/>
        <v>7</v>
      </c>
      <c r="C51" s="423" t="s">
        <v>1101</v>
      </c>
      <c r="D51" s="423" t="s">
        <v>668</v>
      </c>
      <c r="E51" s="423" t="s">
        <v>403</v>
      </c>
      <c r="F51" s="476">
        <f t="shared" si="14"/>
        <v>0</v>
      </c>
      <c r="G51" s="474"/>
      <c r="H51" s="474"/>
      <c r="I51" s="474"/>
      <c r="J51" s="474"/>
      <c r="K51" s="474"/>
      <c r="L51" s="474"/>
      <c r="M51" s="474"/>
      <c r="N51" s="474"/>
      <c r="O51" s="474"/>
      <c r="P51" s="474"/>
      <c r="Q51" s="474"/>
      <c r="R51" s="474"/>
      <c r="S51" s="474"/>
      <c r="T51" s="474"/>
      <c r="U51" s="474"/>
      <c r="V51" s="474"/>
      <c r="W51" s="474"/>
      <c r="X51" s="474"/>
      <c r="Y51" s="474"/>
      <c r="Z51" s="474"/>
      <c r="AA51" s="474"/>
      <c r="AB51" s="474"/>
      <c r="AC51" s="474"/>
      <c r="AD51" s="474"/>
      <c r="AE51" s="474"/>
      <c r="AF51" s="474"/>
      <c r="AG51" s="474"/>
      <c r="AH51" s="474"/>
      <c r="AI51" s="474"/>
      <c r="AJ51" s="474"/>
      <c r="AK51" s="474"/>
      <c r="AL51" s="474"/>
      <c r="AM51" s="474"/>
      <c r="AN51" s="474"/>
      <c r="AO51" s="474"/>
      <c r="AP51" s="474"/>
      <c r="AR51" s="474"/>
      <c r="AS51" s="474"/>
      <c r="AT51" s="474"/>
      <c r="AU51" s="474"/>
      <c r="AV51" s="474"/>
      <c r="AW51" s="474"/>
      <c r="AX51" s="474"/>
      <c r="AY51" s="474"/>
      <c r="AZ51" s="474"/>
      <c r="BA51" s="474"/>
      <c r="BB51" s="474"/>
      <c r="BC51" s="474"/>
      <c r="BD51" s="474"/>
      <c r="BE51" s="474"/>
      <c r="BF51" s="474"/>
      <c r="BG51" s="474"/>
      <c r="BH51" s="474"/>
      <c r="BI51" s="474"/>
      <c r="BJ51" s="474"/>
      <c r="BK51" s="474"/>
      <c r="BL51" s="474"/>
      <c r="BM51" s="474"/>
      <c r="BN51" s="474"/>
      <c r="BO51" s="474"/>
      <c r="BP51" s="474"/>
      <c r="BQ51" s="474"/>
      <c r="BR51" s="474"/>
      <c r="BS51" s="474"/>
      <c r="BT51" s="474"/>
      <c r="BU51" s="474"/>
      <c r="BV51" s="474"/>
      <c r="BW51" s="474"/>
      <c r="BX51" s="474"/>
      <c r="BY51" s="474"/>
      <c r="BZ51" s="474"/>
      <c r="CA51" s="474"/>
      <c r="CC51" s="475"/>
      <c r="CD51" s="475"/>
      <c r="CE51" s="475"/>
      <c r="CF51" s="475"/>
      <c r="CG51" s="475"/>
      <c r="CH51" s="475"/>
      <c r="CI51" s="475"/>
      <c r="CJ51" s="475"/>
      <c r="CK51" s="475"/>
      <c r="CL51" s="475"/>
      <c r="CM51" s="475"/>
      <c r="CN51" s="475"/>
      <c r="CO51" s="475"/>
      <c r="CP51" s="475"/>
      <c r="CQ51" s="475"/>
      <c r="CR51" s="475"/>
      <c r="CS51" s="475"/>
      <c r="CT51" s="475"/>
      <c r="CU51" s="475"/>
      <c r="CV51" s="475"/>
      <c r="CW51" s="475"/>
      <c r="CX51" s="475"/>
      <c r="CY51" s="475"/>
      <c r="CZ51" s="475"/>
      <c r="DA51" s="475"/>
      <c r="DB51" s="475"/>
      <c r="DC51" s="475"/>
      <c r="DD51" s="475"/>
      <c r="DE51" s="475"/>
      <c r="DF51" s="475"/>
      <c r="DG51" s="475"/>
      <c r="DH51" s="475"/>
      <c r="DI51" s="475"/>
      <c r="DJ51" s="475"/>
      <c r="DK51" s="475"/>
      <c r="DL51" s="475"/>
      <c r="DM51" s="464">
        <v>1</v>
      </c>
    </row>
    <row r="52" spans="2:117">
      <c r="B52" s="473">
        <f t="shared" si="15"/>
        <v>8</v>
      </c>
      <c r="C52" s="423" t="s">
        <v>1101</v>
      </c>
      <c r="D52" s="423" t="s">
        <v>581</v>
      </c>
      <c r="E52" s="423" t="s">
        <v>406</v>
      </c>
      <c r="F52" s="476">
        <f t="shared" si="14"/>
        <v>7.5</v>
      </c>
      <c r="G52" s="474"/>
      <c r="H52" s="474"/>
      <c r="I52" s="474"/>
      <c r="J52" s="474"/>
      <c r="K52" s="474"/>
      <c r="L52" s="474"/>
      <c r="M52" s="474"/>
      <c r="N52" s="474"/>
      <c r="O52" s="474"/>
      <c r="P52" s="474"/>
      <c r="Q52" s="474"/>
      <c r="R52" s="474"/>
      <c r="S52" s="474"/>
      <c r="T52" s="474"/>
      <c r="U52" s="474"/>
      <c r="V52" s="474"/>
      <c r="W52" s="474"/>
      <c r="X52" s="474"/>
      <c r="Y52" s="474"/>
      <c r="Z52" s="474"/>
      <c r="AA52" s="474"/>
      <c r="AB52" s="474"/>
      <c r="AC52" s="474"/>
      <c r="AD52" s="474"/>
      <c r="AE52" s="474"/>
      <c r="AF52" s="474"/>
      <c r="AG52" s="474"/>
      <c r="AH52" s="474"/>
      <c r="AI52" s="474"/>
      <c r="AJ52" s="474"/>
      <c r="AK52" s="474"/>
      <c r="AL52" s="474"/>
      <c r="AM52" s="474"/>
      <c r="AN52" s="474"/>
      <c r="AO52" s="474"/>
      <c r="AP52" s="474"/>
      <c r="AR52" s="474"/>
      <c r="AS52" s="474"/>
      <c r="AT52" s="474"/>
      <c r="AU52" s="474"/>
      <c r="AV52" s="474"/>
      <c r="AW52" s="474"/>
      <c r="AX52" s="474"/>
      <c r="AY52" s="474"/>
      <c r="AZ52" s="474"/>
      <c r="BA52" s="474"/>
      <c r="BB52" s="474"/>
      <c r="BC52" s="474"/>
      <c r="BD52" s="474"/>
      <c r="BE52" s="474"/>
      <c r="BF52" s="474"/>
      <c r="BG52" s="474"/>
      <c r="BH52" s="474"/>
      <c r="BI52" s="474"/>
      <c r="BJ52" s="474"/>
      <c r="BK52" s="474"/>
      <c r="BL52" s="474">
        <v>7.5</v>
      </c>
      <c r="BM52" s="474"/>
      <c r="BN52" s="474"/>
      <c r="BO52" s="474"/>
      <c r="BP52" s="474"/>
      <c r="BQ52" s="474"/>
      <c r="BR52" s="474"/>
      <c r="BS52" s="474"/>
      <c r="BT52" s="474"/>
      <c r="BU52" s="474"/>
      <c r="BV52" s="474"/>
      <c r="BW52" s="474"/>
      <c r="BX52" s="474"/>
      <c r="BY52" s="474"/>
      <c r="BZ52" s="474"/>
      <c r="CA52" s="474"/>
      <c r="CC52" s="475"/>
      <c r="CD52" s="475"/>
      <c r="CE52" s="475"/>
      <c r="CF52" s="475"/>
      <c r="CG52" s="475"/>
      <c r="CH52" s="475"/>
      <c r="CI52" s="475"/>
      <c r="CJ52" s="475"/>
      <c r="CK52" s="475"/>
      <c r="CL52" s="475"/>
      <c r="CM52" s="475"/>
      <c r="CN52" s="475"/>
      <c r="CO52" s="475"/>
      <c r="CP52" s="475"/>
      <c r="CQ52" s="475"/>
      <c r="CR52" s="475"/>
      <c r="CS52" s="475"/>
      <c r="CT52" s="475"/>
      <c r="CU52" s="475"/>
      <c r="CV52" s="475"/>
      <c r="CW52" s="475"/>
      <c r="CX52" s="475"/>
      <c r="CY52" s="475"/>
      <c r="CZ52" s="475"/>
      <c r="DA52" s="475"/>
      <c r="DB52" s="475"/>
      <c r="DC52" s="475"/>
      <c r="DD52" s="475"/>
      <c r="DE52" s="475"/>
      <c r="DF52" s="475"/>
      <c r="DG52" s="475"/>
      <c r="DH52" s="475"/>
      <c r="DI52" s="475"/>
      <c r="DJ52" s="475"/>
      <c r="DK52" s="475"/>
      <c r="DL52" s="475"/>
      <c r="DM52" s="464">
        <v>1</v>
      </c>
    </row>
    <row r="53" spans="2:117">
      <c r="B53" s="473">
        <f t="shared" si="15"/>
        <v>9</v>
      </c>
      <c r="C53" s="423" t="s">
        <v>1101</v>
      </c>
      <c r="D53" s="423" t="s">
        <v>669</v>
      </c>
      <c r="E53" s="423" t="s">
        <v>670</v>
      </c>
      <c r="F53" s="476">
        <f t="shared" si="14"/>
        <v>0</v>
      </c>
      <c r="G53" s="474"/>
      <c r="H53" s="474"/>
      <c r="I53" s="474"/>
      <c r="J53" s="474"/>
      <c r="K53" s="474"/>
      <c r="L53" s="474"/>
      <c r="M53" s="474"/>
      <c r="N53" s="474"/>
      <c r="O53" s="474"/>
      <c r="P53" s="474"/>
      <c r="Q53" s="474"/>
      <c r="R53" s="474"/>
      <c r="S53" s="474"/>
      <c r="T53" s="474"/>
      <c r="U53" s="474"/>
      <c r="V53" s="474"/>
      <c r="W53" s="474"/>
      <c r="X53" s="474"/>
      <c r="Y53" s="474"/>
      <c r="Z53" s="474"/>
      <c r="AA53" s="474"/>
      <c r="AB53" s="474"/>
      <c r="AC53" s="474"/>
      <c r="AD53" s="474"/>
      <c r="AE53" s="474"/>
      <c r="AF53" s="474"/>
      <c r="AG53" s="474"/>
      <c r="AH53" s="474"/>
      <c r="AI53" s="474"/>
      <c r="AJ53" s="474"/>
      <c r="AK53" s="474"/>
      <c r="AL53" s="474"/>
      <c r="AM53" s="474"/>
      <c r="AN53" s="474"/>
      <c r="AO53" s="474"/>
      <c r="AP53" s="474"/>
      <c r="AR53" s="474"/>
      <c r="AS53" s="474"/>
      <c r="AT53" s="474"/>
      <c r="AU53" s="474"/>
      <c r="AV53" s="474"/>
      <c r="AW53" s="474"/>
      <c r="AX53" s="474"/>
      <c r="AY53" s="474"/>
      <c r="AZ53" s="474"/>
      <c r="BA53" s="474"/>
      <c r="BB53" s="474"/>
      <c r="BC53" s="474"/>
      <c r="BD53" s="474"/>
      <c r="BE53" s="474"/>
      <c r="BF53" s="474"/>
      <c r="BG53" s="474"/>
      <c r="BH53" s="474"/>
      <c r="BI53" s="474"/>
      <c r="BJ53" s="474"/>
      <c r="BK53" s="474"/>
      <c r="BL53" s="474"/>
      <c r="BM53" s="474"/>
      <c r="BN53" s="474"/>
      <c r="BO53" s="474"/>
      <c r="BP53" s="474"/>
      <c r="BQ53" s="474"/>
      <c r="BR53" s="474"/>
      <c r="BS53" s="474"/>
      <c r="BT53" s="474"/>
      <c r="BU53" s="474"/>
      <c r="BV53" s="474"/>
      <c r="BW53" s="474"/>
      <c r="BX53" s="474"/>
      <c r="BY53" s="474"/>
      <c r="BZ53" s="474"/>
      <c r="CA53" s="474"/>
      <c r="CC53" s="475"/>
      <c r="CD53" s="475"/>
      <c r="CE53" s="475"/>
      <c r="CF53" s="475"/>
      <c r="CG53" s="475"/>
      <c r="CH53" s="475"/>
      <c r="CI53" s="475"/>
      <c r="CJ53" s="475"/>
      <c r="CK53" s="475"/>
      <c r="CL53" s="475"/>
      <c r="CM53" s="475"/>
      <c r="CN53" s="475"/>
      <c r="CO53" s="475"/>
      <c r="CP53" s="475"/>
      <c r="CQ53" s="475"/>
      <c r="CR53" s="475"/>
      <c r="CS53" s="475"/>
      <c r="CT53" s="475"/>
      <c r="CU53" s="475"/>
      <c r="CV53" s="475"/>
      <c r="CW53" s="475"/>
      <c r="CX53" s="475"/>
      <c r="CY53" s="475"/>
      <c r="CZ53" s="475"/>
      <c r="DA53" s="475"/>
      <c r="DB53" s="475"/>
      <c r="DC53" s="475"/>
      <c r="DD53" s="475"/>
      <c r="DE53" s="475"/>
      <c r="DF53" s="475"/>
      <c r="DG53" s="475"/>
      <c r="DH53" s="475"/>
      <c r="DI53" s="475"/>
      <c r="DJ53" s="475"/>
      <c r="DK53" s="475"/>
      <c r="DL53" s="475"/>
      <c r="DM53" s="464">
        <v>1</v>
      </c>
    </row>
    <row r="54" spans="2:117">
      <c r="B54" s="473">
        <f t="shared" si="15"/>
        <v>10</v>
      </c>
      <c r="C54" s="423" t="s">
        <v>1101</v>
      </c>
      <c r="D54" s="423" t="s">
        <v>1127</v>
      </c>
      <c r="E54" s="423" t="s">
        <v>1128</v>
      </c>
      <c r="F54" s="476">
        <f t="shared" si="14"/>
        <v>0</v>
      </c>
      <c r="G54" s="474"/>
      <c r="H54" s="474"/>
      <c r="I54" s="474"/>
      <c r="J54" s="474"/>
      <c r="K54" s="474"/>
      <c r="L54" s="474"/>
      <c r="M54" s="474"/>
      <c r="N54" s="474"/>
      <c r="O54" s="474"/>
      <c r="P54" s="474"/>
      <c r="Q54" s="474"/>
      <c r="R54" s="474"/>
      <c r="S54" s="474"/>
      <c r="T54" s="474"/>
      <c r="U54" s="474"/>
      <c r="V54" s="474"/>
      <c r="W54" s="474"/>
      <c r="X54" s="474"/>
      <c r="Y54" s="474"/>
      <c r="Z54" s="474"/>
      <c r="AA54" s="474"/>
      <c r="AB54" s="474"/>
      <c r="AC54" s="474"/>
      <c r="AD54" s="474"/>
      <c r="AE54" s="474"/>
      <c r="AF54" s="474"/>
      <c r="AG54" s="474"/>
      <c r="AH54" s="474"/>
      <c r="AI54" s="474"/>
      <c r="AJ54" s="474"/>
      <c r="AK54" s="474"/>
      <c r="AL54" s="474"/>
      <c r="AM54" s="474"/>
      <c r="AN54" s="474"/>
      <c r="AO54" s="474"/>
      <c r="AP54" s="474"/>
      <c r="AR54" s="474"/>
      <c r="AS54" s="474"/>
      <c r="AT54" s="474"/>
      <c r="AU54" s="474"/>
      <c r="AV54" s="474"/>
      <c r="AW54" s="474"/>
      <c r="AX54" s="474"/>
      <c r="AY54" s="474"/>
      <c r="AZ54" s="474"/>
      <c r="BA54" s="474"/>
      <c r="BB54" s="474"/>
      <c r="BC54" s="474"/>
      <c r="BD54" s="474"/>
      <c r="BE54" s="474"/>
      <c r="BF54" s="474"/>
      <c r="BG54" s="474"/>
      <c r="BH54" s="474"/>
      <c r="BI54" s="474"/>
      <c r="BJ54" s="474"/>
      <c r="BK54" s="474"/>
      <c r="BL54" s="474"/>
      <c r="BM54" s="474"/>
      <c r="BN54" s="474"/>
      <c r="BO54" s="474"/>
      <c r="BP54" s="474"/>
      <c r="BQ54" s="474"/>
      <c r="BR54" s="474"/>
      <c r="BS54" s="474"/>
      <c r="BT54" s="474"/>
      <c r="BU54" s="474"/>
      <c r="BV54" s="474"/>
      <c r="BW54" s="474"/>
      <c r="BX54" s="474"/>
      <c r="BY54" s="474"/>
      <c r="BZ54" s="474"/>
      <c r="CA54" s="474"/>
      <c r="CC54" s="475"/>
      <c r="CD54" s="475"/>
      <c r="CE54" s="475"/>
      <c r="CF54" s="475"/>
      <c r="CG54" s="475"/>
      <c r="CH54" s="475"/>
      <c r="CI54" s="475"/>
      <c r="CJ54" s="475"/>
      <c r="CK54" s="475"/>
      <c r="CL54" s="475"/>
      <c r="CM54" s="475"/>
      <c r="CN54" s="475"/>
      <c r="CO54" s="475"/>
      <c r="CP54" s="475"/>
      <c r="CQ54" s="475"/>
      <c r="CR54" s="475"/>
      <c r="CS54" s="475"/>
      <c r="CT54" s="475"/>
      <c r="CU54" s="475"/>
      <c r="CV54" s="475"/>
      <c r="CW54" s="475"/>
      <c r="CX54" s="475"/>
      <c r="CY54" s="475"/>
      <c r="CZ54" s="475"/>
      <c r="DA54" s="475"/>
      <c r="DB54" s="475"/>
      <c r="DC54" s="475"/>
      <c r="DD54" s="475"/>
      <c r="DE54" s="475"/>
      <c r="DF54" s="475"/>
      <c r="DG54" s="475"/>
      <c r="DH54" s="475"/>
      <c r="DI54" s="475"/>
      <c r="DJ54" s="475"/>
      <c r="DK54" s="475"/>
      <c r="DL54" s="475"/>
      <c r="DM54" s="464">
        <v>1</v>
      </c>
    </row>
    <row r="55" spans="2:117">
      <c r="B55" s="473">
        <f t="shared" si="15"/>
        <v>11</v>
      </c>
      <c r="C55" s="423" t="s">
        <v>1101</v>
      </c>
      <c r="D55" s="423" t="s">
        <v>867</v>
      </c>
      <c r="E55" s="423" t="s">
        <v>868</v>
      </c>
      <c r="F55" s="476">
        <f t="shared" si="14"/>
        <v>0</v>
      </c>
      <c r="G55" s="474"/>
      <c r="H55" s="474"/>
      <c r="I55" s="474"/>
      <c r="J55" s="474"/>
      <c r="K55" s="474"/>
      <c r="L55" s="474"/>
      <c r="M55" s="474"/>
      <c r="N55" s="474"/>
      <c r="O55" s="474"/>
      <c r="P55" s="474"/>
      <c r="Q55" s="474"/>
      <c r="R55" s="474"/>
      <c r="S55" s="474"/>
      <c r="T55" s="474"/>
      <c r="U55" s="474"/>
      <c r="V55" s="474"/>
      <c r="W55" s="474"/>
      <c r="X55" s="474"/>
      <c r="Y55" s="474"/>
      <c r="Z55" s="474"/>
      <c r="AA55" s="474"/>
      <c r="AB55" s="474"/>
      <c r="AC55" s="474"/>
      <c r="AD55" s="474"/>
      <c r="AE55" s="474"/>
      <c r="AF55" s="474"/>
      <c r="AG55" s="474"/>
      <c r="AH55" s="474"/>
      <c r="AI55" s="474"/>
      <c r="AJ55" s="474"/>
      <c r="AK55" s="474"/>
      <c r="AL55" s="474"/>
      <c r="AM55" s="474"/>
      <c r="AN55" s="474"/>
      <c r="AO55" s="474"/>
      <c r="AP55" s="474"/>
      <c r="AR55" s="474"/>
      <c r="AS55" s="474"/>
      <c r="AT55" s="474"/>
      <c r="AU55" s="474"/>
      <c r="AV55" s="474"/>
      <c r="AW55" s="474"/>
      <c r="AX55" s="474"/>
      <c r="AY55" s="474"/>
      <c r="AZ55" s="474"/>
      <c r="BA55" s="474"/>
      <c r="BB55" s="474"/>
      <c r="BC55" s="474"/>
      <c r="BD55" s="474"/>
      <c r="BE55" s="474"/>
      <c r="BF55" s="474"/>
      <c r="BG55" s="474"/>
      <c r="BH55" s="474"/>
      <c r="BI55" s="474"/>
      <c r="BJ55" s="474"/>
      <c r="BK55" s="474"/>
      <c r="BL55" s="474"/>
      <c r="BM55" s="474"/>
      <c r="BN55" s="474"/>
      <c r="BO55" s="474"/>
      <c r="BP55" s="474"/>
      <c r="BQ55" s="474"/>
      <c r="BR55" s="474"/>
      <c r="BS55" s="474"/>
      <c r="BT55" s="474"/>
      <c r="BU55" s="474"/>
      <c r="BV55" s="474"/>
      <c r="BW55" s="474"/>
      <c r="BX55" s="474"/>
      <c r="BY55" s="474"/>
      <c r="BZ55" s="474"/>
      <c r="CA55" s="474"/>
      <c r="CC55" s="475"/>
      <c r="CD55" s="475"/>
      <c r="CE55" s="475"/>
      <c r="CF55" s="475"/>
      <c r="CG55" s="475"/>
      <c r="CH55" s="475"/>
      <c r="CI55" s="475"/>
      <c r="CJ55" s="475"/>
      <c r="CK55" s="475"/>
      <c r="CL55" s="475"/>
      <c r="CM55" s="475"/>
      <c r="CN55" s="475"/>
      <c r="CO55" s="475"/>
      <c r="CP55" s="475"/>
      <c r="CQ55" s="475"/>
      <c r="CR55" s="475"/>
      <c r="CS55" s="475"/>
      <c r="CT55" s="475"/>
      <c r="CU55" s="475"/>
      <c r="CV55" s="475"/>
      <c r="CW55" s="475"/>
      <c r="CX55" s="475"/>
      <c r="CY55" s="475"/>
      <c r="CZ55" s="475"/>
      <c r="DA55" s="475"/>
      <c r="DB55" s="475"/>
      <c r="DC55" s="475"/>
      <c r="DD55" s="475"/>
      <c r="DE55" s="475"/>
      <c r="DF55" s="475"/>
      <c r="DG55" s="475"/>
      <c r="DH55" s="475"/>
      <c r="DI55" s="475"/>
      <c r="DJ55" s="475"/>
      <c r="DK55" s="475"/>
      <c r="DL55" s="475"/>
      <c r="DM55" s="464">
        <v>1</v>
      </c>
    </row>
    <row r="56" spans="2:117">
      <c r="B56" s="473">
        <f t="shared" si="15"/>
        <v>12</v>
      </c>
      <c r="C56" s="423" t="s">
        <v>1101</v>
      </c>
      <c r="D56" s="423" t="s">
        <v>1129</v>
      </c>
      <c r="E56" s="423" t="s">
        <v>1130</v>
      </c>
      <c r="F56" s="476">
        <f t="shared" si="14"/>
        <v>0</v>
      </c>
      <c r="G56" s="474"/>
      <c r="H56" s="474"/>
      <c r="I56" s="474"/>
      <c r="J56" s="474"/>
      <c r="K56" s="474"/>
      <c r="L56" s="474"/>
      <c r="M56" s="474"/>
      <c r="N56" s="474"/>
      <c r="O56" s="474"/>
      <c r="P56" s="474"/>
      <c r="Q56" s="474"/>
      <c r="R56" s="474"/>
      <c r="S56" s="474"/>
      <c r="T56" s="474"/>
      <c r="U56" s="474"/>
      <c r="V56" s="474"/>
      <c r="W56" s="474"/>
      <c r="X56" s="474"/>
      <c r="Y56" s="474"/>
      <c r="Z56" s="474"/>
      <c r="AA56" s="474"/>
      <c r="AB56" s="474"/>
      <c r="AC56" s="474"/>
      <c r="AD56" s="474"/>
      <c r="AE56" s="474"/>
      <c r="AF56" s="474"/>
      <c r="AG56" s="474"/>
      <c r="AH56" s="474"/>
      <c r="AI56" s="474"/>
      <c r="AJ56" s="474"/>
      <c r="AK56" s="474"/>
      <c r="AL56" s="474"/>
      <c r="AM56" s="474"/>
      <c r="AN56" s="474"/>
      <c r="AO56" s="474"/>
      <c r="AP56" s="474"/>
      <c r="AR56" s="474"/>
      <c r="AS56" s="474"/>
      <c r="AT56" s="474"/>
      <c r="AU56" s="474"/>
      <c r="AV56" s="474"/>
      <c r="AW56" s="474"/>
      <c r="AX56" s="474"/>
      <c r="AY56" s="474"/>
      <c r="AZ56" s="474"/>
      <c r="BA56" s="474"/>
      <c r="BB56" s="474"/>
      <c r="BC56" s="474"/>
      <c r="BD56" s="474"/>
      <c r="BE56" s="474"/>
      <c r="BF56" s="474"/>
      <c r="BG56" s="474"/>
      <c r="BH56" s="474"/>
      <c r="BI56" s="474"/>
      <c r="BJ56" s="474"/>
      <c r="BK56" s="474"/>
      <c r="BL56" s="474"/>
      <c r="BM56" s="474"/>
      <c r="BN56" s="474"/>
      <c r="BO56" s="474"/>
      <c r="BP56" s="474"/>
      <c r="BQ56" s="474"/>
      <c r="BR56" s="474"/>
      <c r="BS56" s="474"/>
      <c r="BT56" s="474"/>
      <c r="BU56" s="474"/>
      <c r="BV56" s="474"/>
      <c r="BW56" s="474"/>
      <c r="BX56" s="474"/>
      <c r="BY56" s="474"/>
      <c r="BZ56" s="474"/>
      <c r="CA56" s="474"/>
      <c r="CC56" s="475"/>
      <c r="CD56" s="475"/>
      <c r="CE56" s="475"/>
      <c r="CF56" s="475"/>
      <c r="CG56" s="475"/>
      <c r="CH56" s="475"/>
      <c r="CI56" s="475"/>
      <c r="CJ56" s="475"/>
      <c r="CK56" s="475"/>
      <c r="CL56" s="475"/>
      <c r="CM56" s="475"/>
      <c r="CN56" s="475"/>
      <c r="CO56" s="475"/>
      <c r="CP56" s="475"/>
      <c r="CQ56" s="475"/>
      <c r="CR56" s="475"/>
      <c r="CS56" s="475"/>
      <c r="CT56" s="475"/>
      <c r="CU56" s="475"/>
      <c r="CV56" s="475"/>
      <c r="CW56" s="475"/>
      <c r="CX56" s="475"/>
      <c r="CY56" s="475"/>
      <c r="CZ56" s="475"/>
      <c r="DA56" s="475"/>
      <c r="DB56" s="475"/>
      <c r="DC56" s="475"/>
      <c r="DD56" s="475"/>
      <c r="DE56" s="475"/>
      <c r="DF56" s="475"/>
      <c r="DG56" s="475"/>
      <c r="DH56" s="475"/>
      <c r="DI56" s="475"/>
      <c r="DJ56" s="475"/>
      <c r="DK56" s="475"/>
      <c r="DL56" s="475"/>
      <c r="DM56" s="464">
        <v>1</v>
      </c>
    </row>
    <row r="57" spans="2:117">
      <c r="B57" s="473">
        <f t="shared" si="15"/>
        <v>13</v>
      </c>
      <c r="C57" s="423" t="s">
        <v>1101</v>
      </c>
      <c r="D57" s="423" t="s">
        <v>1131</v>
      </c>
      <c r="E57" s="423" t="s">
        <v>1032</v>
      </c>
      <c r="F57" s="476">
        <f t="shared" si="14"/>
        <v>0</v>
      </c>
      <c r="G57" s="474"/>
      <c r="H57" s="474"/>
      <c r="I57" s="474"/>
      <c r="J57" s="474"/>
      <c r="K57" s="474"/>
      <c r="L57" s="474"/>
      <c r="M57" s="474"/>
      <c r="N57" s="474"/>
      <c r="O57" s="474"/>
      <c r="P57" s="474"/>
      <c r="Q57" s="474"/>
      <c r="R57" s="474"/>
      <c r="S57" s="474"/>
      <c r="T57" s="474"/>
      <c r="U57" s="474"/>
      <c r="V57" s="474"/>
      <c r="W57" s="474"/>
      <c r="X57" s="474"/>
      <c r="Y57" s="474"/>
      <c r="Z57" s="474"/>
      <c r="AA57" s="474"/>
      <c r="AB57" s="474"/>
      <c r="AC57" s="474"/>
      <c r="AD57" s="474"/>
      <c r="AE57" s="474"/>
      <c r="AF57" s="474"/>
      <c r="AG57" s="474"/>
      <c r="AH57" s="474"/>
      <c r="AI57" s="474"/>
      <c r="AJ57" s="474"/>
      <c r="AK57" s="474"/>
      <c r="AL57" s="474"/>
      <c r="AM57" s="474"/>
      <c r="AN57" s="474"/>
      <c r="AO57" s="474"/>
      <c r="AP57" s="474"/>
      <c r="AR57" s="474"/>
      <c r="AS57" s="474"/>
      <c r="AT57" s="474"/>
      <c r="AU57" s="474"/>
      <c r="AV57" s="474"/>
      <c r="AW57" s="474"/>
      <c r="AX57" s="474"/>
      <c r="AY57" s="474"/>
      <c r="AZ57" s="474"/>
      <c r="BA57" s="474"/>
      <c r="BB57" s="474"/>
      <c r="BC57" s="474"/>
      <c r="BD57" s="474"/>
      <c r="BE57" s="474"/>
      <c r="BF57" s="474"/>
      <c r="BG57" s="474"/>
      <c r="BH57" s="474"/>
      <c r="BI57" s="474"/>
      <c r="BJ57" s="474"/>
      <c r="BK57" s="474"/>
      <c r="BL57" s="474"/>
      <c r="BM57" s="474"/>
      <c r="BN57" s="474"/>
      <c r="BO57" s="474"/>
      <c r="BP57" s="474"/>
      <c r="BQ57" s="474"/>
      <c r="BR57" s="474"/>
      <c r="BS57" s="474"/>
      <c r="BT57" s="474"/>
      <c r="BU57" s="474"/>
      <c r="BV57" s="474"/>
      <c r="BW57" s="474"/>
      <c r="BX57" s="474"/>
      <c r="BY57" s="474"/>
      <c r="BZ57" s="474"/>
      <c r="CA57" s="474"/>
      <c r="CC57" s="475"/>
      <c r="CD57" s="475"/>
      <c r="CE57" s="475"/>
      <c r="CF57" s="475"/>
      <c r="CG57" s="475"/>
      <c r="CH57" s="475"/>
      <c r="CI57" s="475"/>
      <c r="CJ57" s="475"/>
      <c r="CK57" s="475"/>
      <c r="CL57" s="475"/>
      <c r="CM57" s="475"/>
      <c r="CN57" s="475"/>
      <c r="CO57" s="475"/>
      <c r="CP57" s="475"/>
      <c r="CQ57" s="475"/>
      <c r="CR57" s="475"/>
      <c r="CS57" s="475"/>
      <c r="CT57" s="475"/>
      <c r="CU57" s="475"/>
      <c r="CV57" s="475"/>
      <c r="CW57" s="475"/>
      <c r="CX57" s="475"/>
      <c r="CY57" s="475"/>
      <c r="CZ57" s="475"/>
      <c r="DA57" s="475"/>
      <c r="DB57" s="475"/>
      <c r="DC57" s="475"/>
      <c r="DD57" s="475"/>
      <c r="DE57" s="475"/>
      <c r="DF57" s="475"/>
      <c r="DG57" s="475"/>
      <c r="DH57" s="475"/>
      <c r="DI57" s="475"/>
      <c r="DJ57" s="475"/>
      <c r="DK57" s="475"/>
      <c r="DL57" s="475"/>
      <c r="DM57" s="464">
        <v>1</v>
      </c>
    </row>
    <row r="58" spans="2:117">
      <c r="B58" s="473">
        <f t="shared" si="15"/>
        <v>14</v>
      </c>
      <c r="C58" s="423" t="s">
        <v>1101</v>
      </c>
      <c r="D58" s="423" t="s">
        <v>202</v>
      </c>
      <c r="E58" s="423" t="s">
        <v>627</v>
      </c>
      <c r="F58" s="476">
        <f t="shared" si="14"/>
        <v>48</v>
      </c>
      <c r="G58" s="474"/>
      <c r="H58" s="474"/>
      <c r="I58" s="474"/>
      <c r="J58" s="474">
        <v>15</v>
      </c>
      <c r="K58" s="474"/>
      <c r="L58" s="474"/>
      <c r="M58" s="474"/>
      <c r="N58" s="474"/>
      <c r="O58" s="474"/>
      <c r="P58" s="474"/>
      <c r="Q58" s="474"/>
      <c r="R58" s="474"/>
      <c r="S58" s="474"/>
      <c r="T58" s="474"/>
      <c r="U58" s="474"/>
      <c r="V58" s="474"/>
      <c r="W58" s="474"/>
      <c r="X58" s="474"/>
      <c r="Y58" s="474"/>
      <c r="Z58" s="474"/>
      <c r="AA58" s="474"/>
      <c r="AB58" s="474"/>
      <c r="AC58" s="474"/>
      <c r="AD58" s="474"/>
      <c r="AE58" s="474"/>
      <c r="AF58" s="474"/>
      <c r="AG58" s="474"/>
      <c r="AH58" s="474"/>
      <c r="AI58" s="474"/>
      <c r="AJ58" s="474"/>
      <c r="AK58" s="474"/>
      <c r="AL58" s="474"/>
      <c r="AM58" s="474"/>
      <c r="AN58" s="474"/>
      <c r="AO58" s="474"/>
      <c r="AP58" s="474"/>
      <c r="AR58" s="474"/>
      <c r="AS58" s="474"/>
      <c r="AT58" s="474"/>
      <c r="AU58" s="474"/>
      <c r="AV58" s="474">
        <v>33</v>
      </c>
      <c r="AW58" s="474"/>
      <c r="AX58" s="474"/>
      <c r="AY58" s="474"/>
      <c r="AZ58" s="474"/>
      <c r="BA58" s="474"/>
      <c r="BB58" s="474"/>
      <c r="BC58" s="474"/>
      <c r="BD58" s="474"/>
      <c r="BE58" s="474"/>
      <c r="BF58" s="474"/>
      <c r="BG58" s="474"/>
      <c r="BH58" s="474"/>
      <c r="BI58" s="474"/>
      <c r="BJ58" s="474"/>
      <c r="BK58" s="474"/>
      <c r="BL58" s="474"/>
      <c r="BM58" s="474"/>
      <c r="BN58" s="474"/>
      <c r="BO58" s="474"/>
      <c r="BP58" s="474"/>
      <c r="BQ58" s="474"/>
      <c r="BR58" s="474"/>
      <c r="BS58" s="474"/>
      <c r="BT58" s="474"/>
      <c r="BU58" s="474"/>
      <c r="BV58" s="474"/>
      <c r="BW58" s="474"/>
      <c r="BX58" s="474"/>
      <c r="BY58" s="474"/>
      <c r="BZ58" s="474"/>
      <c r="CA58" s="474"/>
      <c r="CC58" s="475"/>
      <c r="CD58" s="475"/>
      <c r="CE58" s="475"/>
      <c r="CF58" s="475"/>
      <c r="CG58" s="475"/>
      <c r="CH58" s="475"/>
      <c r="CI58" s="475"/>
      <c r="CJ58" s="475"/>
      <c r="CK58" s="475"/>
      <c r="CL58" s="475"/>
      <c r="CM58" s="475"/>
      <c r="CN58" s="475"/>
      <c r="CO58" s="475"/>
      <c r="CP58" s="475"/>
      <c r="CQ58" s="475"/>
      <c r="CR58" s="475"/>
      <c r="CS58" s="475"/>
      <c r="CT58" s="475"/>
      <c r="CU58" s="475"/>
      <c r="CV58" s="475"/>
      <c r="CW58" s="475"/>
      <c r="CX58" s="475"/>
      <c r="CY58" s="475"/>
      <c r="CZ58" s="475"/>
      <c r="DA58" s="475"/>
      <c r="DB58" s="475"/>
      <c r="DC58" s="475"/>
      <c r="DD58" s="475"/>
      <c r="DE58" s="475"/>
      <c r="DF58" s="475"/>
      <c r="DG58" s="475"/>
      <c r="DH58" s="475"/>
      <c r="DI58" s="475"/>
      <c r="DJ58" s="475"/>
      <c r="DK58" s="475"/>
      <c r="DL58" s="475"/>
      <c r="DM58" s="464">
        <v>1</v>
      </c>
    </row>
    <row r="59" spans="2:117">
      <c r="B59" s="473">
        <f t="shared" si="15"/>
        <v>15</v>
      </c>
      <c r="C59" s="423" t="s">
        <v>1101</v>
      </c>
      <c r="D59" s="423" t="s">
        <v>1410</v>
      </c>
      <c r="E59" s="423" t="s">
        <v>1411</v>
      </c>
      <c r="F59" s="476">
        <f t="shared" si="14"/>
        <v>0</v>
      </c>
      <c r="G59" s="474"/>
      <c r="H59" s="474"/>
      <c r="I59" s="474"/>
      <c r="J59" s="474"/>
      <c r="K59" s="474"/>
      <c r="L59" s="474"/>
      <c r="M59" s="474"/>
      <c r="N59" s="474"/>
      <c r="O59" s="474"/>
      <c r="P59" s="474"/>
      <c r="Q59" s="474"/>
      <c r="R59" s="474"/>
      <c r="S59" s="474"/>
      <c r="T59" s="474"/>
      <c r="U59" s="474"/>
      <c r="V59" s="474"/>
      <c r="W59" s="474"/>
      <c r="X59" s="474"/>
      <c r="Y59" s="474"/>
      <c r="Z59" s="474"/>
      <c r="AA59" s="474"/>
      <c r="AB59" s="474"/>
      <c r="AC59" s="474"/>
      <c r="AD59" s="474"/>
      <c r="AE59" s="474"/>
      <c r="AF59" s="474"/>
      <c r="AG59" s="474"/>
      <c r="AH59" s="474"/>
      <c r="AI59" s="474"/>
      <c r="AJ59" s="474"/>
      <c r="AK59" s="474"/>
      <c r="AL59" s="474"/>
      <c r="AM59" s="474"/>
      <c r="AN59" s="474"/>
      <c r="AO59" s="474"/>
      <c r="AP59" s="474"/>
      <c r="AR59" s="474"/>
      <c r="AS59" s="474"/>
      <c r="AT59" s="474"/>
      <c r="AU59" s="474"/>
      <c r="AV59" s="474"/>
      <c r="AW59" s="474"/>
      <c r="AX59" s="474"/>
      <c r="AY59" s="474"/>
      <c r="AZ59" s="474"/>
      <c r="BA59" s="474"/>
      <c r="BB59" s="474"/>
      <c r="BC59" s="474"/>
      <c r="BD59" s="474"/>
      <c r="BE59" s="474"/>
      <c r="BF59" s="474"/>
      <c r="BG59" s="474"/>
      <c r="BH59" s="474"/>
      <c r="BI59" s="474"/>
      <c r="BJ59" s="474"/>
      <c r="BK59" s="474"/>
      <c r="BL59" s="474"/>
      <c r="BM59" s="474"/>
      <c r="BN59" s="474"/>
      <c r="BO59" s="474"/>
      <c r="BP59" s="474"/>
      <c r="BQ59" s="474"/>
      <c r="BR59" s="474"/>
      <c r="BS59" s="474"/>
      <c r="BT59" s="474"/>
      <c r="BU59" s="474"/>
      <c r="BV59" s="474"/>
      <c r="BW59" s="474"/>
      <c r="BX59" s="474"/>
      <c r="BY59" s="474"/>
      <c r="BZ59" s="474"/>
      <c r="CA59" s="474"/>
      <c r="CC59" s="475"/>
      <c r="CD59" s="475"/>
      <c r="CE59" s="475"/>
      <c r="CF59" s="475"/>
      <c r="CG59" s="475"/>
      <c r="CH59" s="475"/>
      <c r="CI59" s="475"/>
      <c r="CJ59" s="475"/>
      <c r="CK59" s="475"/>
      <c r="CL59" s="475"/>
      <c r="CM59" s="475"/>
      <c r="CN59" s="475"/>
      <c r="CO59" s="475"/>
      <c r="CP59" s="475"/>
      <c r="CQ59" s="475"/>
      <c r="CR59" s="475"/>
      <c r="CS59" s="475"/>
      <c r="CT59" s="475"/>
      <c r="CU59" s="475"/>
      <c r="CV59" s="475"/>
      <c r="CW59" s="475"/>
      <c r="CX59" s="475"/>
      <c r="CY59" s="475"/>
      <c r="CZ59" s="475"/>
      <c r="DA59" s="475"/>
      <c r="DB59" s="475"/>
      <c r="DC59" s="475"/>
      <c r="DD59" s="475"/>
      <c r="DE59" s="475"/>
      <c r="DF59" s="475"/>
      <c r="DG59" s="475"/>
      <c r="DH59" s="475"/>
      <c r="DI59" s="475"/>
      <c r="DJ59" s="475"/>
      <c r="DK59" s="475"/>
      <c r="DL59" s="475"/>
      <c r="DM59" s="464">
        <v>1</v>
      </c>
    </row>
    <row r="60" spans="2:117">
      <c r="B60" s="473">
        <f t="shared" si="15"/>
        <v>16</v>
      </c>
      <c r="C60" s="423" t="s">
        <v>1101</v>
      </c>
      <c r="D60" s="423" t="s">
        <v>1412</v>
      </c>
      <c r="E60" s="423" t="s">
        <v>1413</v>
      </c>
      <c r="F60" s="476">
        <f t="shared" si="14"/>
        <v>0</v>
      </c>
      <c r="G60" s="474"/>
      <c r="H60" s="474"/>
      <c r="I60" s="474"/>
      <c r="J60" s="474"/>
      <c r="K60" s="474"/>
      <c r="L60" s="474"/>
      <c r="M60" s="474"/>
      <c r="N60" s="474"/>
      <c r="O60" s="474"/>
      <c r="P60" s="474"/>
      <c r="Q60" s="474"/>
      <c r="R60" s="474"/>
      <c r="S60" s="474"/>
      <c r="T60" s="474"/>
      <c r="U60" s="474"/>
      <c r="V60" s="474"/>
      <c r="W60" s="474"/>
      <c r="X60" s="474"/>
      <c r="Y60" s="474"/>
      <c r="Z60" s="474"/>
      <c r="AA60" s="474"/>
      <c r="AB60" s="474"/>
      <c r="AC60" s="474"/>
      <c r="AD60" s="474"/>
      <c r="AE60" s="474"/>
      <c r="AF60" s="474"/>
      <c r="AG60" s="474"/>
      <c r="AH60" s="474"/>
      <c r="AI60" s="474"/>
      <c r="AJ60" s="474"/>
      <c r="AK60" s="474"/>
      <c r="AL60" s="474"/>
      <c r="AM60" s="474"/>
      <c r="AN60" s="474"/>
      <c r="AO60" s="474"/>
      <c r="AP60" s="474"/>
      <c r="AR60" s="474"/>
      <c r="AS60" s="474"/>
      <c r="AT60" s="474"/>
      <c r="AU60" s="474"/>
      <c r="AV60" s="474"/>
      <c r="AW60" s="474"/>
      <c r="AX60" s="474"/>
      <c r="AY60" s="474"/>
      <c r="AZ60" s="474"/>
      <c r="BA60" s="474"/>
      <c r="BB60" s="474"/>
      <c r="BC60" s="474"/>
      <c r="BD60" s="474"/>
      <c r="BE60" s="474"/>
      <c r="BF60" s="474"/>
      <c r="BG60" s="474"/>
      <c r="BH60" s="474"/>
      <c r="BI60" s="474"/>
      <c r="BJ60" s="474"/>
      <c r="BK60" s="474"/>
      <c r="BL60" s="474"/>
      <c r="BM60" s="474"/>
      <c r="BN60" s="474"/>
      <c r="BO60" s="474"/>
      <c r="BP60" s="474"/>
      <c r="BQ60" s="474"/>
      <c r="BR60" s="474"/>
      <c r="BS60" s="474"/>
      <c r="BT60" s="474"/>
      <c r="BU60" s="474"/>
      <c r="BV60" s="474"/>
      <c r="BW60" s="474"/>
      <c r="BX60" s="474"/>
      <c r="BY60" s="474"/>
      <c r="BZ60" s="474"/>
      <c r="CA60" s="474"/>
      <c r="CC60" s="475"/>
      <c r="CD60" s="475"/>
      <c r="CE60" s="475"/>
      <c r="CF60" s="475"/>
      <c r="CG60" s="475"/>
      <c r="CH60" s="475"/>
      <c r="CI60" s="475"/>
      <c r="CJ60" s="475"/>
      <c r="CK60" s="475"/>
      <c r="CL60" s="475"/>
      <c r="CM60" s="475"/>
      <c r="CN60" s="475"/>
      <c r="CO60" s="475"/>
      <c r="CP60" s="475"/>
      <c r="CQ60" s="475"/>
      <c r="CR60" s="475"/>
      <c r="CS60" s="475"/>
      <c r="CT60" s="475"/>
      <c r="CU60" s="475"/>
      <c r="CV60" s="475"/>
      <c r="CW60" s="475"/>
      <c r="CX60" s="475"/>
      <c r="CY60" s="475"/>
      <c r="CZ60" s="475"/>
      <c r="DA60" s="475"/>
      <c r="DB60" s="475"/>
      <c r="DC60" s="475"/>
      <c r="DD60" s="475"/>
      <c r="DE60" s="475"/>
      <c r="DF60" s="475"/>
      <c r="DG60" s="475"/>
      <c r="DH60" s="475"/>
      <c r="DI60" s="475"/>
      <c r="DJ60" s="475"/>
      <c r="DK60" s="475"/>
      <c r="DL60" s="475"/>
      <c r="DM60" s="464">
        <v>1</v>
      </c>
    </row>
    <row r="61" spans="2:117">
      <c r="B61" s="473">
        <f t="shared" si="15"/>
        <v>17</v>
      </c>
      <c r="C61" s="423" t="s">
        <v>1101</v>
      </c>
      <c r="D61" s="484" t="s">
        <v>1443</v>
      </c>
      <c r="E61" s="484" t="s">
        <v>1030</v>
      </c>
      <c r="F61" s="476">
        <f t="shared" si="14"/>
        <v>145</v>
      </c>
      <c r="G61" s="474"/>
      <c r="H61" s="474"/>
      <c r="I61" s="474"/>
      <c r="J61" s="474">
        <v>52.5</v>
      </c>
      <c r="K61" s="474"/>
      <c r="L61" s="474"/>
      <c r="M61" s="474"/>
      <c r="N61" s="474"/>
      <c r="O61" s="474"/>
      <c r="P61" s="474"/>
      <c r="Q61" s="474"/>
      <c r="R61" s="474"/>
      <c r="S61" s="474"/>
      <c r="T61" s="474"/>
      <c r="U61" s="474"/>
      <c r="V61" s="474"/>
      <c r="W61" s="474"/>
      <c r="X61" s="474"/>
      <c r="Y61" s="474"/>
      <c r="Z61" s="474"/>
      <c r="AA61" s="474"/>
      <c r="AB61" s="474"/>
      <c r="AC61" s="474"/>
      <c r="AD61" s="474"/>
      <c r="AE61" s="474"/>
      <c r="AF61" s="474"/>
      <c r="AG61" s="474"/>
      <c r="AH61" s="474"/>
      <c r="AI61" s="474"/>
      <c r="AJ61" s="474"/>
      <c r="AK61" s="474"/>
      <c r="AL61" s="474"/>
      <c r="AM61" s="474"/>
      <c r="AN61" s="474"/>
      <c r="AO61" s="474"/>
      <c r="AP61" s="474"/>
      <c r="AR61" s="474"/>
      <c r="AS61" s="474"/>
      <c r="AT61" s="474"/>
      <c r="AU61" s="474">
        <v>92.5</v>
      </c>
      <c r="AV61" s="474"/>
      <c r="AW61" s="474"/>
      <c r="AX61" s="474"/>
      <c r="AY61" s="474"/>
      <c r="AZ61" s="474"/>
      <c r="BA61" s="474"/>
      <c r="BB61" s="474"/>
      <c r="BC61" s="474"/>
      <c r="BD61" s="474"/>
      <c r="BE61" s="474"/>
      <c r="BF61" s="474"/>
      <c r="BG61" s="474"/>
      <c r="BH61" s="474"/>
      <c r="BI61" s="474"/>
      <c r="BJ61" s="474"/>
      <c r="BK61" s="474"/>
      <c r="BL61" s="474"/>
      <c r="BM61" s="474"/>
      <c r="BN61" s="474"/>
      <c r="BO61" s="474"/>
      <c r="BP61" s="474"/>
      <c r="BQ61" s="474"/>
      <c r="BR61" s="474"/>
      <c r="BS61" s="474"/>
      <c r="BT61" s="474"/>
      <c r="BU61" s="474"/>
      <c r="BV61" s="474"/>
      <c r="BW61" s="474"/>
      <c r="BX61" s="474"/>
      <c r="BY61" s="474"/>
      <c r="BZ61" s="474"/>
      <c r="CA61" s="474"/>
      <c r="CC61" s="475"/>
      <c r="CD61" s="475"/>
      <c r="CE61" s="475"/>
      <c r="CF61" s="475"/>
      <c r="CG61" s="475"/>
      <c r="CH61" s="475"/>
      <c r="CI61" s="475"/>
      <c r="CJ61" s="475"/>
      <c r="CK61" s="475"/>
      <c r="CL61" s="475"/>
      <c r="CM61" s="475"/>
      <c r="CN61" s="475"/>
      <c r="CO61" s="475"/>
      <c r="CP61" s="475"/>
      <c r="CQ61" s="475"/>
      <c r="CR61" s="475"/>
      <c r="CS61" s="475"/>
      <c r="CT61" s="475"/>
      <c r="CU61" s="475"/>
      <c r="CV61" s="475"/>
      <c r="CW61" s="475"/>
      <c r="CX61" s="475"/>
      <c r="CY61" s="475"/>
      <c r="CZ61" s="475"/>
      <c r="DA61" s="475"/>
      <c r="DB61" s="475"/>
      <c r="DC61" s="475"/>
      <c r="DD61" s="475"/>
      <c r="DE61" s="475"/>
      <c r="DF61" s="475"/>
      <c r="DG61" s="475"/>
      <c r="DH61" s="475"/>
      <c r="DI61" s="475"/>
      <c r="DJ61" s="475"/>
      <c r="DK61" s="475"/>
      <c r="DL61" s="475"/>
      <c r="DM61" s="464">
        <v>1</v>
      </c>
    </row>
    <row r="62" spans="2:117" s="482" customFormat="1" ht="12.75" customHeight="1">
      <c r="B62" s="477"/>
      <c r="C62" s="478" t="s">
        <v>1101</v>
      </c>
      <c r="D62" s="479" t="s">
        <v>1120</v>
      </c>
      <c r="E62" s="480">
        <f>COUNTA(E45:E61)</f>
        <v>17</v>
      </c>
      <c r="F62" s="483">
        <f t="shared" ref="F62:AP62" si="16">SUM(F45:F61)</f>
        <v>230.5</v>
      </c>
      <c r="G62" s="481">
        <f t="shared" si="16"/>
        <v>0</v>
      </c>
      <c r="H62" s="481">
        <f t="shared" si="16"/>
        <v>0</v>
      </c>
      <c r="I62" s="481">
        <f t="shared" si="16"/>
        <v>0</v>
      </c>
      <c r="J62" s="481">
        <f t="shared" si="16"/>
        <v>82.5</v>
      </c>
      <c r="K62" s="481">
        <f t="shared" si="16"/>
        <v>0</v>
      </c>
      <c r="L62" s="481">
        <f t="shared" si="16"/>
        <v>0</v>
      </c>
      <c r="M62" s="481">
        <f t="shared" si="16"/>
        <v>0</v>
      </c>
      <c r="N62" s="481">
        <f t="shared" si="16"/>
        <v>0</v>
      </c>
      <c r="O62" s="481">
        <f t="shared" si="16"/>
        <v>0</v>
      </c>
      <c r="P62" s="481">
        <f t="shared" si="16"/>
        <v>0</v>
      </c>
      <c r="Q62" s="481">
        <f t="shared" si="16"/>
        <v>0</v>
      </c>
      <c r="R62" s="481">
        <f t="shared" si="16"/>
        <v>0</v>
      </c>
      <c r="S62" s="481">
        <f t="shared" si="16"/>
        <v>0</v>
      </c>
      <c r="T62" s="481">
        <f t="shared" si="16"/>
        <v>0</v>
      </c>
      <c r="U62" s="481">
        <f t="shared" si="16"/>
        <v>0</v>
      </c>
      <c r="V62" s="481">
        <f t="shared" si="16"/>
        <v>0</v>
      </c>
      <c r="W62" s="481">
        <f t="shared" si="16"/>
        <v>0</v>
      </c>
      <c r="X62" s="481">
        <f t="shared" si="16"/>
        <v>0</v>
      </c>
      <c r="Y62" s="481">
        <f t="shared" si="16"/>
        <v>0</v>
      </c>
      <c r="Z62" s="481">
        <f t="shared" si="16"/>
        <v>0</v>
      </c>
      <c r="AA62" s="481">
        <f t="shared" si="16"/>
        <v>7.5</v>
      </c>
      <c r="AB62" s="481">
        <f t="shared" si="16"/>
        <v>0</v>
      </c>
      <c r="AC62" s="481">
        <f t="shared" si="16"/>
        <v>0</v>
      </c>
      <c r="AD62" s="481">
        <f t="shared" si="16"/>
        <v>0</v>
      </c>
      <c r="AE62" s="481">
        <f t="shared" si="16"/>
        <v>0</v>
      </c>
      <c r="AF62" s="481">
        <f t="shared" si="16"/>
        <v>0</v>
      </c>
      <c r="AG62" s="481">
        <f t="shared" si="16"/>
        <v>0</v>
      </c>
      <c r="AH62" s="481">
        <f t="shared" si="16"/>
        <v>0</v>
      </c>
      <c r="AI62" s="481">
        <f t="shared" si="16"/>
        <v>0</v>
      </c>
      <c r="AJ62" s="481">
        <f t="shared" si="16"/>
        <v>0</v>
      </c>
      <c r="AK62" s="481">
        <f t="shared" si="16"/>
        <v>0</v>
      </c>
      <c r="AL62" s="481">
        <f t="shared" si="16"/>
        <v>0</v>
      </c>
      <c r="AM62" s="481">
        <f t="shared" si="16"/>
        <v>0</v>
      </c>
      <c r="AN62" s="481">
        <f t="shared" si="16"/>
        <v>0</v>
      </c>
      <c r="AO62" s="481">
        <f t="shared" si="16"/>
        <v>0</v>
      </c>
      <c r="AP62" s="481">
        <f t="shared" si="16"/>
        <v>0</v>
      </c>
      <c r="AQ62" s="470"/>
      <c r="AR62" s="481">
        <f t="shared" ref="AR62:CA62" si="17">SUM(AR45:AR61)</f>
        <v>0</v>
      </c>
      <c r="AS62" s="481">
        <f t="shared" si="17"/>
        <v>0</v>
      </c>
      <c r="AT62" s="481">
        <f t="shared" si="17"/>
        <v>0</v>
      </c>
      <c r="AU62" s="481">
        <f t="shared" si="17"/>
        <v>92.5</v>
      </c>
      <c r="AV62" s="481">
        <f t="shared" si="17"/>
        <v>33</v>
      </c>
      <c r="AW62" s="481">
        <f t="shared" si="17"/>
        <v>0</v>
      </c>
      <c r="AX62" s="481">
        <f t="shared" si="17"/>
        <v>0</v>
      </c>
      <c r="AY62" s="481">
        <f t="shared" si="17"/>
        <v>0</v>
      </c>
      <c r="AZ62" s="481">
        <f t="shared" si="17"/>
        <v>0</v>
      </c>
      <c r="BA62" s="481">
        <f t="shared" si="17"/>
        <v>0</v>
      </c>
      <c r="BB62" s="481">
        <f t="shared" si="17"/>
        <v>0</v>
      </c>
      <c r="BC62" s="481">
        <f t="shared" si="17"/>
        <v>0</v>
      </c>
      <c r="BD62" s="481">
        <f t="shared" si="17"/>
        <v>0</v>
      </c>
      <c r="BE62" s="481">
        <f t="shared" si="17"/>
        <v>0</v>
      </c>
      <c r="BF62" s="481">
        <f t="shared" si="17"/>
        <v>0</v>
      </c>
      <c r="BG62" s="481">
        <f t="shared" si="17"/>
        <v>0</v>
      </c>
      <c r="BH62" s="481">
        <f t="shared" si="17"/>
        <v>0</v>
      </c>
      <c r="BI62" s="481">
        <f t="shared" si="17"/>
        <v>0</v>
      </c>
      <c r="BJ62" s="481">
        <f t="shared" si="17"/>
        <v>0</v>
      </c>
      <c r="BK62" s="481">
        <f t="shared" si="17"/>
        <v>0</v>
      </c>
      <c r="BL62" s="481">
        <f t="shared" si="17"/>
        <v>15</v>
      </c>
      <c r="BM62" s="481">
        <f t="shared" si="17"/>
        <v>0</v>
      </c>
      <c r="BN62" s="481">
        <f t="shared" si="17"/>
        <v>0</v>
      </c>
      <c r="BO62" s="481">
        <f t="shared" si="17"/>
        <v>0</v>
      </c>
      <c r="BP62" s="481">
        <f t="shared" si="17"/>
        <v>0</v>
      </c>
      <c r="BQ62" s="481">
        <f t="shared" si="17"/>
        <v>0</v>
      </c>
      <c r="BR62" s="481">
        <f t="shared" si="17"/>
        <v>0</v>
      </c>
      <c r="BS62" s="481">
        <f t="shared" si="17"/>
        <v>0</v>
      </c>
      <c r="BT62" s="481">
        <f t="shared" si="17"/>
        <v>0</v>
      </c>
      <c r="BU62" s="481">
        <f t="shared" si="17"/>
        <v>0</v>
      </c>
      <c r="BV62" s="481">
        <f t="shared" si="17"/>
        <v>0</v>
      </c>
      <c r="BW62" s="481">
        <f t="shared" si="17"/>
        <v>0</v>
      </c>
      <c r="BX62" s="481">
        <f t="shared" si="17"/>
        <v>0</v>
      </c>
      <c r="BY62" s="481">
        <f t="shared" si="17"/>
        <v>0</v>
      </c>
      <c r="BZ62" s="481">
        <f t="shared" si="17"/>
        <v>0</v>
      </c>
      <c r="CA62" s="481">
        <f t="shared" si="17"/>
        <v>0</v>
      </c>
      <c r="CC62" s="481">
        <f t="shared" ref="CC62:DL62" si="18">SUM(CC45:CC61)</f>
        <v>0</v>
      </c>
      <c r="CD62" s="481">
        <f t="shared" si="18"/>
        <v>0</v>
      </c>
      <c r="CE62" s="481">
        <f t="shared" si="18"/>
        <v>0</v>
      </c>
      <c r="CF62" s="481">
        <f t="shared" si="18"/>
        <v>0</v>
      </c>
      <c r="CG62" s="481">
        <f t="shared" si="18"/>
        <v>0</v>
      </c>
      <c r="CH62" s="481">
        <f t="shared" si="18"/>
        <v>0</v>
      </c>
      <c r="CI62" s="481">
        <f t="shared" si="18"/>
        <v>0</v>
      </c>
      <c r="CJ62" s="481">
        <f t="shared" si="18"/>
        <v>0</v>
      </c>
      <c r="CK62" s="481">
        <f t="shared" si="18"/>
        <v>0</v>
      </c>
      <c r="CL62" s="481">
        <f t="shared" si="18"/>
        <v>0</v>
      </c>
      <c r="CM62" s="481">
        <f t="shared" si="18"/>
        <v>0</v>
      </c>
      <c r="CN62" s="481">
        <f t="shared" si="18"/>
        <v>0</v>
      </c>
      <c r="CO62" s="481">
        <f t="shared" si="18"/>
        <v>0</v>
      </c>
      <c r="CP62" s="481">
        <f t="shared" si="18"/>
        <v>0</v>
      </c>
      <c r="CQ62" s="481">
        <f t="shared" si="18"/>
        <v>0</v>
      </c>
      <c r="CR62" s="481">
        <f t="shared" si="18"/>
        <v>0</v>
      </c>
      <c r="CS62" s="481">
        <f t="shared" si="18"/>
        <v>0</v>
      </c>
      <c r="CT62" s="481">
        <f t="shared" si="18"/>
        <v>0</v>
      </c>
      <c r="CU62" s="481">
        <f t="shared" si="18"/>
        <v>0</v>
      </c>
      <c r="CV62" s="481">
        <f t="shared" si="18"/>
        <v>0</v>
      </c>
      <c r="CW62" s="481">
        <f t="shared" si="18"/>
        <v>0</v>
      </c>
      <c r="CX62" s="481">
        <f t="shared" si="18"/>
        <v>0</v>
      </c>
      <c r="CY62" s="481">
        <f t="shared" si="18"/>
        <v>0</v>
      </c>
      <c r="CZ62" s="481">
        <f t="shared" si="18"/>
        <v>0</v>
      </c>
      <c r="DA62" s="481">
        <f t="shared" si="18"/>
        <v>0</v>
      </c>
      <c r="DB62" s="481">
        <f t="shared" si="18"/>
        <v>0</v>
      </c>
      <c r="DC62" s="481">
        <f t="shared" si="18"/>
        <v>0</v>
      </c>
      <c r="DD62" s="481">
        <f t="shared" si="18"/>
        <v>0</v>
      </c>
      <c r="DE62" s="481">
        <f t="shared" si="18"/>
        <v>0</v>
      </c>
      <c r="DF62" s="481">
        <f t="shared" si="18"/>
        <v>0</v>
      </c>
      <c r="DG62" s="481">
        <f t="shared" si="18"/>
        <v>0</v>
      </c>
      <c r="DH62" s="481">
        <f t="shared" si="18"/>
        <v>0</v>
      </c>
      <c r="DI62" s="481">
        <f t="shared" si="18"/>
        <v>0</v>
      </c>
      <c r="DJ62" s="481">
        <f t="shared" si="18"/>
        <v>0</v>
      </c>
      <c r="DK62" s="481">
        <f t="shared" si="18"/>
        <v>0</v>
      </c>
      <c r="DL62" s="481">
        <f t="shared" si="18"/>
        <v>0</v>
      </c>
      <c r="DM62" s="464">
        <v>1</v>
      </c>
    </row>
    <row r="63" spans="2:117">
      <c r="B63" s="473">
        <v>1</v>
      </c>
      <c r="C63" s="423" t="s">
        <v>1102</v>
      </c>
      <c r="D63" s="423" t="s">
        <v>252</v>
      </c>
      <c r="E63" s="423" t="s">
        <v>253</v>
      </c>
      <c r="F63" s="476">
        <f t="shared" ref="F63:F81" si="19">+SUM(G63:CA63)</f>
        <v>0</v>
      </c>
      <c r="G63" s="475"/>
      <c r="H63" s="475"/>
      <c r="I63" s="475"/>
      <c r="J63" s="475"/>
      <c r="K63" s="475"/>
      <c r="L63" s="475"/>
      <c r="M63" s="475"/>
      <c r="N63" s="475"/>
      <c r="O63" s="475"/>
      <c r="P63" s="475"/>
      <c r="Q63" s="475"/>
      <c r="R63" s="475"/>
      <c r="S63" s="475"/>
      <c r="T63" s="475"/>
      <c r="U63" s="475"/>
      <c r="V63" s="475"/>
      <c r="W63" s="475"/>
      <c r="X63" s="475"/>
      <c r="Y63" s="475"/>
      <c r="Z63" s="475"/>
      <c r="AA63" s="475"/>
      <c r="AB63" s="475"/>
      <c r="AC63" s="475"/>
      <c r="AD63" s="475"/>
      <c r="AE63" s="475"/>
      <c r="AF63" s="475"/>
      <c r="AG63" s="475"/>
      <c r="AH63" s="475"/>
      <c r="AI63" s="475"/>
      <c r="AJ63" s="475"/>
      <c r="AK63" s="475"/>
      <c r="AL63" s="475"/>
      <c r="AM63" s="475"/>
      <c r="AN63" s="475"/>
      <c r="AO63" s="475"/>
      <c r="AP63" s="475"/>
      <c r="AR63" s="475"/>
      <c r="AS63" s="475"/>
      <c r="AT63" s="475"/>
      <c r="AU63" s="475"/>
      <c r="AV63" s="475"/>
      <c r="AW63" s="475"/>
      <c r="AX63" s="475"/>
      <c r="AY63" s="475"/>
      <c r="AZ63" s="475"/>
      <c r="BA63" s="475"/>
      <c r="BB63" s="475"/>
      <c r="BC63" s="475"/>
      <c r="BD63" s="475"/>
      <c r="BE63" s="475"/>
      <c r="BF63" s="475"/>
      <c r="BG63" s="475"/>
      <c r="BH63" s="475"/>
      <c r="BI63" s="475"/>
      <c r="BJ63" s="475"/>
      <c r="BK63" s="475"/>
      <c r="BL63" s="475"/>
      <c r="BM63" s="475"/>
      <c r="BN63" s="475"/>
      <c r="BO63" s="475"/>
      <c r="BP63" s="475"/>
      <c r="BQ63" s="475"/>
      <c r="BR63" s="475"/>
      <c r="BS63" s="475"/>
      <c r="BT63" s="475"/>
      <c r="BU63" s="475"/>
      <c r="BV63" s="475"/>
      <c r="BW63" s="475"/>
      <c r="BX63" s="475"/>
      <c r="BY63" s="475"/>
      <c r="BZ63" s="475"/>
      <c r="CA63" s="475"/>
      <c r="CC63" s="475"/>
      <c r="CD63" s="475"/>
      <c r="CE63" s="475"/>
      <c r="CF63" s="475"/>
      <c r="CG63" s="475"/>
      <c r="CH63" s="475"/>
      <c r="CI63" s="475"/>
      <c r="CJ63" s="475"/>
      <c r="CK63" s="475"/>
      <c r="CL63" s="475"/>
      <c r="CM63" s="475"/>
      <c r="CN63" s="475"/>
      <c r="CO63" s="475"/>
      <c r="CP63" s="475"/>
      <c r="CQ63" s="475"/>
      <c r="CR63" s="475"/>
      <c r="CS63" s="475"/>
      <c r="CT63" s="475"/>
      <c r="CU63" s="475"/>
      <c r="CV63" s="475"/>
      <c r="CW63" s="475"/>
      <c r="CX63" s="475"/>
      <c r="CY63" s="475"/>
      <c r="CZ63" s="475"/>
      <c r="DA63" s="475"/>
      <c r="DB63" s="475"/>
      <c r="DC63" s="475"/>
      <c r="DD63" s="475"/>
      <c r="DE63" s="475"/>
      <c r="DF63" s="475"/>
      <c r="DG63" s="475"/>
      <c r="DH63" s="475"/>
      <c r="DI63" s="475"/>
      <c r="DJ63" s="475"/>
      <c r="DK63" s="475"/>
      <c r="DL63" s="475"/>
      <c r="DM63" s="464">
        <v>1</v>
      </c>
    </row>
    <row r="64" spans="2:117">
      <c r="B64" s="473">
        <f>+B63+1</f>
        <v>2</v>
      </c>
      <c r="C64" s="423" t="s">
        <v>1102</v>
      </c>
      <c r="D64" s="423" t="s">
        <v>348</v>
      </c>
      <c r="E64" s="423" t="s">
        <v>349</v>
      </c>
      <c r="F64" s="476">
        <f t="shared" si="19"/>
        <v>0</v>
      </c>
      <c r="G64" s="475"/>
      <c r="H64" s="475"/>
      <c r="I64" s="475"/>
      <c r="J64" s="475"/>
      <c r="K64" s="475"/>
      <c r="L64" s="475"/>
      <c r="M64" s="475"/>
      <c r="N64" s="475"/>
      <c r="O64" s="475"/>
      <c r="P64" s="475"/>
      <c r="Q64" s="475"/>
      <c r="R64" s="475"/>
      <c r="S64" s="475"/>
      <c r="T64" s="475"/>
      <c r="U64" s="475"/>
      <c r="V64" s="475"/>
      <c r="W64" s="475"/>
      <c r="X64" s="475"/>
      <c r="Y64" s="475"/>
      <c r="Z64" s="475"/>
      <c r="AA64" s="475"/>
      <c r="AB64" s="475"/>
      <c r="AC64" s="475"/>
      <c r="AD64" s="475"/>
      <c r="AE64" s="475"/>
      <c r="AF64" s="475"/>
      <c r="AG64" s="475"/>
      <c r="AH64" s="475"/>
      <c r="AI64" s="475"/>
      <c r="AJ64" s="475"/>
      <c r="AK64" s="475"/>
      <c r="AL64" s="475"/>
      <c r="AM64" s="475"/>
      <c r="AN64" s="475"/>
      <c r="AO64" s="475"/>
      <c r="AP64" s="475"/>
      <c r="AR64" s="475"/>
      <c r="AS64" s="475"/>
      <c r="AT64" s="475"/>
      <c r="AU64" s="475"/>
      <c r="AV64" s="475"/>
      <c r="AW64" s="475"/>
      <c r="AX64" s="475"/>
      <c r="AY64" s="475"/>
      <c r="AZ64" s="475"/>
      <c r="BA64" s="475"/>
      <c r="BB64" s="475"/>
      <c r="BC64" s="475"/>
      <c r="BD64" s="475"/>
      <c r="BE64" s="475"/>
      <c r="BF64" s="475"/>
      <c r="BG64" s="475"/>
      <c r="BH64" s="475"/>
      <c r="BI64" s="475"/>
      <c r="BJ64" s="475"/>
      <c r="BK64" s="475"/>
      <c r="BL64" s="475"/>
      <c r="BM64" s="475"/>
      <c r="BN64" s="475"/>
      <c r="BO64" s="475"/>
      <c r="BP64" s="475"/>
      <c r="BQ64" s="475"/>
      <c r="BR64" s="475"/>
      <c r="BS64" s="475"/>
      <c r="BT64" s="475"/>
      <c r="BU64" s="475"/>
      <c r="BV64" s="475"/>
      <c r="BW64" s="475"/>
      <c r="BX64" s="475"/>
      <c r="BY64" s="475"/>
      <c r="BZ64" s="475"/>
      <c r="CA64" s="475"/>
      <c r="CC64" s="475"/>
      <c r="CD64" s="475"/>
      <c r="CE64" s="475"/>
      <c r="CF64" s="475"/>
      <c r="CG64" s="475"/>
      <c r="CH64" s="475"/>
      <c r="CI64" s="475"/>
      <c r="CJ64" s="475"/>
      <c r="CK64" s="475"/>
      <c r="CL64" s="475"/>
      <c r="CM64" s="475"/>
      <c r="CN64" s="475"/>
      <c r="CO64" s="475"/>
      <c r="CP64" s="475"/>
      <c r="CQ64" s="475"/>
      <c r="CR64" s="475"/>
      <c r="CS64" s="475"/>
      <c r="CT64" s="475"/>
      <c r="CU64" s="475"/>
      <c r="CV64" s="475"/>
      <c r="CW64" s="475"/>
      <c r="CX64" s="475"/>
      <c r="CY64" s="475"/>
      <c r="CZ64" s="475"/>
      <c r="DA64" s="475"/>
      <c r="DB64" s="475"/>
      <c r="DC64" s="475"/>
      <c r="DD64" s="475"/>
      <c r="DE64" s="475"/>
      <c r="DF64" s="475"/>
      <c r="DG64" s="475"/>
      <c r="DH64" s="475"/>
      <c r="DI64" s="475"/>
      <c r="DJ64" s="475"/>
      <c r="DK64" s="475"/>
      <c r="DL64" s="475"/>
      <c r="DM64" s="464">
        <v>1</v>
      </c>
    </row>
    <row r="65" spans="2:117">
      <c r="B65" s="473">
        <f t="shared" ref="B65:B81" si="20">+B64+1</f>
        <v>3</v>
      </c>
      <c r="C65" s="423" t="s">
        <v>1102</v>
      </c>
      <c r="D65" s="423" t="s">
        <v>111</v>
      </c>
      <c r="E65" s="423" t="s">
        <v>112</v>
      </c>
      <c r="F65" s="476">
        <f t="shared" si="19"/>
        <v>7.5</v>
      </c>
      <c r="G65" s="475"/>
      <c r="H65" s="475"/>
      <c r="I65" s="475"/>
      <c r="J65" s="475"/>
      <c r="K65" s="475"/>
      <c r="L65" s="475"/>
      <c r="M65" s="475"/>
      <c r="N65" s="475"/>
      <c r="O65" s="475"/>
      <c r="P65" s="475"/>
      <c r="Q65" s="475"/>
      <c r="R65" s="475"/>
      <c r="S65" s="475"/>
      <c r="T65" s="475"/>
      <c r="U65" s="475"/>
      <c r="V65" s="475"/>
      <c r="W65" s="475"/>
      <c r="X65" s="475"/>
      <c r="Y65" s="475"/>
      <c r="Z65" s="475"/>
      <c r="AA65" s="475">
        <v>7.5</v>
      </c>
      <c r="AB65" s="475"/>
      <c r="AC65" s="475"/>
      <c r="AD65" s="475"/>
      <c r="AE65" s="475"/>
      <c r="AF65" s="475"/>
      <c r="AG65" s="475"/>
      <c r="AH65" s="475"/>
      <c r="AI65" s="475"/>
      <c r="AJ65" s="475"/>
      <c r="AK65" s="475"/>
      <c r="AL65" s="475"/>
      <c r="AM65" s="475"/>
      <c r="AN65" s="475"/>
      <c r="AO65" s="475"/>
      <c r="AP65" s="475"/>
      <c r="AR65" s="475"/>
      <c r="AS65" s="475"/>
      <c r="AT65" s="475"/>
      <c r="AU65" s="475"/>
      <c r="AV65" s="475"/>
      <c r="AW65" s="475"/>
      <c r="AX65" s="475"/>
      <c r="AY65" s="475"/>
      <c r="AZ65" s="475"/>
      <c r="BA65" s="475"/>
      <c r="BB65" s="475"/>
      <c r="BC65" s="475"/>
      <c r="BD65" s="475"/>
      <c r="BE65" s="475"/>
      <c r="BF65" s="475"/>
      <c r="BG65" s="475"/>
      <c r="BH65" s="475"/>
      <c r="BI65" s="475"/>
      <c r="BJ65" s="475"/>
      <c r="BK65" s="475"/>
      <c r="BL65" s="475"/>
      <c r="BM65" s="475"/>
      <c r="BN65" s="475"/>
      <c r="BO65" s="475"/>
      <c r="BP65" s="475"/>
      <c r="BQ65" s="475"/>
      <c r="BR65" s="475"/>
      <c r="BS65" s="475"/>
      <c r="BT65" s="475"/>
      <c r="BU65" s="475"/>
      <c r="BV65" s="475"/>
      <c r="BW65" s="475"/>
      <c r="BX65" s="475"/>
      <c r="BY65" s="475"/>
      <c r="BZ65" s="475"/>
      <c r="CA65" s="475"/>
      <c r="CC65" s="475"/>
      <c r="CD65" s="475"/>
      <c r="CE65" s="475"/>
      <c r="CF65" s="475"/>
      <c r="CG65" s="475"/>
      <c r="CH65" s="475"/>
      <c r="CI65" s="475"/>
      <c r="CJ65" s="475"/>
      <c r="CK65" s="475"/>
      <c r="CL65" s="475"/>
      <c r="CM65" s="475"/>
      <c r="CN65" s="475"/>
      <c r="CO65" s="475"/>
      <c r="CP65" s="475"/>
      <c r="CQ65" s="475"/>
      <c r="CR65" s="475"/>
      <c r="CS65" s="475"/>
      <c r="CT65" s="475"/>
      <c r="CU65" s="475"/>
      <c r="CV65" s="475"/>
      <c r="CW65" s="475"/>
      <c r="CX65" s="475"/>
      <c r="CY65" s="475"/>
      <c r="CZ65" s="475"/>
      <c r="DA65" s="475"/>
      <c r="DB65" s="475"/>
      <c r="DC65" s="475"/>
      <c r="DD65" s="475"/>
      <c r="DE65" s="475"/>
      <c r="DF65" s="475"/>
      <c r="DG65" s="475"/>
      <c r="DH65" s="475"/>
      <c r="DI65" s="475"/>
      <c r="DJ65" s="475"/>
      <c r="DK65" s="475"/>
      <c r="DL65" s="475"/>
      <c r="DM65" s="464">
        <v>1</v>
      </c>
    </row>
    <row r="66" spans="2:117">
      <c r="B66" s="473">
        <f t="shared" si="20"/>
        <v>4</v>
      </c>
      <c r="C66" s="423" t="s">
        <v>1102</v>
      </c>
      <c r="D66" s="423" t="s">
        <v>469</v>
      </c>
      <c r="E66" s="423" t="s">
        <v>470</v>
      </c>
      <c r="F66" s="476">
        <f t="shared" si="19"/>
        <v>0</v>
      </c>
      <c r="G66" s="475"/>
      <c r="H66" s="475"/>
      <c r="I66" s="475"/>
      <c r="J66" s="475"/>
      <c r="K66" s="475"/>
      <c r="L66" s="475"/>
      <c r="M66" s="475"/>
      <c r="N66" s="475"/>
      <c r="O66" s="475"/>
      <c r="P66" s="475"/>
      <c r="Q66" s="475"/>
      <c r="R66" s="475"/>
      <c r="S66" s="475"/>
      <c r="T66" s="475"/>
      <c r="U66" s="475"/>
      <c r="V66" s="475"/>
      <c r="W66" s="475"/>
      <c r="X66" s="475"/>
      <c r="Y66" s="475"/>
      <c r="Z66" s="475"/>
      <c r="AA66" s="475"/>
      <c r="AB66" s="475"/>
      <c r="AC66" s="475"/>
      <c r="AD66" s="475"/>
      <c r="AE66" s="475"/>
      <c r="AF66" s="475"/>
      <c r="AG66" s="475"/>
      <c r="AH66" s="475"/>
      <c r="AI66" s="475"/>
      <c r="AJ66" s="475"/>
      <c r="AK66" s="475"/>
      <c r="AL66" s="475"/>
      <c r="AM66" s="475"/>
      <c r="AN66" s="475"/>
      <c r="AO66" s="475"/>
      <c r="AP66" s="475"/>
      <c r="AR66" s="475"/>
      <c r="AS66" s="475"/>
      <c r="AT66" s="475"/>
      <c r="AU66" s="475"/>
      <c r="AV66" s="475"/>
      <c r="AW66" s="475"/>
      <c r="AX66" s="475"/>
      <c r="AY66" s="475"/>
      <c r="AZ66" s="475"/>
      <c r="BA66" s="475"/>
      <c r="BB66" s="475"/>
      <c r="BC66" s="475"/>
      <c r="BD66" s="475"/>
      <c r="BE66" s="475"/>
      <c r="BF66" s="475"/>
      <c r="BG66" s="475"/>
      <c r="BH66" s="475"/>
      <c r="BI66" s="475"/>
      <c r="BJ66" s="475"/>
      <c r="BK66" s="475"/>
      <c r="BL66" s="475"/>
      <c r="BM66" s="475"/>
      <c r="BN66" s="475"/>
      <c r="BO66" s="475"/>
      <c r="BP66" s="475"/>
      <c r="BQ66" s="475"/>
      <c r="BR66" s="475"/>
      <c r="BS66" s="475"/>
      <c r="BT66" s="475"/>
      <c r="BU66" s="475"/>
      <c r="BV66" s="475"/>
      <c r="BW66" s="475"/>
      <c r="BX66" s="475"/>
      <c r="BY66" s="475"/>
      <c r="BZ66" s="475"/>
      <c r="CA66" s="475"/>
      <c r="CC66" s="475"/>
      <c r="CD66" s="475"/>
      <c r="CE66" s="475"/>
      <c r="CF66" s="475"/>
      <c r="CG66" s="475"/>
      <c r="CH66" s="475"/>
      <c r="CI66" s="475"/>
      <c r="CJ66" s="475"/>
      <c r="CK66" s="475"/>
      <c r="CL66" s="475"/>
      <c r="CM66" s="475"/>
      <c r="CN66" s="475"/>
      <c r="CO66" s="475"/>
      <c r="CP66" s="475"/>
      <c r="CQ66" s="475"/>
      <c r="CR66" s="475"/>
      <c r="CS66" s="475"/>
      <c r="CT66" s="475"/>
      <c r="CU66" s="475"/>
      <c r="CV66" s="475"/>
      <c r="CW66" s="475"/>
      <c r="CX66" s="475"/>
      <c r="CY66" s="475"/>
      <c r="CZ66" s="475"/>
      <c r="DA66" s="475"/>
      <c r="DB66" s="475"/>
      <c r="DC66" s="475"/>
      <c r="DD66" s="475"/>
      <c r="DE66" s="475"/>
      <c r="DF66" s="475"/>
      <c r="DG66" s="475"/>
      <c r="DH66" s="475"/>
      <c r="DI66" s="475"/>
      <c r="DJ66" s="475"/>
      <c r="DK66" s="475"/>
      <c r="DL66" s="475"/>
      <c r="DM66" s="464">
        <v>1</v>
      </c>
    </row>
    <row r="67" spans="2:117">
      <c r="B67" s="473">
        <f t="shared" si="20"/>
        <v>5</v>
      </c>
      <c r="C67" s="423" t="s">
        <v>1102</v>
      </c>
      <c r="D67" s="423" t="s">
        <v>408</v>
      </c>
      <c r="E67" s="423" t="s">
        <v>409</v>
      </c>
      <c r="F67" s="476">
        <f t="shared" si="19"/>
        <v>0</v>
      </c>
      <c r="G67" s="475"/>
      <c r="H67" s="475"/>
      <c r="I67" s="475"/>
      <c r="J67" s="475"/>
      <c r="K67" s="475"/>
      <c r="L67" s="475"/>
      <c r="M67" s="475"/>
      <c r="N67" s="475"/>
      <c r="O67" s="475"/>
      <c r="P67" s="475"/>
      <c r="Q67" s="475"/>
      <c r="R67" s="475"/>
      <c r="S67" s="475"/>
      <c r="T67" s="475"/>
      <c r="U67" s="475"/>
      <c r="V67" s="475"/>
      <c r="W67" s="475"/>
      <c r="X67" s="475"/>
      <c r="Y67" s="475"/>
      <c r="Z67" s="475"/>
      <c r="AA67" s="475"/>
      <c r="AB67" s="475"/>
      <c r="AC67" s="475"/>
      <c r="AD67" s="475"/>
      <c r="AE67" s="475"/>
      <c r="AF67" s="475"/>
      <c r="AG67" s="475"/>
      <c r="AH67" s="475"/>
      <c r="AI67" s="475"/>
      <c r="AJ67" s="475"/>
      <c r="AK67" s="475"/>
      <c r="AL67" s="475"/>
      <c r="AM67" s="475"/>
      <c r="AN67" s="475"/>
      <c r="AO67" s="475"/>
      <c r="AP67" s="475"/>
      <c r="AR67" s="475"/>
      <c r="AS67" s="475"/>
      <c r="AT67" s="475"/>
      <c r="AU67" s="475"/>
      <c r="AV67" s="475"/>
      <c r="AW67" s="475"/>
      <c r="AX67" s="475"/>
      <c r="AY67" s="475"/>
      <c r="AZ67" s="475"/>
      <c r="BA67" s="475"/>
      <c r="BB67" s="475"/>
      <c r="BC67" s="475"/>
      <c r="BD67" s="475"/>
      <c r="BE67" s="475"/>
      <c r="BF67" s="475"/>
      <c r="BG67" s="475"/>
      <c r="BH67" s="475"/>
      <c r="BI67" s="475"/>
      <c r="BJ67" s="475"/>
      <c r="BK67" s="475"/>
      <c r="BL67" s="475"/>
      <c r="BM67" s="475"/>
      <c r="BN67" s="475"/>
      <c r="BO67" s="475"/>
      <c r="BP67" s="475"/>
      <c r="BQ67" s="475"/>
      <c r="BR67" s="475"/>
      <c r="BS67" s="475"/>
      <c r="BT67" s="475"/>
      <c r="BU67" s="475"/>
      <c r="BV67" s="475"/>
      <c r="BW67" s="475"/>
      <c r="BX67" s="475"/>
      <c r="BY67" s="475"/>
      <c r="BZ67" s="475"/>
      <c r="CA67" s="475"/>
      <c r="CC67" s="475"/>
      <c r="CD67" s="475"/>
      <c r="CE67" s="475"/>
      <c r="CF67" s="475"/>
      <c r="CG67" s="475"/>
      <c r="CH67" s="475"/>
      <c r="CI67" s="475"/>
      <c r="CJ67" s="475"/>
      <c r="CK67" s="475"/>
      <c r="CL67" s="475"/>
      <c r="CM67" s="475"/>
      <c r="CN67" s="475"/>
      <c r="CO67" s="475"/>
      <c r="CP67" s="475"/>
      <c r="CQ67" s="475"/>
      <c r="CR67" s="475"/>
      <c r="CS67" s="475"/>
      <c r="CT67" s="475"/>
      <c r="CU67" s="475"/>
      <c r="CV67" s="475"/>
      <c r="CW67" s="475"/>
      <c r="CX67" s="475"/>
      <c r="CY67" s="475"/>
      <c r="CZ67" s="475"/>
      <c r="DA67" s="475"/>
      <c r="DB67" s="475"/>
      <c r="DC67" s="475"/>
      <c r="DD67" s="475"/>
      <c r="DE67" s="475"/>
      <c r="DF67" s="475"/>
      <c r="DG67" s="475"/>
      <c r="DH67" s="475"/>
      <c r="DI67" s="475"/>
      <c r="DJ67" s="475"/>
      <c r="DK67" s="475"/>
      <c r="DL67" s="475"/>
      <c r="DM67" s="464">
        <v>1</v>
      </c>
    </row>
    <row r="68" spans="2:117">
      <c r="B68" s="473">
        <f t="shared" si="20"/>
        <v>6</v>
      </c>
      <c r="C68" s="423" t="s">
        <v>1102</v>
      </c>
      <c r="D68" s="423" t="s">
        <v>200</v>
      </c>
      <c r="E68" s="423" t="s">
        <v>142</v>
      </c>
      <c r="F68" s="476">
        <f t="shared" si="19"/>
        <v>0</v>
      </c>
      <c r="G68" s="475"/>
      <c r="H68" s="475"/>
      <c r="I68" s="475"/>
      <c r="J68" s="475"/>
      <c r="K68" s="475"/>
      <c r="L68" s="475"/>
      <c r="M68" s="475"/>
      <c r="N68" s="475"/>
      <c r="O68" s="475"/>
      <c r="P68" s="475"/>
      <c r="Q68" s="475"/>
      <c r="R68" s="475"/>
      <c r="S68" s="475"/>
      <c r="T68" s="475"/>
      <c r="U68" s="475"/>
      <c r="V68" s="475"/>
      <c r="W68" s="475"/>
      <c r="X68" s="475"/>
      <c r="Y68" s="475"/>
      <c r="Z68" s="475"/>
      <c r="AA68" s="475"/>
      <c r="AB68" s="475"/>
      <c r="AC68" s="475"/>
      <c r="AD68" s="475"/>
      <c r="AE68" s="475"/>
      <c r="AF68" s="475"/>
      <c r="AG68" s="475"/>
      <c r="AH68" s="475"/>
      <c r="AI68" s="475"/>
      <c r="AJ68" s="475"/>
      <c r="AK68" s="475"/>
      <c r="AL68" s="475"/>
      <c r="AM68" s="475"/>
      <c r="AN68" s="475"/>
      <c r="AO68" s="475"/>
      <c r="AP68" s="475"/>
      <c r="AR68" s="475"/>
      <c r="AS68" s="475"/>
      <c r="AT68" s="475"/>
      <c r="AU68" s="475"/>
      <c r="AV68" s="475"/>
      <c r="AW68" s="475"/>
      <c r="AX68" s="475"/>
      <c r="AY68" s="475"/>
      <c r="AZ68" s="475"/>
      <c r="BA68" s="475"/>
      <c r="BB68" s="475"/>
      <c r="BC68" s="475"/>
      <c r="BD68" s="475"/>
      <c r="BE68" s="475"/>
      <c r="BF68" s="475"/>
      <c r="BG68" s="475"/>
      <c r="BH68" s="475"/>
      <c r="BI68" s="475"/>
      <c r="BJ68" s="475"/>
      <c r="BK68" s="475"/>
      <c r="BL68" s="475"/>
      <c r="BM68" s="475"/>
      <c r="BN68" s="475"/>
      <c r="BO68" s="475"/>
      <c r="BP68" s="475"/>
      <c r="BQ68" s="475"/>
      <c r="BR68" s="475"/>
      <c r="BS68" s="475"/>
      <c r="BT68" s="475"/>
      <c r="BU68" s="475"/>
      <c r="BV68" s="475"/>
      <c r="BW68" s="475"/>
      <c r="BX68" s="475"/>
      <c r="BY68" s="475"/>
      <c r="BZ68" s="475"/>
      <c r="CA68" s="475"/>
      <c r="CC68" s="475"/>
      <c r="CD68" s="475"/>
      <c r="CE68" s="475"/>
      <c r="CF68" s="475"/>
      <c r="CG68" s="475"/>
      <c r="CH68" s="475"/>
      <c r="CI68" s="475"/>
      <c r="CJ68" s="475"/>
      <c r="CK68" s="475"/>
      <c r="CL68" s="475"/>
      <c r="CM68" s="475"/>
      <c r="CN68" s="475"/>
      <c r="CO68" s="475"/>
      <c r="CP68" s="475"/>
      <c r="CQ68" s="475"/>
      <c r="CR68" s="475"/>
      <c r="CS68" s="475"/>
      <c r="CT68" s="475"/>
      <c r="CU68" s="475"/>
      <c r="CV68" s="475"/>
      <c r="CW68" s="475"/>
      <c r="CX68" s="475"/>
      <c r="CY68" s="475"/>
      <c r="CZ68" s="475"/>
      <c r="DA68" s="475"/>
      <c r="DB68" s="475"/>
      <c r="DC68" s="475"/>
      <c r="DD68" s="475"/>
      <c r="DE68" s="475"/>
      <c r="DF68" s="475"/>
      <c r="DG68" s="475"/>
      <c r="DH68" s="475"/>
      <c r="DI68" s="475"/>
      <c r="DJ68" s="475"/>
      <c r="DK68" s="475"/>
      <c r="DL68" s="475"/>
      <c r="DM68" s="464">
        <v>1</v>
      </c>
    </row>
    <row r="69" spans="2:117">
      <c r="B69" s="473">
        <f t="shared" si="20"/>
        <v>7</v>
      </c>
      <c r="C69" s="423" t="s">
        <v>1102</v>
      </c>
      <c r="D69" s="423" t="s">
        <v>250</v>
      </c>
      <c r="E69" s="423" t="s">
        <v>251</v>
      </c>
      <c r="F69" s="476">
        <f t="shared" si="19"/>
        <v>0</v>
      </c>
      <c r="G69" s="475"/>
      <c r="H69" s="475"/>
      <c r="I69" s="475"/>
      <c r="J69" s="475"/>
      <c r="K69" s="475"/>
      <c r="L69" s="475"/>
      <c r="M69" s="475"/>
      <c r="N69" s="475"/>
      <c r="O69" s="475"/>
      <c r="P69" s="475"/>
      <c r="Q69" s="475"/>
      <c r="R69" s="475"/>
      <c r="S69" s="475"/>
      <c r="T69" s="475"/>
      <c r="U69" s="475"/>
      <c r="V69" s="475"/>
      <c r="W69" s="475"/>
      <c r="X69" s="475"/>
      <c r="Y69" s="475"/>
      <c r="Z69" s="475"/>
      <c r="AA69" s="475"/>
      <c r="AB69" s="475"/>
      <c r="AC69" s="475"/>
      <c r="AD69" s="475"/>
      <c r="AE69" s="475"/>
      <c r="AF69" s="475"/>
      <c r="AG69" s="475"/>
      <c r="AH69" s="475"/>
      <c r="AI69" s="475"/>
      <c r="AJ69" s="475"/>
      <c r="AK69" s="475"/>
      <c r="AL69" s="475"/>
      <c r="AM69" s="475"/>
      <c r="AN69" s="475"/>
      <c r="AO69" s="475"/>
      <c r="AP69" s="475"/>
      <c r="AR69" s="475"/>
      <c r="AS69" s="475"/>
      <c r="AT69" s="475"/>
      <c r="AU69" s="475"/>
      <c r="AV69" s="475"/>
      <c r="AW69" s="475"/>
      <c r="AX69" s="475"/>
      <c r="AY69" s="475"/>
      <c r="AZ69" s="475"/>
      <c r="BA69" s="475"/>
      <c r="BB69" s="475"/>
      <c r="BC69" s="475"/>
      <c r="BD69" s="475"/>
      <c r="BE69" s="475"/>
      <c r="BF69" s="475"/>
      <c r="BG69" s="475"/>
      <c r="BH69" s="475"/>
      <c r="BI69" s="475"/>
      <c r="BJ69" s="475"/>
      <c r="BK69" s="475"/>
      <c r="BL69" s="475"/>
      <c r="BM69" s="475"/>
      <c r="BN69" s="475"/>
      <c r="BO69" s="475"/>
      <c r="BP69" s="475"/>
      <c r="BQ69" s="475"/>
      <c r="BR69" s="475"/>
      <c r="BS69" s="475"/>
      <c r="BT69" s="475"/>
      <c r="BU69" s="475"/>
      <c r="BV69" s="475"/>
      <c r="BW69" s="475"/>
      <c r="BX69" s="475"/>
      <c r="BY69" s="475"/>
      <c r="BZ69" s="475"/>
      <c r="CA69" s="475"/>
      <c r="CC69" s="475"/>
      <c r="CD69" s="475"/>
      <c r="CE69" s="475"/>
      <c r="CF69" s="475"/>
      <c r="CG69" s="475"/>
      <c r="CH69" s="475"/>
      <c r="CI69" s="475"/>
      <c r="CJ69" s="475"/>
      <c r="CK69" s="475"/>
      <c r="CL69" s="475"/>
      <c r="CM69" s="475"/>
      <c r="CN69" s="475"/>
      <c r="CO69" s="475"/>
      <c r="CP69" s="475"/>
      <c r="CQ69" s="475"/>
      <c r="CR69" s="475"/>
      <c r="CS69" s="475"/>
      <c r="CT69" s="475"/>
      <c r="CU69" s="475"/>
      <c r="CV69" s="475"/>
      <c r="CW69" s="475"/>
      <c r="CX69" s="475"/>
      <c r="CY69" s="475"/>
      <c r="CZ69" s="475"/>
      <c r="DA69" s="475"/>
      <c r="DB69" s="475"/>
      <c r="DC69" s="475"/>
      <c r="DD69" s="475"/>
      <c r="DE69" s="475"/>
      <c r="DF69" s="475"/>
      <c r="DG69" s="475"/>
      <c r="DH69" s="475"/>
      <c r="DI69" s="475"/>
      <c r="DJ69" s="475"/>
      <c r="DK69" s="475"/>
      <c r="DL69" s="475"/>
      <c r="DM69" s="464">
        <v>1</v>
      </c>
    </row>
    <row r="70" spans="2:117">
      <c r="B70" s="473">
        <f t="shared" si="20"/>
        <v>8</v>
      </c>
      <c r="C70" s="423" t="s">
        <v>1102</v>
      </c>
      <c r="D70" s="423" t="s">
        <v>113</v>
      </c>
      <c r="E70" s="423" t="s">
        <v>114</v>
      </c>
      <c r="F70" s="476">
        <f t="shared" si="19"/>
        <v>0</v>
      </c>
      <c r="G70" s="475"/>
      <c r="H70" s="475"/>
      <c r="I70" s="475"/>
      <c r="J70" s="475"/>
      <c r="K70" s="475"/>
      <c r="L70" s="475"/>
      <c r="M70" s="475"/>
      <c r="N70" s="475"/>
      <c r="O70" s="475"/>
      <c r="P70" s="475"/>
      <c r="Q70" s="475"/>
      <c r="R70" s="475"/>
      <c r="S70" s="475"/>
      <c r="T70" s="475"/>
      <c r="U70" s="475"/>
      <c r="V70" s="475"/>
      <c r="W70" s="475"/>
      <c r="X70" s="475"/>
      <c r="Y70" s="475"/>
      <c r="Z70" s="475"/>
      <c r="AA70" s="475"/>
      <c r="AB70" s="475"/>
      <c r="AC70" s="475"/>
      <c r="AD70" s="475"/>
      <c r="AE70" s="475"/>
      <c r="AF70" s="475"/>
      <c r="AG70" s="475"/>
      <c r="AH70" s="475"/>
      <c r="AI70" s="475"/>
      <c r="AJ70" s="475"/>
      <c r="AK70" s="475"/>
      <c r="AL70" s="475"/>
      <c r="AM70" s="475"/>
      <c r="AN70" s="475"/>
      <c r="AO70" s="475"/>
      <c r="AP70" s="475"/>
      <c r="AR70" s="475"/>
      <c r="AS70" s="475"/>
      <c r="AT70" s="475"/>
      <c r="AU70" s="475"/>
      <c r="AV70" s="475"/>
      <c r="AW70" s="475"/>
      <c r="AX70" s="475"/>
      <c r="AY70" s="475"/>
      <c r="AZ70" s="475"/>
      <c r="BA70" s="475"/>
      <c r="BB70" s="475"/>
      <c r="BC70" s="475"/>
      <c r="BD70" s="475"/>
      <c r="BE70" s="475"/>
      <c r="BF70" s="475"/>
      <c r="BG70" s="475"/>
      <c r="BH70" s="475"/>
      <c r="BI70" s="475"/>
      <c r="BJ70" s="475"/>
      <c r="BK70" s="475"/>
      <c r="BL70" s="475"/>
      <c r="BM70" s="475"/>
      <c r="BN70" s="475"/>
      <c r="BO70" s="475"/>
      <c r="BP70" s="475"/>
      <c r="BQ70" s="475"/>
      <c r="BR70" s="475"/>
      <c r="BS70" s="475"/>
      <c r="BT70" s="475"/>
      <c r="BU70" s="475"/>
      <c r="BV70" s="475"/>
      <c r="BW70" s="475"/>
      <c r="BX70" s="475"/>
      <c r="BY70" s="475"/>
      <c r="BZ70" s="475"/>
      <c r="CA70" s="475"/>
      <c r="CC70" s="475"/>
      <c r="CD70" s="475"/>
      <c r="CE70" s="475"/>
      <c r="CF70" s="475"/>
      <c r="CG70" s="475"/>
      <c r="CH70" s="475"/>
      <c r="CI70" s="475"/>
      <c r="CJ70" s="475"/>
      <c r="CK70" s="475"/>
      <c r="CL70" s="475"/>
      <c r="CM70" s="475"/>
      <c r="CN70" s="475"/>
      <c r="CO70" s="475"/>
      <c r="CP70" s="475"/>
      <c r="CQ70" s="475"/>
      <c r="CR70" s="475"/>
      <c r="CS70" s="475"/>
      <c r="CT70" s="475"/>
      <c r="CU70" s="475"/>
      <c r="CV70" s="475"/>
      <c r="CW70" s="475"/>
      <c r="CX70" s="475"/>
      <c r="CY70" s="475"/>
      <c r="CZ70" s="475"/>
      <c r="DA70" s="475"/>
      <c r="DB70" s="475"/>
      <c r="DC70" s="475"/>
      <c r="DD70" s="475"/>
      <c r="DE70" s="475"/>
      <c r="DF70" s="475"/>
      <c r="DG70" s="475"/>
      <c r="DH70" s="475"/>
      <c r="DI70" s="475"/>
      <c r="DJ70" s="475"/>
      <c r="DK70" s="475"/>
      <c r="DL70" s="475"/>
      <c r="DM70" s="464">
        <v>1</v>
      </c>
    </row>
    <row r="71" spans="2:117">
      <c r="B71" s="473">
        <f t="shared" si="20"/>
        <v>9</v>
      </c>
      <c r="C71" s="423" t="s">
        <v>1102</v>
      </c>
      <c r="D71" s="423" t="s">
        <v>276</v>
      </c>
      <c r="E71" s="423" t="s">
        <v>141</v>
      </c>
      <c r="F71" s="476">
        <f t="shared" si="19"/>
        <v>0</v>
      </c>
      <c r="G71" s="475"/>
      <c r="H71" s="475"/>
      <c r="I71" s="475"/>
      <c r="J71" s="475"/>
      <c r="K71" s="475"/>
      <c r="L71" s="475"/>
      <c r="M71" s="475"/>
      <c r="N71" s="475"/>
      <c r="O71" s="475"/>
      <c r="P71" s="475"/>
      <c r="Q71" s="475"/>
      <c r="R71" s="475"/>
      <c r="S71" s="475"/>
      <c r="T71" s="475"/>
      <c r="U71" s="475"/>
      <c r="V71" s="475"/>
      <c r="W71" s="475"/>
      <c r="X71" s="475"/>
      <c r="Y71" s="475"/>
      <c r="Z71" s="475"/>
      <c r="AA71" s="475"/>
      <c r="AB71" s="475"/>
      <c r="AC71" s="475"/>
      <c r="AD71" s="475"/>
      <c r="AE71" s="475"/>
      <c r="AF71" s="475"/>
      <c r="AG71" s="475"/>
      <c r="AH71" s="475"/>
      <c r="AI71" s="475"/>
      <c r="AJ71" s="475"/>
      <c r="AK71" s="475"/>
      <c r="AL71" s="475"/>
      <c r="AM71" s="475"/>
      <c r="AN71" s="475"/>
      <c r="AO71" s="475"/>
      <c r="AP71" s="475"/>
      <c r="AR71" s="475"/>
      <c r="AS71" s="475"/>
      <c r="AT71" s="475"/>
      <c r="AU71" s="475"/>
      <c r="AV71" s="475"/>
      <c r="AW71" s="475"/>
      <c r="AX71" s="475"/>
      <c r="AY71" s="475"/>
      <c r="AZ71" s="475"/>
      <c r="BA71" s="475"/>
      <c r="BB71" s="475"/>
      <c r="BC71" s="475"/>
      <c r="BD71" s="475"/>
      <c r="BE71" s="475"/>
      <c r="BF71" s="475"/>
      <c r="BG71" s="475"/>
      <c r="BH71" s="475"/>
      <c r="BI71" s="475"/>
      <c r="BJ71" s="475"/>
      <c r="BK71" s="475"/>
      <c r="BL71" s="475"/>
      <c r="BM71" s="475"/>
      <c r="BN71" s="475"/>
      <c r="BO71" s="475"/>
      <c r="BP71" s="475"/>
      <c r="BQ71" s="475"/>
      <c r="BR71" s="475"/>
      <c r="BS71" s="475"/>
      <c r="BT71" s="475"/>
      <c r="BU71" s="475"/>
      <c r="BV71" s="475"/>
      <c r="BW71" s="475"/>
      <c r="BX71" s="475"/>
      <c r="BY71" s="475"/>
      <c r="BZ71" s="475"/>
      <c r="CA71" s="475"/>
      <c r="CC71" s="475"/>
      <c r="CD71" s="475"/>
      <c r="CE71" s="475"/>
      <c r="CF71" s="475"/>
      <c r="CG71" s="475"/>
      <c r="CH71" s="475"/>
      <c r="CI71" s="475"/>
      <c r="CJ71" s="475"/>
      <c r="CK71" s="475"/>
      <c r="CL71" s="475"/>
      <c r="CM71" s="475"/>
      <c r="CN71" s="475"/>
      <c r="CO71" s="475"/>
      <c r="CP71" s="475"/>
      <c r="CQ71" s="475"/>
      <c r="CR71" s="475"/>
      <c r="CS71" s="475"/>
      <c r="CT71" s="475"/>
      <c r="CU71" s="475"/>
      <c r="CV71" s="475"/>
      <c r="CW71" s="475"/>
      <c r="CX71" s="475"/>
      <c r="CY71" s="475"/>
      <c r="CZ71" s="475"/>
      <c r="DA71" s="475"/>
      <c r="DB71" s="475"/>
      <c r="DC71" s="475"/>
      <c r="DD71" s="475"/>
      <c r="DE71" s="475"/>
      <c r="DF71" s="475"/>
      <c r="DG71" s="475"/>
      <c r="DH71" s="475"/>
      <c r="DI71" s="475"/>
      <c r="DJ71" s="475"/>
      <c r="DK71" s="475"/>
      <c r="DL71" s="475"/>
      <c r="DM71" s="464">
        <v>1</v>
      </c>
    </row>
    <row r="72" spans="2:117">
      <c r="B72" s="473">
        <f t="shared" si="20"/>
        <v>10</v>
      </c>
      <c r="C72" s="423" t="s">
        <v>1102</v>
      </c>
      <c r="D72" s="423" t="s">
        <v>410</v>
      </c>
      <c r="E72" s="423" t="s">
        <v>411</v>
      </c>
      <c r="F72" s="476">
        <f t="shared" si="19"/>
        <v>0</v>
      </c>
      <c r="G72" s="475"/>
      <c r="H72" s="475"/>
      <c r="I72" s="475"/>
      <c r="J72" s="475"/>
      <c r="K72" s="475"/>
      <c r="L72" s="475"/>
      <c r="M72" s="475"/>
      <c r="N72" s="475"/>
      <c r="O72" s="475"/>
      <c r="P72" s="475"/>
      <c r="Q72" s="475"/>
      <c r="R72" s="475"/>
      <c r="S72" s="475"/>
      <c r="T72" s="475"/>
      <c r="U72" s="475"/>
      <c r="V72" s="475"/>
      <c r="W72" s="475"/>
      <c r="X72" s="475"/>
      <c r="Y72" s="475"/>
      <c r="Z72" s="475"/>
      <c r="AA72" s="475"/>
      <c r="AB72" s="475"/>
      <c r="AC72" s="475"/>
      <c r="AD72" s="475"/>
      <c r="AE72" s="475"/>
      <c r="AF72" s="475"/>
      <c r="AG72" s="475"/>
      <c r="AH72" s="475"/>
      <c r="AI72" s="475"/>
      <c r="AJ72" s="475"/>
      <c r="AK72" s="475"/>
      <c r="AL72" s="475"/>
      <c r="AM72" s="475"/>
      <c r="AN72" s="475"/>
      <c r="AO72" s="475"/>
      <c r="AP72" s="475"/>
      <c r="AR72" s="475"/>
      <c r="AS72" s="475"/>
      <c r="AT72" s="475"/>
      <c r="AU72" s="475"/>
      <c r="AV72" s="475"/>
      <c r="AW72" s="475"/>
      <c r="AX72" s="475"/>
      <c r="AY72" s="475"/>
      <c r="AZ72" s="475"/>
      <c r="BA72" s="475"/>
      <c r="BB72" s="475"/>
      <c r="BC72" s="475"/>
      <c r="BD72" s="475"/>
      <c r="BE72" s="475"/>
      <c r="BF72" s="475"/>
      <c r="BG72" s="475"/>
      <c r="BH72" s="475"/>
      <c r="BI72" s="475"/>
      <c r="BJ72" s="475"/>
      <c r="BK72" s="475"/>
      <c r="BL72" s="475"/>
      <c r="BM72" s="475"/>
      <c r="BN72" s="475"/>
      <c r="BO72" s="475"/>
      <c r="BP72" s="475"/>
      <c r="BQ72" s="475"/>
      <c r="BR72" s="475"/>
      <c r="BS72" s="475"/>
      <c r="BT72" s="475"/>
      <c r="BU72" s="475"/>
      <c r="BV72" s="475"/>
      <c r="BW72" s="475"/>
      <c r="BX72" s="475"/>
      <c r="BY72" s="475"/>
      <c r="BZ72" s="475"/>
      <c r="CA72" s="475"/>
      <c r="CC72" s="475"/>
      <c r="CD72" s="475"/>
      <c r="CE72" s="475"/>
      <c r="CF72" s="475"/>
      <c r="CG72" s="475"/>
      <c r="CH72" s="475"/>
      <c r="CI72" s="475"/>
      <c r="CJ72" s="475"/>
      <c r="CK72" s="475"/>
      <c r="CL72" s="475"/>
      <c r="CM72" s="475"/>
      <c r="CN72" s="475"/>
      <c r="CO72" s="475"/>
      <c r="CP72" s="475"/>
      <c r="CQ72" s="475"/>
      <c r="CR72" s="475"/>
      <c r="CS72" s="475"/>
      <c r="CT72" s="475"/>
      <c r="CU72" s="475"/>
      <c r="CV72" s="475"/>
      <c r="CW72" s="475"/>
      <c r="CX72" s="475"/>
      <c r="CY72" s="475"/>
      <c r="CZ72" s="475"/>
      <c r="DA72" s="475"/>
      <c r="DB72" s="475"/>
      <c r="DC72" s="475"/>
      <c r="DD72" s="475"/>
      <c r="DE72" s="475"/>
      <c r="DF72" s="475"/>
      <c r="DG72" s="475"/>
      <c r="DH72" s="475"/>
      <c r="DI72" s="475"/>
      <c r="DJ72" s="475"/>
      <c r="DK72" s="475"/>
      <c r="DL72" s="475"/>
      <c r="DM72" s="464">
        <v>1</v>
      </c>
    </row>
    <row r="73" spans="2:117">
      <c r="B73" s="473">
        <f t="shared" si="20"/>
        <v>11</v>
      </c>
      <c r="C73" s="423" t="s">
        <v>1102</v>
      </c>
      <c r="D73" s="423" t="s">
        <v>412</v>
      </c>
      <c r="E73" s="423" t="s">
        <v>413</v>
      </c>
      <c r="F73" s="476">
        <f t="shared" si="19"/>
        <v>0</v>
      </c>
      <c r="G73" s="475"/>
      <c r="H73" s="475"/>
      <c r="I73" s="475"/>
      <c r="J73" s="475"/>
      <c r="K73" s="475"/>
      <c r="L73" s="475"/>
      <c r="M73" s="475"/>
      <c r="N73" s="475"/>
      <c r="O73" s="475"/>
      <c r="P73" s="475"/>
      <c r="Q73" s="475"/>
      <c r="R73" s="475"/>
      <c r="S73" s="475"/>
      <c r="T73" s="475"/>
      <c r="U73" s="475"/>
      <c r="V73" s="475"/>
      <c r="W73" s="475"/>
      <c r="X73" s="475"/>
      <c r="Y73" s="475"/>
      <c r="Z73" s="475"/>
      <c r="AA73" s="475"/>
      <c r="AB73" s="475"/>
      <c r="AC73" s="475"/>
      <c r="AD73" s="475"/>
      <c r="AE73" s="475"/>
      <c r="AF73" s="475"/>
      <c r="AG73" s="475"/>
      <c r="AH73" s="475"/>
      <c r="AI73" s="475"/>
      <c r="AJ73" s="475"/>
      <c r="AK73" s="475"/>
      <c r="AL73" s="475"/>
      <c r="AM73" s="475"/>
      <c r="AN73" s="475"/>
      <c r="AO73" s="475"/>
      <c r="AP73" s="475"/>
      <c r="AR73" s="475"/>
      <c r="AS73" s="475"/>
      <c r="AT73" s="475"/>
      <c r="AU73" s="475"/>
      <c r="AV73" s="475"/>
      <c r="AW73" s="475"/>
      <c r="AX73" s="475"/>
      <c r="AY73" s="475"/>
      <c r="AZ73" s="475"/>
      <c r="BA73" s="475"/>
      <c r="BB73" s="475"/>
      <c r="BC73" s="475"/>
      <c r="BD73" s="475"/>
      <c r="BE73" s="475"/>
      <c r="BF73" s="475"/>
      <c r="BG73" s="475"/>
      <c r="BH73" s="475"/>
      <c r="BI73" s="475"/>
      <c r="BJ73" s="475"/>
      <c r="BK73" s="475"/>
      <c r="BL73" s="475"/>
      <c r="BM73" s="475"/>
      <c r="BN73" s="475"/>
      <c r="BO73" s="475"/>
      <c r="BP73" s="475"/>
      <c r="BQ73" s="475"/>
      <c r="BR73" s="475"/>
      <c r="BS73" s="475"/>
      <c r="BT73" s="475"/>
      <c r="BU73" s="475"/>
      <c r="BV73" s="475"/>
      <c r="BW73" s="475"/>
      <c r="BX73" s="475"/>
      <c r="BY73" s="475"/>
      <c r="BZ73" s="475"/>
      <c r="CA73" s="475"/>
      <c r="CC73" s="475"/>
      <c r="CD73" s="475"/>
      <c r="CE73" s="475"/>
      <c r="CF73" s="475"/>
      <c r="CG73" s="475"/>
      <c r="CH73" s="475"/>
      <c r="CI73" s="475"/>
      <c r="CJ73" s="475"/>
      <c r="CK73" s="475"/>
      <c r="CL73" s="475"/>
      <c r="CM73" s="475"/>
      <c r="CN73" s="475"/>
      <c r="CO73" s="475"/>
      <c r="CP73" s="475"/>
      <c r="CQ73" s="475"/>
      <c r="CR73" s="475"/>
      <c r="CS73" s="475"/>
      <c r="CT73" s="475"/>
      <c r="CU73" s="475"/>
      <c r="CV73" s="475"/>
      <c r="CW73" s="475"/>
      <c r="CX73" s="475"/>
      <c r="CY73" s="475"/>
      <c r="CZ73" s="475"/>
      <c r="DA73" s="475"/>
      <c r="DB73" s="475"/>
      <c r="DC73" s="475"/>
      <c r="DD73" s="475"/>
      <c r="DE73" s="475"/>
      <c r="DF73" s="475"/>
      <c r="DG73" s="475"/>
      <c r="DH73" s="475"/>
      <c r="DI73" s="475"/>
      <c r="DJ73" s="475"/>
      <c r="DK73" s="475"/>
      <c r="DL73" s="475"/>
      <c r="DM73" s="464">
        <v>1</v>
      </c>
    </row>
    <row r="74" spans="2:117">
      <c r="B74" s="473">
        <f t="shared" si="20"/>
        <v>12</v>
      </c>
      <c r="C74" s="423" t="s">
        <v>1102</v>
      </c>
      <c r="D74" s="423" t="s">
        <v>1132</v>
      </c>
      <c r="E74" s="423" t="s">
        <v>254</v>
      </c>
      <c r="F74" s="476">
        <f t="shared" si="19"/>
        <v>0</v>
      </c>
      <c r="G74" s="475"/>
      <c r="H74" s="475"/>
      <c r="I74" s="475"/>
      <c r="J74" s="475"/>
      <c r="K74" s="475"/>
      <c r="L74" s="475"/>
      <c r="M74" s="475"/>
      <c r="N74" s="475"/>
      <c r="O74" s="475"/>
      <c r="P74" s="475"/>
      <c r="Q74" s="475"/>
      <c r="R74" s="475"/>
      <c r="S74" s="475"/>
      <c r="T74" s="475"/>
      <c r="U74" s="475"/>
      <c r="V74" s="475"/>
      <c r="W74" s="475"/>
      <c r="X74" s="475"/>
      <c r="Y74" s="475"/>
      <c r="Z74" s="475"/>
      <c r="AA74" s="475"/>
      <c r="AB74" s="475"/>
      <c r="AC74" s="475"/>
      <c r="AD74" s="475"/>
      <c r="AE74" s="475"/>
      <c r="AF74" s="475"/>
      <c r="AG74" s="475"/>
      <c r="AH74" s="475"/>
      <c r="AI74" s="475"/>
      <c r="AJ74" s="475"/>
      <c r="AK74" s="475"/>
      <c r="AL74" s="475"/>
      <c r="AM74" s="475"/>
      <c r="AN74" s="475"/>
      <c r="AO74" s="475"/>
      <c r="AP74" s="475"/>
      <c r="AR74" s="475"/>
      <c r="AS74" s="475"/>
      <c r="AT74" s="475"/>
      <c r="AU74" s="475"/>
      <c r="AV74" s="475"/>
      <c r="AW74" s="475"/>
      <c r="AX74" s="475"/>
      <c r="AY74" s="475"/>
      <c r="AZ74" s="475"/>
      <c r="BA74" s="475"/>
      <c r="BB74" s="475"/>
      <c r="BC74" s="475"/>
      <c r="BD74" s="475"/>
      <c r="BE74" s="475"/>
      <c r="BF74" s="475"/>
      <c r="BG74" s="475"/>
      <c r="BH74" s="475"/>
      <c r="BI74" s="475"/>
      <c r="BJ74" s="475"/>
      <c r="BK74" s="475"/>
      <c r="BL74" s="475"/>
      <c r="BM74" s="475"/>
      <c r="BN74" s="475"/>
      <c r="BO74" s="475"/>
      <c r="BP74" s="475"/>
      <c r="BQ74" s="475"/>
      <c r="BR74" s="475"/>
      <c r="BS74" s="475"/>
      <c r="BT74" s="475"/>
      <c r="BU74" s="475"/>
      <c r="BV74" s="475"/>
      <c r="BW74" s="475"/>
      <c r="BX74" s="475"/>
      <c r="BY74" s="475"/>
      <c r="BZ74" s="475"/>
      <c r="CA74" s="475"/>
      <c r="CC74" s="475"/>
      <c r="CD74" s="475"/>
      <c r="CE74" s="475"/>
      <c r="CF74" s="475"/>
      <c r="CG74" s="475"/>
      <c r="CH74" s="475"/>
      <c r="CI74" s="475"/>
      <c r="CJ74" s="475"/>
      <c r="CK74" s="475"/>
      <c r="CL74" s="475"/>
      <c r="CM74" s="475"/>
      <c r="CN74" s="475"/>
      <c r="CO74" s="475"/>
      <c r="CP74" s="475"/>
      <c r="CQ74" s="475"/>
      <c r="CR74" s="475"/>
      <c r="CS74" s="475"/>
      <c r="CT74" s="475"/>
      <c r="CU74" s="475"/>
      <c r="CV74" s="475"/>
      <c r="CW74" s="475"/>
      <c r="CX74" s="475"/>
      <c r="CY74" s="475"/>
      <c r="CZ74" s="475"/>
      <c r="DA74" s="475"/>
      <c r="DB74" s="475"/>
      <c r="DC74" s="475"/>
      <c r="DD74" s="475"/>
      <c r="DE74" s="475"/>
      <c r="DF74" s="475"/>
      <c r="DG74" s="475"/>
      <c r="DH74" s="475"/>
      <c r="DI74" s="475"/>
      <c r="DJ74" s="475"/>
      <c r="DK74" s="475"/>
      <c r="DL74" s="475"/>
      <c r="DM74" s="464">
        <v>1</v>
      </c>
    </row>
    <row r="75" spans="2:117">
      <c r="B75" s="473">
        <f t="shared" si="20"/>
        <v>13</v>
      </c>
      <c r="C75" s="423" t="s">
        <v>1102</v>
      </c>
      <c r="D75" s="423" t="s">
        <v>508</v>
      </c>
      <c r="E75" s="423" t="s">
        <v>576</v>
      </c>
      <c r="F75" s="476">
        <f t="shared" si="19"/>
        <v>0</v>
      </c>
      <c r="G75" s="475"/>
      <c r="H75" s="475"/>
      <c r="I75" s="475"/>
      <c r="J75" s="475"/>
      <c r="K75" s="475"/>
      <c r="L75" s="475"/>
      <c r="M75" s="475"/>
      <c r="N75" s="475"/>
      <c r="O75" s="475"/>
      <c r="P75" s="475"/>
      <c r="Q75" s="475"/>
      <c r="R75" s="475"/>
      <c r="S75" s="475"/>
      <c r="T75" s="475"/>
      <c r="U75" s="475"/>
      <c r="V75" s="475"/>
      <c r="W75" s="475"/>
      <c r="X75" s="475"/>
      <c r="Y75" s="475"/>
      <c r="Z75" s="475"/>
      <c r="AA75" s="475"/>
      <c r="AB75" s="475"/>
      <c r="AC75" s="475"/>
      <c r="AD75" s="475"/>
      <c r="AE75" s="475"/>
      <c r="AF75" s="475"/>
      <c r="AG75" s="475"/>
      <c r="AH75" s="475"/>
      <c r="AI75" s="475"/>
      <c r="AJ75" s="475"/>
      <c r="AK75" s="475"/>
      <c r="AL75" s="475"/>
      <c r="AM75" s="475"/>
      <c r="AN75" s="475"/>
      <c r="AO75" s="475"/>
      <c r="AP75" s="475"/>
      <c r="AR75" s="475"/>
      <c r="AS75" s="475"/>
      <c r="AT75" s="475"/>
      <c r="AU75" s="475"/>
      <c r="AV75" s="475"/>
      <c r="AW75" s="475"/>
      <c r="AX75" s="475"/>
      <c r="AY75" s="475"/>
      <c r="AZ75" s="475"/>
      <c r="BA75" s="475"/>
      <c r="BB75" s="475"/>
      <c r="BC75" s="475"/>
      <c r="BD75" s="475"/>
      <c r="BE75" s="475"/>
      <c r="BF75" s="475"/>
      <c r="BG75" s="475"/>
      <c r="BH75" s="475"/>
      <c r="BI75" s="475"/>
      <c r="BJ75" s="475"/>
      <c r="BK75" s="475"/>
      <c r="BL75" s="475"/>
      <c r="BM75" s="475"/>
      <c r="BN75" s="475"/>
      <c r="BO75" s="475"/>
      <c r="BP75" s="475"/>
      <c r="BQ75" s="475"/>
      <c r="BR75" s="475"/>
      <c r="BS75" s="475"/>
      <c r="BT75" s="475"/>
      <c r="BU75" s="475"/>
      <c r="BV75" s="475"/>
      <c r="BW75" s="475"/>
      <c r="BX75" s="475"/>
      <c r="BY75" s="475"/>
      <c r="BZ75" s="475"/>
      <c r="CA75" s="475"/>
      <c r="CC75" s="475"/>
      <c r="CD75" s="475"/>
      <c r="CE75" s="475"/>
      <c r="CF75" s="475"/>
      <c r="CG75" s="475"/>
      <c r="CH75" s="475"/>
      <c r="CI75" s="475"/>
      <c r="CJ75" s="475"/>
      <c r="CK75" s="475"/>
      <c r="CL75" s="475"/>
      <c r="CM75" s="475"/>
      <c r="CN75" s="475"/>
      <c r="CO75" s="475"/>
      <c r="CP75" s="475"/>
      <c r="CQ75" s="475"/>
      <c r="CR75" s="475"/>
      <c r="CS75" s="475"/>
      <c r="CT75" s="475"/>
      <c r="CU75" s="475"/>
      <c r="CV75" s="475"/>
      <c r="CW75" s="475"/>
      <c r="CX75" s="475"/>
      <c r="CY75" s="475"/>
      <c r="CZ75" s="475"/>
      <c r="DA75" s="475"/>
      <c r="DB75" s="475"/>
      <c r="DC75" s="475"/>
      <c r="DD75" s="475"/>
      <c r="DE75" s="475"/>
      <c r="DF75" s="475"/>
      <c r="DG75" s="475"/>
      <c r="DH75" s="475"/>
      <c r="DI75" s="475"/>
      <c r="DJ75" s="475"/>
      <c r="DK75" s="475"/>
      <c r="DL75" s="475"/>
      <c r="DM75" s="464">
        <v>1</v>
      </c>
    </row>
    <row r="76" spans="2:117">
      <c r="B76" s="473">
        <f t="shared" si="20"/>
        <v>14</v>
      </c>
      <c r="C76" s="423" t="s">
        <v>1102</v>
      </c>
      <c r="D76" s="423" t="s">
        <v>577</v>
      </c>
      <c r="E76" s="423" t="s">
        <v>578</v>
      </c>
      <c r="F76" s="476">
        <f t="shared" si="19"/>
        <v>0</v>
      </c>
      <c r="G76" s="475"/>
      <c r="H76" s="475"/>
      <c r="I76" s="475"/>
      <c r="J76" s="475"/>
      <c r="K76" s="475"/>
      <c r="L76" s="475"/>
      <c r="M76" s="475"/>
      <c r="N76" s="475"/>
      <c r="O76" s="475"/>
      <c r="P76" s="475"/>
      <c r="Q76" s="475"/>
      <c r="R76" s="475"/>
      <c r="S76" s="475"/>
      <c r="T76" s="475"/>
      <c r="U76" s="475"/>
      <c r="V76" s="475"/>
      <c r="W76" s="475"/>
      <c r="X76" s="475"/>
      <c r="Y76" s="475"/>
      <c r="Z76" s="475"/>
      <c r="AA76" s="475"/>
      <c r="AB76" s="475"/>
      <c r="AC76" s="475"/>
      <c r="AD76" s="475"/>
      <c r="AE76" s="475"/>
      <c r="AF76" s="475"/>
      <c r="AG76" s="475"/>
      <c r="AH76" s="475"/>
      <c r="AI76" s="475"/>
      <c r="AJ76" s="475"/>
      <c r="AK76" s="475"/>
      <c r="AL76" s="475"/>
      <c r="AM76" s="475"/>
      <c r="AN76" s="475"/>
      <c r="AO76" s="475"/>
      <c r="AP76" s="475"/>
      <c r="AR76" s="475"/>
      <c r="AS76" s="475"/>
      <c r="AT76" s="475"/>
      <c r="AU76" s="475"/>
      <c r="AV76" s="475"/>
      <c r="AW76" s="475"/>
      <c r="AX76" s="475"/>
      <c r="AY76" s="475"/>
      <c r="AZ76" s="475"/>
      <c r="BA76" s="475"/>
      <c r="BB76" s="475"/>
      <c r="BC76" s="475"/>
      <c r="BD76" s="475"/>
      <c r="BE76" s="475"/>
      <c r="BF76" s="475"/>
      <c r="BG76" s="475"/>
      <c r="BH76" s="475"/>
      <c r="BI76" s="475"/>
      <c r="BJ76" s="475"/>
      <c r="BK76" s="475"/>
      <c r="BL76" s="475"/>
      <c r="BM76" s="475"/>
      <c r="BN76" s="475"/>
      <c r="BO76" s="475"/>
      <c r="BP76" s="475"/>
      <c r="BQ76" s="475"/>
      <c r="BR76" s="475"/>
      <c r="BS76" s="475"/>
      <c r="BT76" s="475"/>
      <c r="BU76" s="475"/>
      <c r="BV76" s="475"/>
      <c r="BW76" s="475"/>
      <c r="BX76" s="475"/>
      <c r="BY76" s="475"/>
      <c r="BZ76" s="475"/>
      <c r="CA76" s="475"/>
      <c r="CC76" s="475"/>
      <c r="CD76" s="475"/>
      <c r="CE76" s="475"/>
      <c r="CF76" s="475"/>
      <c r="CG76" s="475"/>
      <c r="CH76" s="475"/>
      <c r="CI76" s="475"/>
      <c r="CJ76" s="475"/>
      <c r="CK76" s="475"/>
      <c r="CL76" s="475"/>
      <c r="CM76" s="475"/>
      <c r="CN76" s="475"/>
      <c r="CO76" s="475"/>
      <c r="CP76" s="475"/>
      <c r="CQ76" s="475"/>
      <c r="CR76" s="475"/>
      <c r="CS76" s="475"/>
      <c r="CT76" s="475"/>
      <c r="CU76" s="475"/>
      <c r="CV76" s="475"/>
      <c r="CW76" s="475"/>
      <c r="CX76" s="475"/>
      <c r="CY76" s="475"/>
      <c r="CZ76" s="475"/>
      <c r="DA76" s="475"/>
      <c r="DB76" s="475"/>
      <c r="DC76" s="475"/>
      <c r="DD76" s="475"/>
      <c r="DE76" s="475"/>
      <c r="DF76" s="475"/>
      <c r="DG76" s="475"/>
      <c r="DH76" s="475"/>
      <c r="DI76" s="475"/>
      <c r="DJ76" s="475"/>
      <c r="DK76" s="475"/>
      <c r="DL76" s="475"/>
      <c r="DM76" s="464">
        <v>1</v>
      </c>
    </row>
    <row r="77" spans="2:117">
      <c r="B77" s="473">
        <f t="shared" si="20"/>
        <v>15</v>
      </c>
      <c r="C77" s="485" t="s">
        <v>1102</v>
      </c>
      <c r="D77" s="485" t="s">
        <v>821</v>
      </c>
      <c r="E77" s="485" t="s">
        <v>911</v>
      </c>
      <c r="F77" s="476">
        <f t="shared" si="19"/>
        <v>0</v>
      </c>
      <c r="G77" s="475"/>
      <c r="H77" s="475"/>
      <c r="I77" s="475"/>
      <c r="J77" s="475"/>
      <c r="K77" s="475"/>
      <c r="L77" s="475"/>
      <c r="M77" s="475"/>
      <c r="N77" s="475"/>
      <c r="O77" s="475"/>
      <c r="P77" s="475"/>
      <c r="Q77" s="475"/>
      <c r="R77" s="475"/>
      <c r="S77" s="475"/>
      <c r="T77" s="475"/>
      <c r="U77" s="475"/>
      <c r="V77" s="475"/>
      <c r="W77" s="475"/>
      <c r="X77" s="475"/>
      <c r="Y77" s="475"/>
      <c r="Z77" s="475"/>
      <c r="AA77" s="475"/>
      <c r="AB77" s="475"/>
      <c r="AC77" s="475"/>
      <c r="AD77" s="475"/>
      <c r="AE77" s="475"/>
      <c r="AF77" s="475"/>
      <c r="AG77" s="475"/>
      <c r="AH77" s="475"/>
      <c r="AI77" s="475"/>
      <c r="AJ77" s="475"/>
      <c r="AK77" s="475"/>
      <c r="AL77" s="475"/>
      <c r="AM77" s="475"/>
      <c r="AN77" s="475"/>
      <c r="AO77" s="475"/>
      <c r="AP77" s="475"/>
      <c r="AR77" s="475"/>
      <c r="AS77" s="475"/>
      <c r="AT77" s="475"/>
      <c r="AU77" s="475"/>
      <c r="AV77" s="475"/>
      <c r="AW77" s="475"/>
      <c r="AX77" s="475"/>
      <c r="AY77" s="475"/>
      <c r="AZ77" s="475"/>
      <c r="BA77" s="475"/>
      <c r="BB77" s="475"/>
      <c r="BC77" s="475"/>
      <c r="BD77" s="475"/>
      <c r="BE77" s="475"/>
      <c r="BF77" s="475"/>
      <c r="BG77" s="475"/>
      <c r="BH77" s="475"/>
      <c r="BI77" s="475"/>
      <c r="BJ77" s="475"/>
      <c r="BK77" s="475"/>
      <c r="BL77" s="475"/>
      <c r="BM77" s="475"/>
      <c r="BN77" s="475"/>
      <c r="BO77" s="475"/>
      <c r="BP77" s="475"/>
      <c r="BQ77" s="475"/>
      <c r="BR77" s="475"/>
      <c r="BS77" s="475"/>
      <c r="BT77" s="475"/>
      <c r="BU77" s="475"/>
      <c r="BV77" s="475"/>
      <c r="BW77" s="475"/>
      <c r="BX77" s="475"/>
      <c r="BY77" s="475"/>
      <c r="BZ77" s="475"/>
      <c r="CA77" s="475"/>
      <c r="CC77" s="475"/>
      <c r="CD77" s="475"/>
      <c r="CE77" s="475"/>
      <c r="CF77" s="475"/>
      <c r="CG77" s="475"/>
      <c r="CH77" s="475"/>
      <c r="CI77" s="475"/>
      <c r="CJ77" s="475"/>
      <c r="CK77" s="475"/>
      <c r="CL77" s="475"/>
      <c r="CM77" s="475"/>
      <c r="CN77" s="475"/>
      <c r="CO77" s="475"/>
      <c r="CP77" s="475"/>
      <c r="CQ77" s="475"/>
      <c r="CR77" s="475"/>
      <c r="CS77" s="475"/>
      <c r="CT77" s="475"/>
      <c r="CU77" s="475"/>
      <c r="CV77" s="475"/>
      <c r="CW77" s="475"/>
      <c r="CX77" s="475"/>
      <c r="CY77" s="475"/>
      <c r="CZ77" s="475"/>
      <c r="DA77" s="475"/>
      <c r="DB77" s="475"/>
      <c r="DC77" s="475"/>
      <c r="DD77" s="475"/>
      <c r="DE77" s="475"/>
      <c r="DF77" s="475"/>
      <c r="DG77" s="475"/>
      <c r="DH77" s="475"/>
      <c r="DI77" s="475"/>
      <c r="DJ77" s="475"/>
      <c r="DK77" s="475"/>
      <c r="DL77" s="475"/>
      <c r="DM77" s="464">
        <v>1</v>
      </c>
    </row>
    <row r="78" spans="2:117">
      <c r="B78" s="473">
        <f t="shared" si="20"/>
        <v>16</v>
      </c>
      <c r="C78" s="423" t="s">
        <v>1102</v>
      </c>
      <c r="D78" s="423" t="s">
        <v>1133</v>
      </c>
      <c r="E78" s="423" t="s">
        <v>1081</v>
      </c>
      <c r="F78" s="476">
        <f t="shared" si="19"/>
        <v>0</v>
      </c>
      <c r="G78" s="475"/>
      <c r="H78" s="475"/>
      <c r="I78" s="475"/>
      <c r="J78" s="475"/>
      <c r="K78" s="475"/>
      <c r="L78" s="475"/>
      <c r="M78" s="475"/>
      <c r="N78" s="475"/>
      <c r="O78" s="475"/>
      <c r="P78" s="475"/>
      <c r="Q78" s="475"/>
      <c r="R78" s="475"/>
      <c r="S78" s="475"/>
      <c r="T78" s="475"/>
      <c r="U78" s="475"/>
      <c r="V78" s="475"/>
      <c r="W78" s="475"/>
      <c r="X78" s="475"/>
      <c r="Y78" s="475"/>
      <c r="Z78" s="475"/>
      <c r="AA78" s="475"/>
      <c r="AB78" s="475"/>
      <c r="AC78" s="475"/>
      <c r="AD78" s="475"/>
      <c r="AE78" s="475"/>
      <c r="AF78" s="475"/>
      <c r="AG78" s="475"/>
      <c r="AH78" s="475"/>
      <c r="AI78" s="475"/>
      <c r="AJ78" s="475"/>
      <c r="AK78" s="475"/>
      <c r="AL78" s="475"/>
      <c r="AM78" s="475"/>
      <c r="AN78" s="475"/>
      <c r="AO78" s="475"/>
      <c r="AP78" s="475"/>
      <c r="AR78" s="475"/>
      <c r="AS78" s="475"/>
      <c r="AT78" s="475"/>
      <c r="AU78" s="475"/>
      <c r="AV78" s="475"/>
      <c r="AW78" s="475"/>
      <c r="AX78" s="475"/>
      <c r="AY78" s="475"/>
      <c r="AZ78" s="475"/>
      <c r="BA78" s="475"/>
      <c r="BB78" s="475"/>
      <c r="BC78" s="475"/>
      <c r="BD78" s="475"/>
      <c r="BE78" s="475"/>
      <c r="BF78" s="475"/>
      <c r="BG78" s="475"/>
      <c r="BH78" s="475"/>
      <c r="BI78" s="475"/>
      <c r="BJ78" s="475"/>
      <c r="BK78" s="475"/>
      <c r="BL78" s="475"/>
      <c r="BM78" s="475"/>
      <c r="BN78" s="475"/>
      <c r="BO78" s="475"/>
      <c r="BP78" s="475"/>
      <c r="BQ78" s="475"/>
      <c r="BR78" s="475"/>
      <c r="BS78" s="475"/>
      <c r="BT78" s="475"/>
      <c r="BU78" s="475"/>
      <c r="BV78" s="475"/>
      <c r="BW78" s="475"/>
      <c r="BX78" s="475"/>
      <c r="BY78" s="475"/>
      <c r="BZ78" s="475"/>
      <c r="CA78" s="475"/>
      <c r="CC78" s="475"/>
      <c r="CD78" s="475"/>
      <c r="CE78" s="475"/>
      <c r="CF78" s="475"/>
      <c r="CG78" s="475"/>
      <c r="CH78" s="475"/>
      <c r="CI78" s="475"/>
      <c r="CJ78" s="475"/>
      <c r="CK78" s="475"/>
      <c r="CL78" s="475"/>
      <c r="CM78" s="475"/>
      <c r="CN78" s="475"/>
      <c r="CO78" s="475"/>
      <c r="CP78" s="475"/>
      <c r="CQ78" s="475"/>
      <c r="CR78" s="475"/>
      <c r="CS78" s="475"/>
      <c r="CT78" s="475"/>
      <c r="CU78" s="475"/>
      <c r="CV78" s="475"/>
      <c r="CW78" s="475"/>
      <c r="CX78" s="475"/>
      <c r="CY78" s="475"/>
      <c r="CZ78" s="475"/>
      <c r="DA78" s="475"/>
      <c r="DB78" s="475"/>
      <c r="DC78" s="475"/>
      <c r="DD78" s="475"/>
      <c r="DE78" s="475"/>
      <c r="DF78" s="475"/>
      <c r="DG78" s="475"/>
      <c r="DH78" s="475"/>
      <c r="DI78" s="475"/>
      <c r="DJ78" s="475"/>
      <c r="DK78" s="475"/>
      <c r="DL78" s="475"/>
      <c r="DM78" s="464">
        <v>1</v>
      </c>
    </row>
    <row r="79" spans="2:117">
      <c r="B79" s="473">
        <f t="shared" si="20"/>
        <v>17</v>
      </c>
      <c r="C79" s="423" t="s">
        <v>1102</v>
      </c>
      <c r="D79" s="423" t="s">
        <v>1134</v>
      </c>
      <c r="E79" s="423" t="s">
        <v>1082</v>
      </c>
      <c r="F79" s="476">
        <f t="shared" si="19"/>
        <v>0</v>
      </c>
      <c r="G79" s="475"/>
      <c r="H79" s="475"/>
      <c r="I79" s="475"/>
      <c r="J79" s="475"/>
      <c r="K79" s="475"/>
      <c r="L79" s="475"/>
      <c r="M79" s="475"/>
      <c r="N79" s="475"/>
      <c r="O79" s="475"/>
      <c r="P79" s="475"/>
      <c r="Q79" s="475"/>
      <c r="R79" s="475"/>
      <c r="S79" s="475"/>
      <c r="T79" s="475"/>
      <c r="U79" s="475"/>
      <c r="V79" s="475"/>
      <c r="W79" s="475"/>
      <c r="X79" s="475"/>
      <c r="Y79" s="475"/>
      <c r="Z79" s="475"/>
      <c r="AA79" s="475"/>
      <c r="AB79" s="475"/>
      <c r="AC79" s="475"/>
      <c r="AD79" s="475"/>
      <c r="AE79" s="475"/>
      <c r="AF79" s="475"/>
      <c r="AG79" s="475"/>
      <c r="AH79" s="475"/>
      <c r="AI79" s="475"/>
      <c r="AJ79" s="475"/>
      <c r="AK79" s="475"/>
      <c r="AL79" s="475"/>
      <c r="AM79" s="475"/>
      <c r="AN79" s="475"/>
      <c r="AO79" s="475"/>
      <c r="AP79" s="475"/>
      <c r="AR79" s="475"/>
      <c r="AS79" s="475"/>
      <c r="AT79" s="475"/>
      <c r="AU79" s="475"/>
      <c r="AV79" s="475"/>
      <c r="AW79" s="475"/>
      <c r="AX79" s="475"/>
      <c r="AY79" s="475"/>
      <c r="AZ79" s="475"/>
      <c r="BA79" s="475"/>
      <c r="BB79" s="475"/>
      <c r="BC79" s="475"/>
      <c r="BD79" s="475"/>
      <c r="BE79" s="475"/>
      <c r="BF79" s="475"/>
      <c r="BG79" s="475"/>
      <c r="BH79" s="475"/>
      <c r="BI79" s="475"/>
      <c r="BJ79" s="475"/>
      <c r="BK79" s="475"/>
      <c r="BL79" s="475"/>
      <c r="BM79" s="475"/>
      <c r="BN79" s="475"/>
      <c r="BO79" s="475"/>
      <c r="BP79" s="475"/>
      <c r="BQ79" s="475"/>
      <c r="BR79" s="475"/>
      <c r="BS79" s="475"/>
      <c r="BT79" s="475"/>
      <c r="BU79" s="475"/>
      <c r="BV79" s="475"/>
      <c r="BW79" s="475"/>
      <c r="BX79" s="475"/>
      <c r="BY79" s="475"/>
      <c r="BZ79" s="475"/>
      <c r="CA79" s="475"/>
      <c r="CC79" s="475"/>
      <c r="CD79" s="475"/>
      <c r="CE79" s="475"/>
      <c r="CF79" s="475"/>
      <c r="CG79" s="475"/>
      <c r="CH79" s="475"/>
      <c r="CI79" s="475"/>
      <c r="CJ79" s="475"/>
      <c r="CK79" s="475"/>
      <c r="CL79" s="475"/>
      <c r="CM79" s="475"/>
      <c r="CN79" s="475"/>
      <c r="CO79" s="475"/>
      <c r="CP79" s="475"/>
      <c r="CQ79" s="475"/>
      <c r="CR79" s="475"/>
      <c r="CS79" s="475"/>
      <c r="CT79" s="475"/>
      <c r="CU79" s="475"/>
      <c r="CV79" s="475"/>
      <c r="CW79" s="475"/>
      <c r="CX79" s="475"/>
      <c r="CY79" s="475"/>
      <c r="CZ79" s="475"/>
      <c r="DA79" s="475"/>
      <c r="DB79" s="475"/>
      <c r="DC79" s="475"/>
      <c r="DD79" s="475"/>
      <c r="DE79" s="475"/>
      <c r="DF79" s="475"/>
      <c r="DG79" s="475"/>
      <c r="DH79" s="475"/>
      <c r="DI79" s="475"/>
      <c r="DJ79" s="475"/>
      <c r="DK79" s="475"/>
      <c r="DL79" s="475"/>
      <c r="DM79" s="464">
        <v>1</v>
      </c>
    </row>
    <row r="80" spans="2:117">
      <c r="B80" s="473">
        <f t="shared" si="20"/>
        <v>18</v>
      </c>
      <c r="C80" s="423" t="s">
        <v>1102</v>
      </c>
      <c r="D80" s="423" t="s">
        <v>864</v>
      </c>
      <c r="E80" s="423" t="s">
        <v>677</v>
      </c>
      <c r="F80" s="476">
        <f t="shared" si="19"/>
        <v>0</v>
      </c>
      <c r="G80" s="475"/>
      <c r="H80" s="475"/>
      <c r="I80" s="475"/>
      <c r="J80" s="475"/>
      <c r="K80" s="475"/>
      <c r="L80" s="475"/>
      <c r="M80" s="475"/>
      <c r="N80" s="475"/>
      <c r="O80" s="475"/>
      <c r="P80" s="475"/>
      <c r="Q80" s="475"/>
      <c r="R80" s="475"/>
      <c r="S80" s="475"/>
      <c r="T80" s="475"/>
      <c r="U80" s="475"/>
      <c r="V80" s="475"/>
      <c r="W80" s="475"/>
      <c r="X80" s="475"/>
      <c r="Y80" s="475"/>
      <c r="Z80" s="475"/>
      <c r="AA80" s="475"/>
      <c r="AB80" s="475"/>
      <c r="AC80" s="475"/>
      <c r="AD80" s="475"/>
      <c r="AE80" s="475"/>
      <c r="AF80" s="475"/>
      <c r="AG80" s="475"/>
      <c r="AH80" s="475"/>
      <c r="AI80" s="475"/>
      <c r="AJ80" s="475"/>
      <c r="AK80" s="475"/>
      <c r="AL80" s="475"/>
      <c r="AM80" s="475"/>
      <c r="AN80" s="475"/>
      <c r="AO80" s="475"/>
      <c r="AP80" s="475"/>
      <c r="AR80" s="475"/>
      <c r="AS80" s="475"/>
      <c r="AT80" s="475"/>
      <c r="AU80" s="475"/>
      <c r="AV80" s="475"/>
      <c r="AW80" s="475"/>
      <c r="AX80" s="475"/>
      <c r="AY80" s="475"/>
      <c r="AZ80" s="475"/>
      <c r="BA80" s="475"/>
      <c r="BB80" s="475"/>
      <c r="BC80" s="475"/>
      <c r="BD80" s="475"/>
      <c r="BE80" s="475"/>
      <c r="BF80" s="475"/>
      <c r="BG80" s="475"/>
      <c r="BH80" s="475"/>
      <c r="BI80" s="475"/>
      <c r="BJ80" s="475"/>
      <c r="BK80" s="475"/>
      <c r="BL80" s="475"/>
      <c r="BM80" s="475"/>
      <c r="BN80" s="475"/>
      <c r="BO80" s="475"/>
      <c r="BP80" s="475"/>
      <c r="BQ80" s="475"/>
      <c r="BR80" s="475"/>
      <c r="BS80" s="475"/>
      <c r="BT80" s="475"/>
      <c r="BU80" s="475"/>
      <c r="BV80" s="475"/>
      <c r="BW80" s="475"/>
      <c r="BX80" s="475"/>
      <c r="BY80" s="475"/>
      <c r="BZ80" s="475"/>
      <c r="CA80" s="475"/>
      <c r="CC80" s="475"/>
      <c r="CD80" s="475"/>
      <c r="CE80" s="475"/>
      <c r="CF80" s="475"/>
      <c r="CG80" s="475"/>
      <c r="CH80" s="475"/>
      <c r="CI80" s="475"/>
      <c r="CJ80" s="475"/>
      <c r="CK80" s="475"/>
      <c r="CL80" s="475"/>
      <c r="CM80" s="475"/>
      <c r="CN80" s="475"/>
      <c r="CO80" s="475"/>
      <c r="CP80" s="475"/>
      <c r="CQ80" s="475"/>
      <c r="CR80" s="475"/>
      <c r="CS80" s="475"/>
      <c r="CT80" s="475"/>
      <c r="CU80" s="475"/>
      <c r="CV80" s="475"/>
      <c r="CW80" s="475"/>
      <c r="CX80" s="475"/>
      <c r="CY80" s="475"/>
      <c r="CZ80" s="475"/>
      <c r="DA80" s="475"/>
      <c r="DB80" s="475"/>
      <c r="DC80" s="475"/>
      <c r="DD80" s="475"/>
      <c r="DE80" s="475"/>
      <c r="DF80" s="475"/>
      <c r="DG80" s="475"/>
      <c r="DH80" s="475"/>
      <c r="DI80" s="475"/>
      <c r="DJ80" s="475"/>
      <c r="DK80" s="475"/>
      <c r="DL80" s="475"/>
      <c r="DM80" s="464">
        <v>1</v>
      </c>
    </row>
    <row r="81" spans="2:117">
      <c r="B81" s="473">
        <f t="shared" si="20"/>
        <v>19</v>
      </c>
      <c r="C81" s="423" t="s">
        <v>1102</v>
      </c>
      <c r="D81" s="423" t="s">
        <v>910</v>
      </c>
      <c r="E81" s="423" t="s">
        <v>678</v>
      </c>
      <c r="F81" s="476">
        <f t="shared" si="19"/>
        <v>0</v>
      </c>
      <c r="G81" s="475"/>
      <c r="H81" s="475"/>
      <c r="I81" s="475"/>
      <c r="J81" s="475"/>
      <c r="K81" s="475"/>
      <c r="L81" s="475"/>
      <c r="M81" s="475"/>
      <c r="N81" s="475"/>
      <c r="O81" s="475"/>
      <c r="P81" s="475"/>
      <c r="Q81" s="475"/>
      <c r="R81" s="475"/>
      <c r="S81" s="475"/>
      <c r="T81" s="475"/>
      <c r="U81" s="475"/>
      <c r="V81" s="475"/>
      <c r="W81" s="475"/>
      <c r="X81" s="475"/>
      <c r="Y81" s="475"/>
      <c r="Z81" s="475"/>
      <c r="AA81" s="475"/>
      <c r="AB81" s="475"/>
      <c r="AC81" s="475"/>
      <c r="AD81" s="475"/>
      <c r="AE81" s="475"/>
      <c r="AF81" s="475"/>
      <c r="AG81" s="475"/>
      <c r="AH81" s="475"/>
      <c r="AI81" s="475"/>
      <c r="AJ81" s="475"/>
      <c r="AK81" s="475"/>
      <c r="AL81" s="475"/>
      <c r="AM81" s="475"/>
      <c r="AN81" s="475"/>
      <c r="AO81" s="475"/>
      <c r="AP81" s="475"/>
      <c r="AR81" s="475"/>
      <c r="AS81" s="475"/>
      <c r="AT81" s="475"/>
      <c r="AU81" s="475"/>
      <c r="AV81" s="475"/>
      <c r="AW81" s="475"/>
      <c r="AX81" s="475"/>
      <c r="AY81" s="475"/>
      <c r="AZ81" s="475"/>
      <c r="BA81" s="475"/>
      <c r="BB81" s="475"/>
      <c r="BC81" s="475"/>
      <c r="BD81" s="475"/>
      <c r="BE81" s="475"/>
      <c r="BF81" s="475"/>
      <c r="BG81" s="475"/>
      <c r="BH81" s="475"/>
      <c r="BI81" s="475"/>
      <c r="BJ81" s="475"/>
      <c r="BK81" s="475"/>
      <c r="BL81" s="475"/>
      <c r="BM81" s="475"/>
      <c r="BN81" s="475"/>
      <c r="BO81" s="475"/>
      <c r="BP81" s="475"/>
      <c r="BQ81" s="475"/>
      <c r="BR81" s="475"/>
      <c r="BS81" s="475"/>
      <c r="BT81" s="475"/>
      <c r="BU81" s="475"/>
      <c r="BV81" s="475"/>
      <c r="BW81" s="475"/>
      <c r="BX81" s="475"/>
      <c r="BY81" s="475"/>
      <c r="BZ81" s="475"/>
      <c r="CA81" s="475"/>
      <c r="CC81" s="475"/>
      <c r="CD81" s="475"/>
      <c r="CE81" s="475"/>
      <c r="CF81" s="475"/>
      <c r="CG81" s="475"/>
      <c r="CH81" s="475"/>
      <c r="CI81" s="475"/>
      <c r="CJ81" s="475"/>
      <c r="CK81" s="475"/>
      <c r="CL81" s="475"/>
      <c r="CM81" s="475"/>
      <c r="CN81" s="475"/>
      <c r="CO81" s="475"/>
      <c r="CP81" s="475"/>
      <c r="CQ81" s="475"/>
      <c r="CR81" s="475"/>
      <c r="CS81" s="475"/>
      <c r="CT81" s="475"/>
      <c r="CU81" s="475"/>
      <c r="CV81" s="475"/>
      <c r="CW81" s="475"/>
      <c r="CX81" s="475"/>
      <c r="CY81" s="475"/>
      <c r="CZ81" s="475"/>
      <c r="DA81" s="475"/>
      <c r="DB81" s="475"/>
      <c r="DC81" s="475"/>
      <c r="DD81" s="475"/>
      <c r="DE81" s="475"/>
      <c r="DF81" s="475"/>
      <c r="DG81" s="475"/>
      <c r="DH81" s="475"/>
      <c r="DI81" s="475"/>
      <c r="DJ81" s="475"/>
      <c r="DK81" s="475"/>
      <c r="DL81" s="475"/>
      <c r="DM81" s="464">
        <v>1</v>
      </c>
    </row>
    <row r="82" spans="2:117" s="482" customFormat="1" ht="12.75" customHeight="1">
      <c r="B82" s="477"/>
      <c r="C82" s="478" t="s">
        <v>1102</v>
      </c>
      <c r="D82" s="479" t="s">
        <v>1120</v>
      </c>
      <c r="E82" s="480">
        <f>COUNTA(E63:E81)</f>
        <v>19</v>
      </c>
      <c r="F82" s="483">
        <f>SUM(F63:F81)</f>
        <v>7.5</v>
      </c>
      <c r="G82" s="481">
        <f>SUM(G63:G81)</f>
        <v>0</v>
      </c>
      <c r="H82" s="481">
        <f t="shared" ref="H82:AP82" si="21">SUM(H63:H81)</f>
        <v>0</v>
      </c>
      <c r="I82" s="481">
        <f t="shared" si="21"/>
        <v>0</v>
      </c>
      <c r="J82" s="481">
        <f t="shared" si="21"/>
        <v>0</v>
      </c>
      <c r="K82" s="481">
        <f t="shared" si="21"/>
        <v>0</v>
      </c>
      <c r="L82" s="481">
        <f t="shared" si="21"/>
        <v>0</v>
      </c>
      <c r="M82" s="481">
        <f t="shared" si="21"/>
        <v>0</v>
      </c>
      <c r="N82" s="481">
        <f t="shared" si="21"/>
        <v>0</v>
      </c>
      <c r="O82" s="481">
        <f t="shared" si="21"/>
        <v>0</v>
      </c>
      <c r="P82" s="481">
        <f t="shared" si="21"/>
        <v>0</v>
      </c>
      <c r="Q82" s="481">
        <f t="shared" si="21"/>
        <v>0</v>
      </c>
      <c r="R82" s="481">
        <f t="shared" si="21"/>
        <v>0</v>
      </c>
      <c r="S82" s="481">
        <f t="shared" si="21"/>
        <v>0</v>
      </c>
      <c r="T82" s="481">
        <f t="shared" si="21"/>
        <v>0</v>
      </c>
      <c r="U82" s="481">
        <f t="shared" si="21"/>
        <v>0</v>
      </c>
      <c r="V82" s="481">
        <f t="shared" si="21"/>
        <v>0</v>
      </c>
      <c r="W82" s="481">
        <f t="shared" si="21"/>
        <v>0</v>
      </c>
      <c r="X82" s="481">
        <f t="shared" si="21"/>
        <v>0</v>
      </c>
      <c r="Y82" s="481">
        <f t="shared" si="21"/>
        <v>0</v>
      </c>
      <c r="Z82" s="481">
        <f t="shared" si="21"/>
        <v>0</v>
      </c>
      <c r="AA82" s="481">
        <f t="shared" si="21"/>
        <v>7.5</v>
      </c>
      <c r="AB82" s="481">
        <f t="shared" si="21"/>
        <v>0</v>
      </c>
      <c r="AC82" s="481">
        <f t="shared" si="21"/>
        <v>0</v>
      </c>
      <c r="AD82" s="481">
        <f t="shared" si="21"/>
        <v>0</v>
      </c>
      <c r="AE82" s="481">
        <f t="shared" si="21"/>
        <v>0</v>
      </c>
      <c r="AF82" s="481">
        <f t="shared" si="21"/>
        <v>0</v>
      </c>
      <c r="AG82" s="481">
        <f t="shared" si="21"/>
        <v>0</v>
      </c>
      <c r="AH82" s="481">
        <f t="shared" si="21"/>
        <v>0</v>
      </c>
      <c r="AI82" s="481">
        <f t="shared" si="21"/>
        <v>0</v>
      </c>
      <c r="AJ82" s="481">
        <f t="shared" si="21"/>
        <v>0</v>
      </c>
      <c r="AK82" s="481">
        <f t="shared" si="21"/>
        <v>0</v>
      </c>
      <c r="AL82" s="481">
        <f t="shared" si="21"/>
        <v>0</v>
      </c>
      <c r="AM82" s="481">
        <f t="shared" si="21"/>
        <v>0</v>
      </c>
      <c r="AN82" s="481">
        <f t="shared" si="21"/>
        <v>0</v>
      </c>
      <c r="AO82" s="481">
        <f t="shared" si="21"/>
        <v>0</v>
      </c>
      <c r="AP82" s="481">
        <f t="shared" si="21"/>
        <v>0</v>
      </c>
      <c r="AQ82" s="470"/>
      <c r="AR82" s="481">
        <f>SUM(AR63:AR81)</f>
        <v>0</v>
      </c>
      <c r="AS82" s="481">
        <f t="shared" ref="AS82:CA82" si="22">SUM(AS63:AS81)</f>
        <v>0</v>
      </c>
      <c r="AT82" s="481">
        <f t="shared" si="22"/>
        <v>0</v>
      </c>
      <c r="AU82" s="481">
        <f t="shared" si="22"/>
        <v>0</v>
      </c>
      <c r="AV82" s="481">
        <f t="shared" si="22"/>
        <v>0</v>
      </c>
      <c r="AW82" s="481">
        <f t="shared" si="22"/>
        <v>0</v>
      </c>
      <c r="AX82" s="481">
        <f t="shared" si="22"/>
        <v>0</v>
      </c>
      <c r="AY82" s="481">
        <f t="shared" si="22"/>
        <v>0</v>
      </c>
      <c r="AZ82" s="481">
        <f t="shared" si="22"/>
        <v>0</v>
      </c>
      <c r="BA82" s="481">
        <f t="shared" si="22"/>
        <v>0</v>
      </c>
      <c r="BB82" s="481">
        <f t="shared" si="22"/>
        <v>0</v>
      </c>
      <c r="BC82" s="481">
        <f t="shared" si="22"/>
        <v>0</v>
      </c>
      <c r="BD82" s="481">
        <f t="shared" si="22"/>
        <v>0</v>
      </c>
      <c r="BE82" s="481">
        <f t="shared" si="22"/>
        <v>0</v>
      </c>
      <c r="BF82" s="481">
        <f t="shared" si="22"/>
        <v>0</v>
      </c>
      <c r="BG82" s="481">
        <f t="shared" si="22"/>
        <v>0</v>
      </c>
      <c r="BH82" s="481">
        <f t="shared" si="22"/>
        <v>0</v>
      </c>
      <c r="BI82" s="481">
        <f t="shared" si="22"/>
        <v>0</v>
      </c>
      <c r="BJ82" s="481">
        <f t="shared" si="22"/>
        <v>0</v>
      </c>
      <c r="BK82" s="481">
        <f t="shared" si="22"/>
        <v>0</v>
      </c>
      <c r="BL82" s="481">
        <f t="shared" si="22"/>
        <v>0</v>
      </c>
      <c r="BM82" s="481">
        <f t="shared" si="22"/>
        <v>0</v>
      </c>
      <c r="BN82" s="481">
        <f t="shared" si="22"/>
        <v>0</v>
      </c>
      <c r="BO82" s="481">
        <f t="shared" si="22"/>
        <v>0</v>
      </c>
      <c r="BP82" s="481">
        <f t="shared" si="22"/>
        <v>0</v>
      </c>
      <c r="BQ82" s="481">
        <f t="shared" si="22"/>
        <v>0</v>
      </c>
      <c r="BR82" s="481">
        <f t="shared" si="22"/>
        <v>0</v>
      </c>
      <c r="BS82" s="481">
        <f t="shared" si="22"/>
        <v>0</v>
      </c>
      <c r="BT82" s="481">
        <f t="shared" si="22"/>
        <v>0</v>
      </c>
      <c r="BU82" s="481">
        <f t="shared" si="22"/>
        <v>0</v>
      </c>
      <c r="BV82" s="481">
        <f t="shared" si="22"/>
        <v>0</v>
      </c>
      <c r="BW82" s="481">
        <f t="shared" si="22"/>
        <v>0</v>
      </c>
      <c r="BX82" s="481">
        <f t="shared" si="22"/>
        <v>0</v>
      </c>
      <c r="BY82" s="481">
        <f t="shared" si="22"/>
        <v>0</v>
      </c>
      <c r="BZ82" s="481">
        <f t="shared" si="22"/>
        <v>0</v>
      </c>
      <c r="CA82" s="481">
        <f t="shared" si="22"/>
        <v>0</v>
      </c>
      <c r="CC82" s="481">
        <f>SUM(CC63:CC81)</f>
        <v>0</v>
      </c>
      <c r="CD82" s="481">
        <f t="shared" ref="CD82:DL82" si="23">SUM(CD63:CD81)</f>
        <v>0</v>
      </c>
      <c r="CE82" s="481">
        <f t="shared" si="23"/>
        <v>0</v>
      </c>
      <c r="CF82" s="481">
        <f t="shared" si="23"/>
        <v>0</v>
      </c>
      <c r="CG82" s="481">
        <f t="shared" si="23"/>
        <v>0</v>
      </c>
      <c r="CH82" s="481">
        <f t="shared" si="23"/>
        <v>0</v>
      </c>
      <c r="CI82" s="481">
        <f t="shared" si="23"/>
        <v>0</v>
      </c>
      <c r="CJ82" s="481">
        <f t="shared" si="23"/>
        <v>0</v>
      </c>
      <c r="CK82" s="481">
        <f t="shared" si="23"/>
        <v>0</v>
      </c>
      <c r="CL82" s="481">
        <f t="shared" si="23"/>
        <v>0</v>
      </c>
      <c r="CM82" s="481">
        <f t="shared" si="23"/>
        <v>0</v>
      </c>
      <c r="CN82" s="481">
        <f t="shared" si="23"/>
        <v>0</v>
      </c>
      <c r="CO82" s="481">
        <f t="shared" si="23"/>
        <v>0</v>
      </c>
      <c r="CP82" s="481">
        <f t="shared" si="23"/>
        <v>0</v>
      </c>
      <c r="CQ82" s="481">
        <f t="shared" si="23"/>
        <v>0</v>
      </c>
      <c r="CR82" s="481">
        <f t="shared" si="23"/>
        <v>0</v>
      </c>
      <c r="CS82" s="481">
        <f t="shared" si="23"/>
        <v>0</v>
      </c>
      <c r="CT82" s="481">
        <f t="shared" si="23"/>
        <v>0</v>
      </c>
      <c r="CU82" s="481">
        <f t="shared" si="23"/>
        <v>0</v>
      </c>
      <c r="CV82" s="481">
        <f t="shared" si="23"/>
        <v>0</v>
      </c>
      <c r="CW82" s="481">
        <f t="shared" si="23"/>
        <v>0</v>
      </c>
      <c r="CX82" s="481">
        <f t="shared" si="23"/>
        <v>0</v>
      </c>
      <c r="CY82" s="481">
        <f t="shared" si="23"/>
        <v>0</v>
      </c>
      <c r="CZ82" s="481">
        <f t="shared" si="23"/>
        <v>0</v>
      </c>
      <c r="DA82" s="481">
        <f t="shared" si="23"/>
        <v>0</v>
      </c>
      <c r="DB82" s="481">
        <f t="shared" si="23"/>
        <v>0</v>
      </c>
      <c r="DC82" s="481">
        <f t="shared" si="23"/>
        <v>0</v>
      </c>
      <c r="DD82" s="481">
        <f t="shared" si="23"/>
        <v>0</v>
      </c>
      <c r="DE82" s="481">
        <f t="shared" si="23"/>
        <v>0</v>
      </c>
      <c r="DF82" s="481">
        <f t="shared" si="23"/>
        <v>0</v>
      </c>
      <c r="DG82" s="481">
        <f t="shared" si="23"/>
        <v>0</v>
      </c>
      <c r="DH82" s="481">
        <f t="shared" si="23"/>
        <v>0</v>
      </c>
      <c r="DI82" s="481">
        <f t="shared" si="23"/>
        <v>0</v>
      </c>
      <c r="DJ82" s="481">
        <f t="shared" si="23"/>
        <v>0</v>
      </c>
      <c r="DK82" s="481">
        <f t="shared" si="23"/>
        <v>0</v>
      </c>
      <c r="DL82" s="481">
        <f t="shared" si="23"/>
        <v>0</v>
      </c>
      <c r="DM82" s="464">
        <v>1</v>
      </c>
    </row>
    <row r="83" spans="2:117">
      <c r="B83" s="473">
        <v>1</v>
      </c>
      <c r="C83" s="423" t="s">
        <v>1103</v>
      </c>
      <c r="D83" s="423" t="s">
        <v>197</v>
      </c>
      <c r="E83" s="423" t="s">
        <v>198</v>
      </c>
      <c r="F83" s="476">
        <f t="shared" ref="F83:F93" si="24">+SUM(G83:CA83)</f>
        <v>7.5</v>
      </c>
      <c r="G83" s="474"/>
      <c r="H83" s="474"/>
      <c r="I83" s="474"/>
      <c r="J83" s="474"/>
      <c r="K83" s="474"/>
      <c r="L83" s="474"/>
      <c r="M83" s="474"/>
      <c r="N83" s="474"/>
      <c r="O83" s="474"/>
      <c r="P83" s="474"/>
      <c r="Q83" s="474"/>
      <c r="R83" s="474"/>
      <c r="S83" s="474"/>
      <c r="T83" s="474"/>
      <c r="U83" s="474"/>
      <c r="V83" s="474"/>
      <c r="W83" s="474"/>
      <c r="X83" s="474"/>
      <c r="Y83" s="474"/>
      <c r="Z83" s="474"/>
      <c r="AA83" s="474"/>
      <c r="AB83" s="474"/>
      <c r="AC83" s="474"/>
      <c r="AD83" s="474"/>
      <c r="AE83" s="474"/>
      <c r="AF83" s="474"/>
      <c r="AG83" s="474"/>
      <c r="AH83" s="474"/>
      <c r="AI83" s="474"/>
      <c r="AJ83" s="474"/>
      <c r="AK83" s="474"/>
      <c r="AL83" s="474"/>
      <c r="AM83" s="474"/>
      <c r="AN83" s="474"/>
      <c r="AO83" s="474"/>
      <c r="AP83" s="474"/>
      <c r="AR83" s="474"/>
      <c r="AS83" s="474"/>
      <c r="AT83" s="474"/>
      <c r="AU83" s="474"/>
      <c r="AV83" s="474"/>
      <c r="AW83" s="474"/>
      <c r="AX83" s="474"/>
      <c r="AY83" s="474"/>
      <c r="AZ83" s="474"/>
      <c r="BA83" s="474"/>
      <c r="BB83" s="474"/>
      <c r="BC83" s="474"/>
      <c r="BD83" s="474"/>
      <c r="BE83" s="474"/>
      <c r="BF83" s="474"/>
      <c r="BG83" s="474"/>
      <c r="BH83" s="474"/>
      <c r="BI83" s="474"/>
      <c r="BJ83" s="474"/>
      <c r="BK83" s="474"/>
      <c r="BL83" s="474">
        <v>7.5</v>
      </c>
      <c r="BM83" s="474"/>
      <c r="BN83" s="474"/>
      <c r="BO83" s="474"/>
      <c r="BP83" s="474"/>
      <c r="BQ83" s="474"/>
      <c r="BR83" s="474"/>
      <c r="BS83" s="474"/>
      <c r="BT83" s="474"/>
      <c r="BU83" s="474"/>
      <c r="BV83" s="474"/>
      <c r="BW83" s="474"/>
      <c r="BX83" s="474"/>
      <c r="BY83" s="474"/>
      <c r="BZ83" s="474"/>
      <c r="CA83" s="474"/>
      <c r="CC83" s="475"/>
      <c r="CD83" s="475"/>
      <c r="CE83" s="475"/>
      <c r="CF83" s="475"/>
      <c r="CG83" s="475"/>
      <c r="CH83" s="475"/>
      <c r="CI83" s="475"/>
      <c r="CJ83" s="475"/>
      <c r="CK83" s="475"/>
      <c r="CL83" s="475"/>
      <c r="CM83" s="475"/>
      <c r="CN83" s="475"/>
      <c r="CO83" s="475"/>
      <c r="CP83" s="475"/>
      <c r="CQ83" s="475"/>
      <c r="CR83" s="475"/>
      <c r="CS83" s="475"/>
      <c r="CT83" s="475"/>
      <c r="CU83" s="475"/>
      <c r="CV83" s="475"/>
      <c r="CW83" s="475"/>
      <c r="CX83" s="475"/>
      <c r="CY83" s="475"/>
      <c r="CZ83" s="475"/>
      <c r="DA83" s="475"/>
      <c r="DB83" s="475"/>
      <c r="DC83" s="475"/>
      <c r="DD83" s="475"/>
      <c r="DE83" s="475"/>
      <c r="DF83" s="475"/>
      <c r="DG83" s="475"/>
      <c r="DH83" s="475"/>
      <c r="DI83" s="475"/>
      <c r="DJ83" s="475"/>
      <c r="DK83" s="475"/>
      <c r="DL83" s="475"/>
      <c r="DM83" s="464">
        <v>1</v>
      </c>
    </row>
    <row r="84" spans="2:117">
      <c r="B84" s="473">
        <f>+B83+1</f>
        <v>2</v>
      </c>
      <c r="C84" s="423" t="s">
        <v>1103</v>
      </c>
      <c r="D84" s="423" t="s">
        <v>201</v>
      </c>
      <c r="E84" s="423" t="s">
        <v>626</v>
      </c>
      <c r="F84" s="476">
        <f t="shared" si="24"/>
        <v>7.5</v>
      </c>
      <c r="G84" s="474"/>
      <c r="H84" s="474"/>
      <c r="I84" s="474"/>
      <c r="J84" s="474"/>
      <c r="K84" s="474"/>
      <c r="L84" s="474"/>
      <c r="M84" s="474"/>
      <c r="N84" s="474"/>
      <c r="O84" s="474"/>
      <c r="P84" s="474"/>
      <c r="Q84" s="474"/>
      <c r="R84" s="474"/>
      <c r="S84" s="474"/>
      <c r="T84" s="474"/>
      <c r="U84" s="474"/>
      <c r="V84" s="474"/>
      <c r="W84" s="474"/>
      <c r="X84" s="474"/>
      <c r="Y84" s="474"/>
      <c r="Z84" s="474"/>
      <c r="AA84" s="474"/>
      <c r="AB84" s="474"/>
      <c r="AC84" s="474"/>
      <c r="AD84" s="474"/>
      <c r="AE84" s="474"/>
      <c r="AF84" s="474"/>
      <c r="AG84" s="474"/>
      <c r="AH84" s="474"/>
      <c r="AI84" s="474"/>
      <c r="AJ84" s="474"/>
      <c r="AK84" s="474"/>
      <c r="AL84" s="474"/>
      <c r="AM84" s="474"/>
      <c r="AN84" s="474"/>
      <c r="AO84" s="474"/>
      <c r="AP84" s="474"/>
      <c r="AR84" s="474"/>
      <c r="AS84" s="474"/>
      <c r="AT84" s="474"/>
      <c r="AU84" s="474"/>
      <c r="AV84" s="474"/>
      <c r="AW84" s="474"/>
      <c r="AX84" s="474"/>
      <c r="AY84" s="474"/>
      <c r="AZ84" s="474"/>
      <c r="BA84" s="474"/>
      <c r="BB84" s="474"/>
      <c r="BC84" s="474"/>
      <c r="BD84" s="474"/>
      <c r="BE84" s="474"/>
      <c r="BF84" s="474"/>
      <c r="BG84" s="474"/>
      <c r="BH84" s="474"/>
      <c r="BI84" s="474"/>
      <c r="BJ84" s="474"/>
      <c r="BK84" s="474"/>
      <c r="BL84" s="474">
        <v>7.5</v>
      </c>
      <c r="BM84" s="474"/>
      <c r="BN84" s="474"/>
      <c r="BO84" s="474"/>
      <c r="BP84" s="474"/>
      <c r="BQ84" s="474"/>
      <c r="BR84" s="474"/>
      <c r="BS84" s="474"/>
      <c r="BT84" s="474"/>
      <c r="BU84" s="474"/>
      <c r="BV84" s="474"/>
      <c r="BW84" s="474"/>
      <c r="BX84" s="474"/>
      <c r="BY84" s="474"/>
      <c r="BZ84" s="474"/>
      <c r="CA84" s="474"/>
      <c r="CC84" s="475"/>
      <c r="CD84" s="475"/>
      <c r="CE84" s="475"/>
      <c r="CF84" s="475"/>
      <c r="CG84" s="475"/>
      <c r="CH84" s="475"/>
      <c r="CI84" s="475"/>
      <c r="CJ84" s="475"/>
      <c r="CK84" s="475"/>
      <c r="CL84" s="475"/>
      <c r="CM84" s="475"/>
      <c r="CN84" s="475"/>
      <c r="CO84" s="475"/>
      <c r="CP84" s="475"/>
      <c r="CQ84" s="475"/>
      <c r="CR84" s="475"/>
      <c r="CS84" s="475"/>
      <c r="CT84" s="475"/>
      <c r="CU84" s="475"/>
      <c r="CV84" s="475"/>
      <c r="CW84" s="475"/>
      <c r="CX84" s="475"/>
      <c r="CY84" s="475"/>
      <c r="CZ84" s="475"/>
      <c r="DA84" s="475"/>
      <c r="DB84" s="475"/>
      <c r="DC84" s="475"/>
      <c r="DD84" s="475"/>
      <c r="DE84" s="475"/>
      <c r="DF84" s="475"/>
      <c r="DG84" s="475"/>
      <c r="DH84" s="475"/>
      <c r="DI84" s="475"/>
      <c r="DJ84" s="475"/>
      <c r="DK84" s="475"/>
      <c r="DL84" s="475"/>
      <c r="DM84" s="464">
        <v>1</v>
      </c>
    </row>
    <row r="85" spans="2:117">
      <c r="B85" s="473">
        <f>+B84+1</f>
        <v>3</v>
      </c>
      <c r="C85" s="423" t="s">
        <v>1103</v>
      </c>
      <c r="D85" s="423" t="s">
        <v>203</v>
      </c>
      <c r="E85" s="423" t="s">
        <v>204</v>
      </c>
      <c r="F85" s="476">
        <f t="shared" si="24"/>
        <v>0</v>
      </c>
      <c r="G85" s="474"/>
      <c r="H85" s="474"/>
      <c r="I85" s="474"/>
      <c r="J85" s="474"/>
      <c r="K85" s="474"/>
      <c r="L85" s="474"/>
      <c r="M85" s="474"/>
      <c r="N85" s="474"/>
      <c r="O85" s="474"/>
      <c r="P85" s="474"/>
      <c r="Q85" s="474"/>
      <c r="R85" s="474"/>
      <c r="S85" s="474"/>
      <c r="T85" s="474"/>
      <c r="U85" s="474"/>
      <c r="V85" s="474"/>
      <c r="W85" s="474"/>
      <c r="X85" s="474"/>
      <c r="Y85" s="474"/>
      <c r="Z85" s="474"/>
      <c r="AA85" s="474"/>
      <c r="AB85" s="474"/>
      <c r="AC85" s="474"/>
      <c r="AD85" s="474"/>
      <c r="AE85" s="474"/>
      <c r="AF85" s="474"/>
      <c r="AG85" s="474"/>
      <c r="AH85" s="474"/>
      <c r="AI85" s="474"/>
      <c r="AJ85" s="474"/>
      <c r="AK85" s="474"/>
      <c r="AL85" s="474"/>
      <c r="AM85" s="474"/>
      <c r="AN85" s="474"/>
      <c r="AO85" s="474"/>
      <c r="AP85" s="474"/>
      <c r="AR85" s="474"/>
      <c r="AS85" s="474"/>
      <c r="AT85" s="474"/>
      <c r="AU85" s="474"/>
      <c r="AV85" s="474"/>
      <c r="AW85" s="474"/>
      <c r="AX85" s="474"/>
      <c r="AY85" s="474"/>
      <c r="AZ85" s="474"/>
      <c r="BA85" s="474"/>
      <c r="BB85" s="474"/>
      <c r="BC85" s="474"/>
      <c r="BD85" s="474"/>
      <c r="BE85" s="474"/>
      <c r="BF85" s="474"/>
      <c r="BG85" s="474"/>
      <c r="BH85" s="474"/>
      <c r="BI85" s="474"/>
      <c r="BJ85" s="474"/>
      <c r="BK85" s="474"/>
      <c r="BL85" s="474"/>
      <c r="BM85" s="474"/>
      <c r="BN85" s="474"/>
      <c r="BO85" s="474"/>
      <c r="BP85" s="474"/>
      <c r="BQ85" s="474"/>
      <c r="BR85" s="474"/>
      <c r="BS85" s="474"/>
      <c r="BT85" s="474"/>
      <c r="BU85" s="474"/>
      <c r="BV85" s="474"/>
      <c r="BW85" s="474"/>
      <c r="BX85" s="474"/>
      <c r="BY85" s="474"/>
      <c r="BZ85" s="474"/>
      <c r="CA85" s="474"/>
      <c r="CC85" s="475"/>
      <c r="CD85" s="475"/>
      <c r="CE85" s="475"/>
      <c r="CF85" s="475"/>
      <c r="CG85" s="475"/>
      <c r="CH85" s="475"/>
      <c r="CI85" s="475"/>
      <c r="CJ85" s="475"/>
      <c r="CK85" s="475"/>
      <c r="CL85" s="475"/>
      <c r="CM85" s="475"/>
      <c r="CN85" s="475"/>
      <c r="CO85" s="475"/>
      <c r="CP85" s="475"/>
      <c r="CQ85" s="475"/>
      <c r="CR85" s="475"/>
      <c r="CS85" s="475"/>
      <c r="CT85" s="475"/>
      <c r="CU85" s="475"/>
      <c r="CV85" s="475"/>
      <c r="CW85" s="475"/>
      <c r="CX85" s="475"/>
      <c r="CY85" s="475"/>
      <c r="CZ85" s="475"/>
      <c r="DA85" s="475"/>
      <c r="DB85" s="475"/>
      <c r="DC85" s="475"/>
      <c r="DD85" s="475"/>
      <c r="DE85" s="475"/>
      <c r="DF85" s="475"/>
      <c r="DG85" s="475"/>
      <c r="DH85" s="475"/>
      <c r="DI85" s="475"/>
      <c r="DJ85" s="475"/>
      <c r="DK85" s="475"/>
      <c r="DL85" s="475"/>
      <c r="DM85" s="464">
        <v>1</v>
      </c>
    </row>
    <row r="86" spans="2:117">
      <c r="B86" s="473">
        <f t="shared" ref="B86:B93" si="25">+B85+1</f>
        <v>4</v>
      </c>
      <c r="C86" s="423" t="s">
        <v>1103</v>
      </c>
      <c r="D86" s="423" t="s">
        <v>404</v>
      </c>
      <c r="E86" s="423" t="s">
        <v>405</v>
      </c>
      <c r="F86" s="476">
        <f t="shared" si="24"/>
        <v>0</v>
      </c>
      <c r="G86" s="474"/>
      <c r="H86" s="474"/>
      <c r="I86" s="474"/>
      <c r="J86" s="474"/>
      <c r="K86" s="474"/>
      <c r="L86" s="474"/>
      <c r="M86" s="474"/>
      <c r="N86" s="474"/>
      <c r="O86" s="474"/>
      <c r="P86" s="474"/>
      <c r="Q86" s="474"/>
      <c r="R86" s="474"/>
      <c r="S86" s="474"/>
      <c r="T86" s="474"/>
      <c r="U86" s="474"/>
      <c r="V86" s="474"/>
      <c r="W86" s="474"/>
      <c r="X86" s="474"/>
      <c r="Y86" s="474"/>
      <c r="Z86" s="474"/>
      <c r="AA86" s="474"/>
      <c r="AB86" s="474"/>
      <c r="AC86" s="474"/>
      <c r="AD86" s="474"/>
      <c r="AE86" s="474"/>
      <c r="AF86" s="474"/>
      <c r="AG86" s="474"/>
      <c r="AH86" s="474"/>
      <c r="AI86" s="474"/>
      <c r="AJ86" s="474"/>
      <c r="AK86" s="474"/>
      <c r="AL86" s="474"/>
      <c r="AM86" s="474"/>
      <c r="AN86" s="474"/>
      <c r="AO86" s="474"/>
      <c r="AP86" s="474"/>
      <c r="AR86" s="474"/>
      <c r="AS86" s="474"/>
      <c r="AT86" s="474"/>
      <c r="AU86" s="474"/>
      <c r="AV86" s="474"/>
      <c r="AW86" s="474"/>
      <c r="AX86" s="474"/>
      <c r="AY86" s="474"/>
      <c r="AZ86" s="474"/>
      <c r="BA86" s="474"/>
      <c r="BB86" s="474"/>
      <c r="BC86" s="474"/>
      <c r="BD86" s="474"/>
      <c r="BE86" s="474"/>
      <c r="BF86" s="474"/>
      <c r="BG86" s="474"/>
      <c r="BH86" s="474"/>
      <c r="BI86" s="474"/>
      <c r="BJ86" s="474"/>
      <c r="BK86" s="474"/>
      <c r="BL86" s="474"/>
      <c r="BM86" s="474"/>
      <c r="BN86" s="474"/>
      <c r="BO86" s="474"/>
      <c r="BP86" s="474"/>
      <c r="BQ86" s="474"/>
      <c r="BR86" s="474"/>
      <c r="BS86" s="474"/>
      <c r="BT86" s="474"/>
      <c r="BU86" s="474"/>
      <c r="BV86" s="474"/>
      <c r="BW86" s="474"/>
      <c r="BX86" s="474"/>
      <c r="BY86" s="474"/>
      <c r="BZ86" s="474"/>
      <c r="CA86" s="474"/>
      <c r="CC86" s="475"/>
      <c r="CD86" s="475"/>
      <c r="CE86" s="475"/>
      <c r="CF86" s="475"/>
      <c r="CG86" s="475"/>
      <c r="CH86" s="475"/>
      <c r="CI86" s="475"/>
      <c r="CJ86" s="475"/>
      <c r="CK86" s="475"/>
      <c r="CL86" s="475"/>
      <c r="CM86" s="475"/>
      <c r="CN86" s="475"/>
      <c r="CO86" s="475"/>
      <c r="CP86" s="475"/>
      <c r="CQ86" s="475"/>
      <c r="CR86" s="475"/>
      <c r="CS86" s="475"/>
      <c r="CT86" s="475"/>
      <c r="CU86" s="475"/>
      <c r="CV86" s="475"/>
      <c r="CW86" s="475"/>
      <c r="CX86" s="475"/>
      <c r="CY86" s="475"/>
      <c r="CZ86" s="475"/>
      <c r="DA86" s="475"/>
      <c r="DB86" s="475"/>
      <c r="DC86" s="475"/>
      <c r="DD86" s="475"/>
      <c r="DE86" s="475"/>
      <c r="DF86" s="475"/>
      <c r="DG86" s="475"/>
      <c r="DH86" s="475"/>
      <c r="DI86" s="475"/>
      <c r="DJ86" s="475"/>
      <c r="DK86" s="475"/>
      <c r="DL86" s="475"/>
      <c r="DM86" s="464">
        <v>1</v>
      </c>
    </row>
    <row r="87" spans="2:117">
      <c r="B87" s="473">
        <f t="shared" si="25"/>
        <v>5</v>
      </c>
      <c r="C87" s="423" t="s">
        <v>1103</v>
      </c>
      <c r="D87" s="423" t="s">
        <v>628</v>
      </c>
      <c r="E87" s="423" t="s">
        <v>199</v>
      </c>
      <c r="F87" s="476">
        <f t="shared" si="24"/>
        <v>0</v>
      </c>
      <c r="G87" s="474"/>
      <c r="H87" s="474"/>
      <c r="I87" s="474"/>
      <c r="J87" s="474"/>
      <c r="K87" s="474"/>
      <c r="L87" s="474"/>
      <c r="M87" s="474"/>
      <c r="N87" s="474"/>
      <c r="O87" s="474"/>
      <c r="P87" s="474"/>
      <c r="Q87" s="474"/>
      <c r="R87" s="474"/>
      <c r="S87" s="474"/>
      <c r="T87" s="474"/>
      <c r="U87" s="474"/>
      <c r="V87" s="474"/>
      <c r="W87" s="474"/>
      <c r="X87" s="474"/>
      <c r="Y87" s="474"/>
      <c r="Z87" s="474"/>
      <c r="AA87" s="474"/>
      <c r="AB87" s="474"/>
      <c r="AC87" s="474"/>
      <c r="AD87" s="474"/>
      <c r="AE87" s="474"/>
      <c r="AF87" s="474"/>
      <c r="AG87" s="474"/>
      <c r="AH87" s="474"/>
      <c r="AI87" s="474"/>
      <c r="AJ87" s="474"/>
      <c r="AK87" s="474"/>
      <c r="AL87" s="474"/>
      <c r="AM87" s="474"/>
      <c r="AN87" s="474"/>
      <c r="AO87" s="474"/>
      <c r="AP87" s="474"/>
      <c r="AR87" s="474"/>
      <c r="AS87" s="474"/>
      <c r="AT87" s="474"/>
      <c r="AU87" s="474"/>
      <c r="AV87" s="474"/>
      <c r="AW87" s="474"/>
      <c r="AX87" s="474"/>
      <c r="AY87" s="474"/>
      <c r="AZ87" s="474"/>
      <c r="BA87" s="474"/>
      <c r="BB87" s="474"/>
      <c r="BC87" s="474"/>
      <c r="BD87" s="474"/>
      <c r="BE87" s="474"/>
      <c r="BF87" s="474"/>
      <c r="BG87" s="474"/>
      <c r="BH87" s="474"/>
      <c r="BI87" s="474"/>
      <c r="BJ87" s="474"/>
      <c r="BK87" s="474"/>
      <c r="BL87" s="474"/>
      <c r="BM87" s="474"/>
      <c r="BN87" s="474"/>
      <c r="BO87" s="474"/>
      <c r="BP87" s="474"/>
      <c r="BQ87" s="474"/>
      <c r="BR87" s="474"/>
      <c r="BS87" s="474"/>
      <c r="BT87" s="474"/>
      <c r="BU87" s="474"/>
      <c r="BV87" s="474"/>
      <c r="BW87" s="474"/>
      <c r="BX87" s="474"/>
      <c r="BY87" s="474"/>
      <c r="BZ87" s="474"/>
      <c r="CA87" s="474"/>
      <c r="CC87" s="475"/>
      <c r="CD87" s="475"/>
      <c r="CE87" s="475"/>
      <c r="CF87" s="475"/>
      <c r="CG87" s="475"/>
      <c r="CH87" s="475"/>
      <c r="CI87" s="475"/>
      <c r="CJ87" s="475"/>
      <c r="CK87" s="475"/>
      <c r="CL87" s="475"/>
      <c r="CM87" s="475"/>
      <c r="CN87" s="475"/>
      <c r="CO87" s="475"/>
      <c r="CP87" s="475"/>
      <c r="CQ87" s="475"/>
      <c r="CR87" s="475"/>
      <c r="CS87" s="475"/>
      <c r="CT87" s="475"/>
      <c r="CU87" s="475"/>
      <c r="CV87" s="475"/>
      <c r="CW87" s="475"/>
      <c r="CX87" s="475"/>
      <c r="CY87" s="475"/>
      <c r="CZ87" s="475"/>
      <c r="DA87" s="475"/>
      <c r="DB87" s="475"/>
      <c r="DC87" s="475"/>
      <c r="DD87" s="475"/>
      <c r="DE87" s="475"/>
      <c r="DF87" s="475"/>
      <c r="DG87" s="475"/>
      <c r="DH87" s="475"/>
      <c r="DI87" s="475"/>
      <c r="DJ87" s="475"/>
      <c r="DK87" s="475"/>
      <c r="DL87" s="475"/>
      <c r="DM87" s="464">
        <v>1</v>
      </c>
    </row>
    <row r="88" spans="2:117">
      <c r="B88" s="473">
        <f t="shared" si="25"/>
        <v>6</v>
      </c>
      <c r="C88" s="423" t="s">
        <v>1103</v>
      </c>
      <c r="D88" s="423" t="s">
        <v>381</v>
      </c>
      <c r="E88" s="423" t="s">
        <v>639</v>
      </c>
      <c r="F88" s="476">
        <f t="shared" si="24"/>
        <v>7.5</v>
      </c>
      <c r="G88" s="474"/>
      <c r="H88" s="474"/>
      <c r="I88" s="474"/>
      <c r="J88" s="474"/>
      <c r="K88" s="474"/>
      <c r="L88" s="474"/>
      <c r="M88" s="474"/>
      <c r="N88" s="474"/>
      <c r="O88" s="474"/>
      <c r="P88" s="474"/>
      <c r="Q88" s="474"/>
      <c r="R88" s="474"/>
      <c r="S88" s="474"/>
      <c r="T88" s="474"/>
      <c r="U88" s="474"/>
      <c r="V88" s="474"/>
      <c r="W88" s="474"/>
      <c r="X88" s="474"/>
      <c r="Y88" s="474"/>
      <c r="Z88" s="474"/>
      <c r="AA88" s="474"/>
      <c r="AB88" s="474"/>
      <c r="AC88" s="474"/>
      <c r="AD88" s="474"/>
      <c r="AE88" s="474"/>
      <c r="AF88" s="474"/>
      <c r="AG88" s="474"/>
      <c r="AH88" s="474"/>
      <c r="AI88" s="474"/>
      <c r="AJ88" s="474"/>
      <c r="AK88" s="474"/>
      <c r="AL88" s="474"/>
      <c r="AM88" s="474"/>
      <c r="AN88" s="474"/>
      <c r="AO88" s="474"/>
      <c r="AP88" s="474"/>
      <c r="AR88" s="474"/>
      <c r="AS88" s="474"/>
      <c r="AT88" s="474"/>
      <c r="AU88" s="474"/>
      <c r="AV88" s="474"/>
      <c r="AW88" s="474"/>
      <c r="AX88" s="474"/>
      <c r="AY88" s="474"/>
      <c r="AZ88" s="474"/>
      <c r="BA88" s="474"/>
      <c r="BB88" s="474"/>
      <c r="BC88" s="474"/>
      <c r="BD88" s="474"/>
      <c r="BE88" s="474"/>
      <c r="BF88" s="474"/>
      <c r="BG88" s="474"/>
      <c r="BH88" s="474"/>
      <c r="BI88" s="474"/>
      <c r="BJ88" s="474"/>
      <c r="BK88" s="474"/>
      <c r="BL88" s="474">
        <v>7.5</v>
      </c>
      <c r="BM88" s="474"/>
      <c r="BN88" s="474"/>
      <c r="BO88" s="474"/>
      <c r="BP88" s="474"/>
      <c r="BQ88" s="474"/>
      <c r="BR88" s="474"/>
      <c r="BS88" s="474"/>
      <c r="BT88" s="474"/>
      <c r="BU88" s="474"/>
      <c r="BV88" s="474"/>
      <c r="BW88" s="474"/>
      <c r="BX88" s="474"/>
      <c r="BY88" s="474"/>
      <c r="BZ88" s="474"/>
      <c r="CA88" s="474"/>
      <c r="CC88" s="475"/>
      <c r="CD88" s="475"/>
      <c r="CE88" s="475"/>
      <c r="CF88" s="475"/>
      <c r="CG88" s="475"/>
      <c r="CH88" s="475"/>
      <c r="CI88" s="475"/>
      <c r="CJ88" s="475"/>
      <c r="CK88" s="475"/>
      <c r="CL88" s="475"/>
      <c r="CM88" s="475"/>
      <c r="CN88" s="475"/>
      <c r="CO88" s="475"/>
      <c r="CP88" s="475"/>
      <c r="CQ88" s="475"/>
      <c r="CR88" s="475"/>
      <c r="CS88" s="475"/>
      <c r="CT88" s="475"/>
      <c r="CU88" s="475"/>
      <c r="CV88" s="475"/>
      <c r="CW88" s="475"/>
      <c r="CX88" s="475"/>
      <c r="CY88" s="475"/>
      <c r="CZ88" s="475"/>
      <c r="DA88" s="475"/>
      <c r="DB88" s="475"/>
      <c r="DC88" s="475"/>
      <c r="DD88" s="475"/>
      <c r="DE88" s="475"/>
      <c r="DF88" s="475"/>
      <c r="DG88" s="475"/>
      <c r="DH88" s="475"/>
      <c r="DI88" s="475"/>
      <c r="DJ88" s="475"/>
      <c r="DK88" s="475"/>
      <c r="DL88" s="475"/>
      <c r="DM88" s="464">
        <v>1</v>
      </c>
    </row>
    <row r="89" spans="2:117">
      <c r="B89" s="473">
        <f t="shared" si="25"/>
        <v>7</v>
      </c>
      <c r="C89" s="423" t="s">
        <v>1103</v>
      </c>
      <c r="D89" s="423" t="s">
        <v>1029</v>
      </c>
      <c r="E89" s="423" t="s">
        <v>1030</v>
      </c>
      <c r="F89" s="476">
        <f t="shared" si="24"/>
        <v>0</v>
      </c>
      <c r="G89" s="474"/>
      <c r="H89" s="474"/>
      <c r="I89" s="474"/>
      <c r="J89" s="474"/>
      <c r="K89" s="474"/>
      <c r="L89" s="474"/>
      <c r="M89" s="474"/>
      <c r="N89" s="474"/>
      <c r="O89" s="474"/>
      <c r="P89" s="474"/>
      <c r="Q89" s="474"/>
      <c r="R89" s="474"/>
      <c r="S89" s="474"/>
      <c r="T89" s="474"/>
      <c r="U89" s="474"/>
      <c r="V89" s="474"/>
      <c r="W89" s="474"/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H89" s="474"/>
      <c r="AI89" s="474"/>
      <c r="AJ89" s="474"/>
      <c r="AK89" s="474"/>
      <c r="AL89" s="474"/>
      <c r="AM89" s="474"/>
      <c r="AN89" s="474"/>
      <c r="AO89" s="474"/>
      <c r="AP89" s="474"/>
      <c r="AR89" s="474"/>
      <c r="AS89" s="474"/>
      <c r="AT89" s="474"/>
      <c r="AU89" s="474"/>
      <c r="AV89" s="474"/>
      <c r="AW89" s="474"/>
      <c r="AX89" s="474"/>
      <c r="AY89" s="474"/>
      <c r="AZ89" s="474"/>
      <c r="BA89" s="474"/>
      <c r="BB89" s="474"/>
      <c r="BC89" s="474"/>
      <c r="BD89" s="474"/>
      <c r="BE89" s="474"/>
      <c r="BF89" s="474"/>
      <c r="BG89" s="474"/>
      <c r="BH89" s="474"/>
      <c r="BI89" s="474"/>
      <c r="BJ89" s="474"/>
      <c r="BK89" s="474"/>
      <c r="BL89" s="474"/>
      <c r="BM89" s="474"/>
      <c r="BN89" s="474"/>
      <c r="BO89" s="474"/>
      <c r="BP89" s="474"/>
      <c r="BQ89" s="474"/>
      <c r="BR89" s="474"/>
      <c r="BS89" s="474"/>
      <c r="BT89" s="474"/>
      <c r="BU89" s="474"/>
      <c r="BV89" s="474"/>
      <c r="BW89" s="474"/>
      <c r="BX89" s="474"/>
      <c r="BY89" s="474"/>
      <c r="BZ89" s="474"/>
      <c r="CA89" s="474"/>
      <c r="CC89" s="475"/>
      <c r="CD89" s="475"/>
      <c r="CE89" s="475"/>
      <c r="CF89" s="475"/>
      <c r="CG89" s="475"/>
      <c r="CH89" s="475"/>
      <c r="CI89" s="475"/>
      <c r="CJ89" s="475"/>
      <c r="CK89" s="475"/>
      <c r="CL89" s="475"/>
      <c r="CM89" s="475"/>
      <c r="CN89" s="475"/>
      <c r="CO89" s="475"/>
      <c r="CP89" s="475"/>
      <c r="CQ89" s="475"/>
      <c r="CR89" s="475"/>
      <c r="CS89" s="475"/>
      <c r="CT89" s="475"/>
      <c r="CU89" s="475"/>
      <c r="CV89" s="475"/>
      <c r="CW89" s="475"/>
      <c r="CX89" s="475"/>
      <c r="CY89" s="475"/>
      <c r="CZ89" s="475"/>
      <c r="DA89" s="475"/>
      <c r="DB89" s="475"/>
      <c r="DC89" s="475"/>
      <c r="DD89" s="475"/>
      <c r="DE89" s="475"/>
      <c r="DF89" s="475"/>
      <c r="DG89" s="475"/>
      <c r="DH89" s="475"/>
      <c r="DI89" s="475"/>
      <c r="DJ89" s="475"/>
      <c r="DK89" s="475"/>
      <c r="DL89" s="475"/>
      <c r="DM89" s="464">
        <v>1</v>
      </c>
    </row>
    <row r="90" spans="2:117">
      <c r="B90" s="473">
        <f t="shared" si="25"/>
        <v>8</v>
      </c>
      <c r="C90" s="423" t="s">
        <v>1103</v>
      </c>
      <c r="D90" s="423" t="s">
        <v>1052</v>
      </c>
      <c r="E90" s="423" t="s">
        <v>1053</v>
      </c>
      <c r="F90" s="476">
        <f t="shared" si="24"/>
        <v>0</v>
      </c>
      <c r="G90" s="474"/>
      <c r="H90" s="474"/>
      <c r="I90" s="474"/>
      <c r="J90" s="474"/>
      <c r="K90" s="474"/>
      <c r="L90" s="474"/>
      <c r="M90" s="474"/>
      <c r="N90" s="474"/>
      <c r="O90" s="474"/>
      <c r="P90" s="474"/>
      <c r="Q90" s="474"/>
      <c r="R90" s="474"/>
      <c r="S90" s="474"/>
      <c r="T90" s="474"/>
      <c r="U90" s="474"/>
      <c r="V90" s="474"/>
      <c r="W90" s="474"/>
      <c r="X90" s="474"/>
      <c r="Y90" s="474"/>
      <c r="Z90" s="474"/>
      <c r="AA90" s="474"/>
      <c r="AB90" s="474"/>
      <c r="AC90" s="474"/>
      <c r="AD90" s="474"/>
      <c r="AE90" s="474"/>
      <c r="AF90" s="474"/>
      <c r="AG90" s="474"/>
      <c r="AH90" s="474"/>
      <c r="AI90" s="474"/>
      <c r="AJ90" s="474"/>
      <c r="AK90" s="474"/>
      <c r="AL90" s="474"/>
      <c r="AM90" s="474"/>
      <c r="AN90" s="474"/>
      <c r="AO90" s="474"/>
      <c r="AP90" s="474"/>
      <c r="AR90" s="474"/>
      <c r="AS90" s="474"/>
      <c r="AT90" s="474"/>
      <c r="AU90" s="474"/>
      <c r="AV90" s="474"/>
      <c r="AW90" s="474"/>
      <c r="AX90" s="474"/>
      <c r="AY90" s="474"/>
      <c r="AZ90" s="474"/>
      <c r="BA90" s="474"/>
      <c r="BB90" s="474"/>
      <c r="BC90" s="474"/>
      <c r="BD90" s="474"/>
      <c r="BE90" s="474"/>
      <c r="BF90" s="474"/>
      <c r="BG90" s="474"/>
      <c r="BH90" s="474"/>
      <c r="BI90" s="474"/>
      <c r="BJ90" s="474"/>
      <c r="BK90" s="474"/>
      <c r="BL90" s="474"/>
      <c r="BM90" s="474"/>
      <c r="BN90" s="474"/>
      <c r="BO90" s="474"/>
      <c r="BP90" s="474"/>
      <c r="BQ90" s="474"/>
      <c r="BR90" s="474"/>
      <c r="BS90" s="474"/>
      <c r="BT90" s="474"/>
      <c r="BU90" s="474"/>
      <c r="BV90" s="474"/>
      <c r="BW90" s="474"/>
      <c r="BX90" s="474"/>
      <c r="BY90" s="474"/>
      <c r="BZ90" s="474"/>
      <c r="CA90" s="474"/>
      <c r="CC90" s="475"/>
      <c r="CD90" s="475"/>
      <c r="CE90" s="475"/>
      <c r="CF90" s="475"/>
      <c r="CG90" s="475"/>
      <c r="CH90" s="475"/>
      <c r="CI90" s="475"/>
      <c r="CJ90" s="475"/>
      <c r="CK90" s="475"/>
      <c r="CL90" s="475"/>
      <c r="CM90" s="475"/>
      <c r="CN90" s="475"/>
      <c r="CO90" s="475"/>
      <c r="CP90" s="475"/>
      <c r="CQ90" s="475"/>
      <c r="CR90" s="475"/>
      <c r="CS90" s="475"/>
      <c r="CT90" s="475"/>
      <c r="CU90" s="475"/>
      <c r="CV90" s="475"/>
      <c r="CW90" s="475"/>
      <c r="CX90" s="475"/>
      <c r="CY90" s="475"/>
      <c r="CZ90" s="475"/>
      <c r="DA90" s="475"/>
      <c r="DB90" s="475"/>
      <c r="DC90" s="475"/>
      <c r="DD90" s="475"/>
      <c r="DE90" s="475"/>
      <c r="DF90" s="475"/>
      <c r="DG90" s="475"/>
      <c r="DH90" s="475"/>
      <c r="DI90" s="475"/>
      <c r="DJ90" s="475"/>
      <c r="DK90" s="475"/>
      <c r="DL90" s="475"/>
      <c r="DM90" s="464">
        <v>1</v>
      </c>
    </row>
    <row r="91" spans="2:117">
      <c r="B91" s="473">
        <f t="shared" si="25"/>
        <v>9</v>
      </c>
      <c r="C91" s="423" t="s">
        <v>1103</v>
      </c>
      <c r="D91" s="423" t="s">
        <v>510</v>
      </c>
      <c r="E91" s="423" t="s">
        <v>511</v>
      </c>
      <c r="F91" s="476">
        <f t="shared" si="24"/>
        <v>0</v>
      </c>
      <c r="G91" s="474"/>
      <c r="H91" s="474"/>
      <c r="I91" s="474"/>
      <c r="J91" s="474"/>
      <c r="K91" s="474"/>
      <c r="L91" s="474"/>
      <c r="M91" s="474"/>
      <c r="N91" s="474"/>
      <c r="O91" s="474"/>
      <c r="P91" s="474"/>
      <c r="Q91" s="474"/>
      <c r="R91" s="474"/>
      <c r="S91" s="474"/>
      <c r="T91" s="474"/>
      <c r="U91" s="474"/>
      <c r="V91" s="474"/>
      <c r="W91" s="474"/>
      <c r="X91" s="474"/>
      <c r="Y91" s="474"/>
      <c r="Z91" s="474"/>
      <c r="AA91" s="474"/>
      <c r="AB91" s="474"/>
      <c r="AC91" s="474"/>
      <c r="AD91" s="474"/>
      <c r="AE91" s="474"/>
      <c r="AF91" s="474"/>
      <c r="AG91" s="474"/>
      <c r="AH91" s="474"/>
      <c r="AI91" s="474"/>
      <c r="AJ91" s="474"/>
      <c r="AK91" s="474"/>
      <c r="AL91" s="474"/>
      <c r="AM91" s="474"/>
      <c r="AN91" s="474"/>
      <c r="AO91" s="474"/>
      <c r="AP91" s="474"/>
      <c r="AR91" s="474"/>
      <c r="AS91" s="474"/>
      <c r="AT91" s="474"/>
      <c r="AU91" s="474"/>
      <c r="AV91" s="474"/>
      <c r="AW91" s="474"/>
      <c r="AX91" s="474"/>
      <c r="AY91" s="474"/>
      <c r="AZ91" s="474"/>
      <c r="BA91" s="474"/>
      <c r="BB91" s="474"/>
      <c r="BC91" s="474"/>
      <c r="BD91" s="474"/>
      <c r="BE91" s="474"/>
      <c r="BF91" s="474"/>
      <c r="BG91" s="474"/>
      <c r="BH91" s="474"/>
      <c r="BI91" s="474"/>
      <c r="BJ91" s="474"/>
      <c r="BK91" s="474"/>
      <c r="BL91" s="474"/>
      <c r="BM91" s="474"/>
      <c r="BN91" s="474"/>
      <c r="BO91" s="474"/>
      <c r="BP91" s="474"/>
      <c r="BQ91" s="474"/>
      <c r="BR91" s="474"/>
      <c r="BS91" s="474"/>
      <c r="BT91" s="474"/>
      <c r="BU91" s="474"/>
      <c r="BV91" s="474"/>
      <c r="BW91" s="474"/>
      <c r="BX91" s="474"/>
      <c r="BY91" s="474"/>
      <c r="BZ91" s="474"/>
      <c r="CA91" s="474"/>
      <c r="CC91" s="475"/>
      <c r="CD91" s="475"/>
      <c r="CE91" s="475"/>
      <c r="CF91" s="475"/>
      <c r="CG91" s="475"/>
      <c r="CH91" s="475"/>
      <c r="CI91" s="475"/>
      <c r="CJ91" s="475"/>
      <c r="CK91" s="475"/>
      <c r="CL91" s="475"/>
      <c r="CM91" s="475"/>
      <c r="CN91" s="475"/>
      <c r="CO91" s="475"/>
      <c r="CP91" s="475"/>
      <c r="CQ91" s="475"/>
      <c r="CR91" s="475"/>
      <c r="CS91" s="475"/>
      <c r="CT91" s="475"/>
      <c r="CU91" s="475"/>
      <c r="CV91" s="475"/>
      <c r="CW91" s="475"/>
      <c r="CX91" s="475"/>
      <c r="CY91" s="475"/>
      <c r="CZ91" s="475"/>
      <c r="DA91" s="475"/>
      <c r="DB91" s="475"/>
      <c r="DC91" s="475"/>
      <c r="DD91" s="475"/>
      <c r="DE91" s="475"/>
      <c r="DF91" s="475"/>
      <c r="DG91" s="475"/>
      <c r="DH91" s="475"/>
      <c r="DI91" s="475"/>
      <c r="DJ91" s="475"/>
      <c r="DK91" s="475"/>
      <c r="DL91" s="475"/>
      <c r="DM91" s="464">
        <v>1</v>
      </c>
    </row>
    <row r="92" spans="2:117">
      <c r="B92" s="473">
        <f>+B91+1</f>
        <v>10</v>
      </c>
      <c r="C92" s="423" t="s">
        <v>1103</v>
      </c>
      <c r="D92" s="423" t="s">
        <v>407</v>
      </c>
      <c r="E92" s="423" t="s">
        <v>582</v>
      </c>
      <c r="F92" s="476">
        <f t="shared" si="24"/>
        <v>0</v>
      </c>
      <c r="G92" s="474"/>
      <c r="H92" s="474"/>
      <c r="I92" s="474"/>
      <c r="J92" s="474"/>
      <c r="K92" s="474"/>
      <c r="L92" s="474"/>
      <c r="M92" s="474"/>
      <c r="N92" s="474"/>
      <c r="O92" s="474"/>
      <c r="P92" s="474"/>
      <c r="Q92" s="474"/>
      <c r="R92" s="474"/>
      <c r="S92" s="474"/>
      <c r="T92" s="474"/>
      <c r="U92" s="474"/>
      <c r="V92" s="474"/>
      <c r="W92" s="474"/>
      <c r="X92" s="474"/>
      <c r="Y92" s="474"/>
      <c r="Z92" s="474"/>
      <c r="AA92" s="474"/>
      <c r="AB92" s="474"/>
      <c r="AC92" s="474"/>
      <c r="AD92" s="474"/>
      <c r="AE92" s="474"/>
      <c r="AF92" s="474"/>
      <c r="AG92" s="474"/>
      <c r="AH92" s="474"/>
      <c r="AI92" s="474"/>
      <c r="AJ92" s="474"/>
      <c r="AK92" s="474"/>
      <c r="AL92" s="474"/>
      <c r="AM92" s="474"/>
      <c r="AN92" s="474"/>
      <c r="AO92" s="474"/>
      <c r="AP92" s="474"/>
      <c r="AR92" s="474"/>
      <c r="AS92" s="474"/>
      <c r="AT92" s="474"/>
      <c r="AU92" s="474"/>
      <c r="AV92" s="474"/>
      <c r="AW92" s="474"/>
      <c r="AX92" s="474"/>
      <c r="AY92" s="474"/>
      <c r="AZ92" s="474"/>
      <c r="BA92" s="474"/>
      <c r="BB92" s="474"/>
      <c r="BC92" s="474"/>
      <c r="BD92" s="474"/>
      <c r="BE92" s="474"/>
      <c r="BF92" s="474"/>
      <c r="BG92" s="474"/>
      <c r="BH92" s="474"/>
      <c r="BI92" s="474"/>
      <c r="BJ92" s="474"/>
      <c r="BK92" s="474"/>
      <c r="BL92" s="474"/>
      <c r="BM92" s="474"/>
      <c r="BN92" s="474"/>
      <c r="BO92" s="474"/>
      <c r="BP92" s="474"/>
      <c r="BQ92" s="474"/>
      <c r="BR92" s="474"/>
      <c r="BS92" s="474"/>
      <c r="BT92" s="474"/>
      <c r="BU92" s="474"/>
      <c r="BV92" s="474"/>
      <c r="BW92" s="474"/>
      <c r="BX92" s="474"/>
      <c r="BY92" s="474"/>
      <c r="BZ92" s="474"/>
      <c r="CA92" s="474"/>
      <c r="CC92" s="475"/>
      <c r="CD92" s="475"/>
      <c r="CE92" s="475"/>
      <c r="CF92" s="475"/>
      <c r="CG92" s="475"/>
      <c r="CH92" s="475"/>
      <c r="CI92" s="475"/>
      <c r="CJ92" s="475"/>
      <c r="CK92" s="475"/>
      <c r="CL92" s="475"/>
      <c r="CM92" s="475"/>
      <c r="CN92" s="475"/>
      <c r="CO92" s="475"/>
      <c r="CP92" s="475"/>
      <c r="CQ92" s="475"/>
      <c r="CR92" s="475"/>
      <c r="CS92" s="475"/>
      <c r="CT92" s="475"/>
      <c r="CU92" s="475"/>
      <c r="CV92" s="475"/>
      <c r="CW92" s="475"/>
      <c r="CX92" s="475"/>
      <c r="CY92" s="475"/>
      <c r="CZ92" s="475"/>
      <c r="DA92" s="475"/>
      <c r="DB92" s="475"/>
      <c r="DC92" s="475"/>
      <c r="DD92" s="475"/>
      <c r="DE92" s="475"/>
      <c r="DF92" s="475"/>
      <c r="DG92" s="475"/>
      <c r="DH92" s="475"/>
      <c r="DI92" s="475"/>
      <c r="DJ92" s="475"/>
      <c r="DK92" s="475"/>
      <c r="DL92" s="475"/>
      <c r="DM92" s="464">
        <v>1</v>
      </c>
    </row>
    <row r="93" spans="2:117">
      <c r="B93" s="473">
        <f t="shared" si="25"/>
        <v>11</v>
      </c>
      <c r="C93" s="423" t="s">
        <v>1103</v>
      </c>
      <c r="D93" s="423" t="s">
        <v>869</v>
      </c>
      <c r="E93" s="423" t="s">
        <v>870</v>
      </c>
      <c r="F93" s="476">
        <f t="shared" si="24"/>
        <v>0</v>
      </c>
      <c r="G93" s="474"/>
      <c r="H93" s="474"/>
      <c r="I93" s="474"/>
      <c r="J93" s="474"/>
      <c r="K93" s="474"/>
      <c r="L93" s="474"/>
      <c r="M93" s="474"/>
      <c r="N93" s="474"/>
      <c r="O93" s="474"/>
      <c r="P93" s="474"/>
      <c r="Q93" s="474"/>
      <c r="R93" s="474"/>
      <c r="S93" s="474"/>
      <c r="T93" s="474"/>
      <c r="U93" s="474"/>
      <c r="V93" s="474"/>
      <c r="W93" s="474"/>
      <c r="X93" s="474"/>
      <c r="Y93" s="474"/>
      <c r="Z93" s="474"/>
      <c r="AA93" s="474"/>
      <c r="AB93" s="474"/>
      <c r="AC93" s="474"/>
      <c r="AD93" s="474"/>
      <c r="AE93" s="474"/>
      <c r="AF93" s="474"/>
      <c r="AG93" s="474"/>
      <c r="AH93" s="474"/>
      <c r="AI93" s="474"/>
      <c r="AJ93" s="474"/>
      <c r="AK93" s="474"/>
      <c r="AL93" s="474"/>
      <c r="AM93" s="474"/>
      <c r="AN93" s="474"/>
      <c r="AO93" s="474"/>
      <c r="AP93" s="474"/>
      <c r="AR93" s="474"/>
      <c r="AS93" s="474"/>
      <c r="AT93" s="474"/>
      <c r="AU93" s="474"/>
      <c r="AV93" s="474"/>
      <c r="AW93" s="474"/>
      <c r="AX93" s="474"/>
      <c r="AY93" s="474"/>
      <c r="AZ93" s="474"/>
      <c r="BA93" s="474"/>
      <c r="BB93" s="474"/>
      <c r="BC93" s="474"/>
      <c r="BD93" s="474"/>
      <c r="BE93" s="474"/>
      <c r="BF93" s="474"/>
      <c r="BG93" s="474"/>
      <c r="BH93" s="474"/>
      <c r="BI93" s="474"/>
      <c r="BJ93" s="474"/>
      <c r="BK93" s="474"/>
      <c r="BL93" s="474"/>
      <c r="BM93" s="474"/>
      <c r="BN93" s="474"/>
      <c r="BO93" s="474"/>
      <c r="BP93" s="474"/>
      <c r="BQ93" s="474"/>
      <c r="BR93" s="474"/>
      <c r="BS93" s="474"/>
      <c r="BT93" s="474"/>
      <c r="BU93" s="474"/>
      <c r="BV93" s="474"/>
      <c r="BW93" s="474"/>
      <c r="BX93" s="474"/>
      <c r="BY93" s="474"/>
      <c r="BZ93" s="474"/>
      <c r="CA93" s="474"/>
      <c r="CC93" s="475"/>
      <c r="CD93" s="475"/>
      <c r="CE93" s="475"/>
      <c r="CF93" s="475"/>
      <c r="CG93" s="475"/>
      <c r="CH93" s="475"/>
      <c r="CI93" s="475"/>
      <c r="CJ93" s="475"/>
      <c r="CK93" s="475"/>
      <c r="CL93" s="475"/>
      <c r="CM93" s="475"/>
      <c r="CN93" s="475"/>
      <c r="CO93" s="475"/>
      <c r="CP93" s="475"/>
      <c r="CQ93" s="475"/>
      <c r="CR93" s="475"/>
      <c r="CS93" s="475"/>
      <c r="CT93" s="475"/>
      <c r="CU93" s="475"/>
      <c r="CV93" s="475"/>
      <c r="CW93" s="475"/>
      <c r="CX93" s="475"/>
      <c r="CY93" s="475"/>
      <c r="CZ93" s="475"/>
      <c r="DA93" s="475"/>
      <c r="DB93" s="475"/>
      <c r="DC93" s="475"/>
      <c r="DD93" s="475"/>
      <c r="DE93" s="475"/>
      <c r="DF93" s="475"/>
      <c r="DG93" s="475"/>
      <c r="DH93" s="475"/>
      <c r="DI93" s="475"/>
      <c r="DJ93" s="475"/>
      <c r="DK93" s="475"/>
      <c r="DL93" s="475"/>
      <c r="DM93" s="464">
        <v>1</v>
      </c>
    </row>
    <row r="94" spans="2:117" s="482" customFormat="1" ht="12.75" customHeight="1">
      <c r="B94" s="477"/>
      <c r="C94" s="478" t="s">
        <v>1103</v>
      </c>
      <c r="D94" s="479" t="s">
        <v>1120</v>
      </c>
      <c r="E94" s="480">
        <f>COUNTA(E83:E93)</f>
        <v>11</v>
      </c>
      <c r="F94" s="483">
        <f>+SUM(F83:F93)</f>
        <v>22.5</v>
      </c>
      <c r="G94" s="481">
        <f t="shared" ref="G94:AP94" si="26">SUM(G83:G93)</f>
        <v>0</v>
      </c>
      <c r="H94" s="481">
        <f t="shared" si="26"/>
        <v>0</v>
      </c>
      <c r="I94" s="481">
        <f t="shared" si="26"/>
        <v>0</v>
      </c>
      <c r="J94" s="481">
        <f t="shared" si="26"/>
        <v>0</v>
      </c>
      <c r="K94" s="481">
        <f t="shared" si="26"/>
        <v>0</v>
      </c>
      <c r="L94" s="481">
        <f t="shared" si="26"/>
        <v>0</v>
      </c>
      <c r="M94" s="481">
        <f t="shared" si="26"/>
        <v>0</v>
      </c>
      <c r="N94" s="481">
        <f t="shared" si="26"/>
        <v>0</v>
      </c>
      <c r="O94" s="481">
        <f t="shared" si="26"/>
        <v>0</v>
      </c>
      <c r="P94" s="481">
        <f t="shared" si="26"/>
        <v>0</v>
      </c>
      <c r="Q94" s="481">
        <f t="shared" si="26"/>
        <v>0</v>
      </c>
      <c r="R94" s="481">
        <f t="shared" si="26"/>
        <v>0</v>
      </c>
      <c r="S94" s="481">
        <f t="shared" si="26"/>
        <v>0</v>
      </c>
      <c r="T94" s="481">
        <f t="shared" si="26"/>
        <v>0</v>
      </c>
      <c r="U94" s="481">
        <f t="shared" si="26"/>
        <v>0</v>
      </c>
      <c r="V94" s="481">
        <f t="shared" si="26"/>
        <v>0</v>
      </c>
      <c r="W94" s="481">
        <f t="shared" si="26"/>
        <v>0</v>
      </c>
      <c r="X94" s="481">
        <f t="shared" si="26"/>
        <v>0</v>
      </c>
      <c r="Y94" s="481">
        <f t="shared" si="26"/>
        <v>0</v>
      </c>
      <c r="Z94" s="481">
        <f t="shared" si="26"/>
        <v>0</v>
      </c>
      <c r="AA94" s="481">
        <f t="shared" si="26"/>
        <v>0</v>
      </c>
      <c r="AB94" s="481">
        <f t="shared" si="26"/>
        <v>0</v>
      </c>
      <c r="AC94" s="481">
        <f t="shared" si="26"/>
        <v>0</v>
      </c>
      <c r="AD94" s="481">
        <f t="shared" si="26"/>
        <v>0</v>
      </c>
      <c r="AE94" s="481">
        <f t="shared" si="26"/>
        <v>0</v>
      </c>
      <c r="AF94" s="481">
        <f t="shared" si="26"/>
        <v>0</v>
      </c>
      <c r="AG94" s="481">
        <f t="shared" si="26"/>
        <v>0</v>
      </c>
      <c r="AH94" s="481">
        <f t="shared" si="26"/>
        <v>0</v>
      </c>
      <c r="AI94" s="481">
        <f t="shared" si="26"/>
        <v>0</v>
      </c>
      <c r="AJ94" s="481">
        <f t="shared" si="26"/>
        <v>0</v>
      </c>
      <c r="AK94" s="481">
        <f t="shared" si="26"/>
        <v>0</v>
      </c>
      <c r="AL94" s="481">
        <f t="shared" si="26"/>
        <v>0</v>
      </c>
      <c r="AM94" s="481">
        <f t="shared" si="26"/>
        <v>0</v>
      </c>
      <c r="AN94" s="481">
        <f t="shared" si="26"/>
        <v>0</v>
      </c>
      <c r="AO94" s="481">
        <f t="shared" si="26"/>
        <v>0</v>
      </c>
      <c r="AP94" s="481">
        <f t="shared" si="26"/>
        <v>0</v>
      </c>
      <c r="AQ94" s="470"/>
      <c r="AR94" s="481">
        <f t="shared" ref="AR94:CA94" si="27">SUM(AR83:AR93)</f>
        <v>0</v>
      </c>
      <c r="AS94" s="481">
        <f t="shared" si="27"/>
        <v>0</v>
      </c>
      <c r="AT94" s="481">
        <f t="shared" si="27"/>
        <v>0</v>
      </c>
      <c r="AU94" s="481">
        <f t="shared" si="27"/>
        <v>0</v>
      </c>
      <c r="AV94" s="481">
        <f t="shared" si="27"/>
        <v>0</v>
      </c>
      <c r="AW94" s="481">
        <f t="shared" si="27"/>
        <v>0</v>
      </c>
      <c r="AX94" s="481">
        <f t="shared" si="27"/>
        <v>0</v>
      </c>
      <c r="AY94" s="481">
        <f t="shared" si="27"/>
        <v>0</v>
      </c>
      <c r="AZ94" s="481">
        <f t="shared" si="27"/>
        <v>0</v>
      </c>
      <c r="BA94" s="481">
        <f t="shared" si="27"/>
        <v>0</v>
      </c>
      <c r="BB94" s="481">
        <f t="shared" si="27"/>
        <v>0</v>
      </c>
      <c r="BC94" s="481">
        <f t="shared" si="27"/>
        <v>0</v>
      </c>
      <c r="BD94" s="481">
        <f t="shared" si="27"/>
        <v>0</v>
      </c>
      <c r="BE94" s="481">
        <f t="shared" si="27"/>
        <v>0</v>
      </c>
      <c r="BF94" s="481">
        <f t="shared" si="27"/>
        <v>0</v>
      </c>
      <c r="BG94" s="481">
        <f t="shared" si="27"/>
        <v>0</v>
      </c>
      <c r="BH94" s="481">
        <f t="shared" si="27"/>
        <v>0</v>
      </c>
      <c r="BI94" s="481">
        <f t="shared" si="27"/>
        <v>0</v>
      </c>
      <c r="BJ94" s="481">
        <f t="shared" si="27"/>
        <v>0</v>
      </c>
      <c r="BK94" s="481">
        <f t="shared" si="27"/>
        <v>0</v>
      </c>
      <c r="BL94" s="481">
        <f t="shared" si="27"/>
        <v>22.5</v>
      </c>
      <c r="BM94" s="481">
        <f t="shared" si="27"/>
        <v>0</v>
      </c>
      <c r="BN94" s="481">
        <f t="shared" si="27"/>
        <v>0</v>
      </c>
      <c r="BO94" s="481">
        <f t="shared" si="27"/>
        <v>0</v>
      </c>
      <c r="BP94" s="481">
        <f t="shared" si="27"/>
        <v>0</v>
      </c>
      <c r="BQ94" s="481">
        <f t="shared" si="27"/>
        <v>0</v>
      </c>
      <c r="BR94" s="481">
        <f t="shared" si="27"/>
        <v>0</v>
      </c>
      <c r="BS94" s="481">
        <f t="shared" si="27"/>
        <v>0</v>
      </c>
      <c r="BT94" s="481">
        <f t="shared" si="27"/>
        <v>0</v>
      </c>
      <c r="BU94" s="481">
        <f t="shared" si="27"/>
        <v>0</v>
      </c>
      <c r="BV94" s="481">
        <f t="shared" si="27"/>
        <v>0</v>
      </c>
      <c r="BW94" s="481">
        <f t="shared" si="27"/>
        <v>0</v>
      </c>
      <c r="BX94" s="481">
        <f t="shared" si="27"/>
        <v>0</v>
      </c>
      <c r="BY94" s="481">
        <f t="shared" si="27"/>
        <v>0</v>
      </c>
      <c r="BZ94" s="481">
        <f t="shared" si="27"/>
        <v>0</v>
      </c>
      <c r="CA94" s="481">
        <f t="shared" si="27"/>
        <v>0</v>
      </c>
      <c r="CC94" s="481">
        <f t="shared" ref="CC94:DL94" si="28">SUM(CC83:CC93)</f>
        <v>0</v>
      </c>
      <c r="CD94" s="481">
        <f t="shared" si="28"/>
        <v>0</v>
      </c>
      <c r="CE94" s="481">
        <f t="shared" si="28"/>
        <v>0</v>
      </c>
      <c r="CF94" s="481">
        <f t="shared" si="28"/>
        <v>0</v>
      </c>
      <c r="CG94" s="481">
        <f t="shared" si="28"/>
        <v>0</v>
      </c>
      <c r="CH94" s="481">
        <f t="shared" si="28"/>
        <v>0</v>
      </c>
      <c r="CI94" s="481">
        <f t="shared" si="28"/>
        <v>0</v>
      </c>
      <c r="CJ94" s="481">
        <f t="shared" si="28"/>
        <v>0</v>
      </c>
      <c r="CK94" s="481">
        <f t="shared" si="28"/>
        <v>0</v>
      </c>
      <c r="CL94" s="481">
        <f t="shared" si="28"/>
        <v>0</v>
      </c>
      <c r="CM94" s="481">
        <f t="shared" si="28"/>
        <v>0</v>
      </c>
      <c r="CN94" s="481">
        <f t="shared" si="28"/>
        <v>0</v>
      </c>
      <c r="CO94" s="481">
        <f t="shared" si="28"/>
        <v>0</v>
      </c>
      <c r="CP94" s="481">
        <f t="shared" si="28"/>
        <v>0</v>
      </c>
      <c r="CQ94" s="481">
        <f t="shared" si="28"/>
        <v>0</v>
      </c>
      <c r="CR94" s="481">
        <f t="shared" si="28"/>
        <v>0</v>
      </c>
      <c r="CS94" s="481">
        <f t="shared" si="28"/>
        <v>0</v>
      </c>
      <c r="CT94" s="481">
        <f t="shared" si="28"/>
        <v>0</v>
      </c>
      <c r="CU94" s="481">
        <f t="shared" si="28"/>
        <v>0</v>
      </c>
      <c r="CV94" s="481">
        <f t="shared" si="28"/>
        <v>0</v>
      </c>
      <c r="CW94" s="481">
        <f t="shared" si="28"/>
        <v>0</v>
      </c>
      <c r="CX94" s="481">
        <f t="shared" si="28"/>
        <v>0</v>
      </c>
      <c r="CY94" s="481">
        <f t="shared" si="28"/>
        <v>0</v>
      </c>
      <c r="CZ94" s="481">
        <f t="shared" si="28"/>
        <v>0</v>
      </c>
      <c r="DA94" s="481">
        <f t="shared" si="28"/>
        <v>0</v>
      </c>
      <c r="DB94" s="481">
        <f t="shared" si="28"/>
        <v>0</v>
      </c>
      <c r="DC94" s="481">
        <f t="shared" si="28"/>
        <v>0</v>
      </c>
      <c r="DD94" s="481">
        <f t="shared" si="28"/>
        <v>0</v>
      </c>
      <c r="DE94" s="481">
        <f t="shared" si="28"/>
        <v>0</v>
      </c>
      <c r="DF94" s="481">
        <f t="shared" si="28"/>
        <v>0</v>
      </c>
      <c r="DG94" s="481">
        <f t="shared" si="28"/>
        <v>0</v>
      </c>
      <c r="DH94" s="481">
        <f t="shared" si="28"/>
        <v>0</v>
      </c>
      <c r="DI94" s="481">
        <f t="shared" si="28"/>
        <v>0</v>
      </c>
      <c r="DJ94" s="481">
        <f t="shared" si="28"/>
        <v>0</v>
      </c>
      <c r="DK94" s="481">
        <f t="shared" si="28"/>
        <v>0</v>
      </c>
      <c r="DL94" s="481">
        <f t="shared" si="28"/>
        <v>0</v>
      </c>
      <c r="DM94" s="464">
        <v>1</v>
      </c>
    </row>
    <row r="95" spans="2:117">
      <c r="B95" s="473">
        <v>1</v>
      </c>
      <c r="C95" s="423" t="s">
        <v>1104</v>
      </c>
      <c r="D95" s="423" t="s">
        <v>367</v>
      </c>
      <c r="E95" s="423" t="s">
        <v>1135</v>
      </c>
      <c r="F95" s="486">
        <f t="shared" ref="F95:F100" si="29">+SUM(G95:CA95)</f>
        <v>0</v>
      </c>
      <c r="G95" s="487"/>
      <c r="H95" s="487"/>
      <c r="I95" s="487"/>
      <c r="J95" s="487"/>
      <c r="K95" s="487"/>
      <c r="L95" s="487"/>
      <c r="M95" s="487"/>
      <c r="N95" s="487"/>
      <c r="O95" s="487"/>
      <c r="P95" s="487"/>
      <c r="Q95" s="487"/>
      <c r="R95" s="487"/>
      <c r="S95" s="487"/>
      <c r="T95" s="487"/>
      <c r="U95" s="487"/>
      <c r="V95" s="487"/>
      <c r="W95" s="487"/>
      <c r="X95" s="487"/>
      <c r="Y95" s="487"/>
      <c r="Z95" s="487"/>
      <c r="AA95" s="487"/>
      <c r="AB95" s="487"/>
      <c r="AC95" s="487"/>
      <c r="AD95" s="487"/>
      <c r="AE95" s="487"/>
      <c r="AF95" s="487"/>
      <c r="AG95" s="487"/>
      <c r="AH95" s="487"/>
      <c r="AI95" s="487"/>
      <c r="AJ95" s="487"/>
      <c r="AK95" s="487"/>
      <c r="AL95" s="487"/>
      <c r="AM95" s="487"/>
      <c r="AN95" s="487"/>
      <c r="AO95" s="487"/>
      <c r="AP95" s="487"/>
      <c r="AR95" s="487"/>
      <c r="AS95" s="487"/>
      <c r="AT95" s="487"/>
      <c r="AU95" s="487"/>
      <c r="AV95" s="487"/>
      <c r="AW95" s="487"/>
      <c r="AX95" s="487"/>
      <c r="AY95" s="487"/>
      <c r="AZ95" s="487"/>
      <c r="BA95" s="487"/>
      <c r="BB95" s="487"/>
      <c r="BC95" s="487"/>
      <c r="BD95" s="487"/>
      <c r="BE95" s="487"/>
      <c r="BF95" s="487"/>
      <c r="BG95" s="487"/>
      <c r="BH95" s="487"/>
      <c r="BI95" s="487"/>
      <c r="BJ95" s="487"/>
      <c r="BK95" s="487"/>
      <c r="BL95" s="487"/>
      <c r="BM95" s="487"/>
      <c r="BN95" s="487"/>
      <c r="BO95" s="487"/>
      <c r="BP95" s="487"/>
      <c r="BQ95" s="487"/>
      <c r="BR95" s="487"/>
      <c r="BS95" s="487"/>
      <c r="BT95" s="487"/>
      <c r="BU95" s="487"/>
      <c r="BV95" s="487"/>
      <c r="BW95" s="487"/>
      <c r="BX95" s="487"/>
      <c r="BY95" s="487"/>
      <c r="BZ95" s="487"/>
      <c r="CA95" s="487"/>
      <c r="CC95" s="475"/>
      <c r="CD95" s="475"/>
      <c r="CE95" s="475"/>
      <c r="CF95" s="475"/>
      <c r="CG95" s="475"/>
      <c r="CH95" s="475"/>
      <c r="CI95" s="475"/>
      <c r="CJ95" s="475"/>
      <c r="CK95" s="475"/>
      <c r="CL95" s="475"/>
      <c r="CM95" s="475"/>
      <c r="CN95" s="475"/>
      <c r="CO95" s="475"/>
      <c r="CP95" s="475"/>
      <c r="CQ95" s="475"/>
      <c r="CR95" s="475"/>
      <c r="CS95" s="475"/>
      <c r="CT95" s="475"/>
      <c r="CU95" s="475"/>
      <c r="CV95" s="475"/>
      <c r="CW95" s="475"/>
      <c r="CX95" s="475"/>
      <c r="CY95" s="475"/>
      <c r="CZ95" s="475"/>
      <c r="DA95" s="475"/>
      <c r="DB95" s="475"/>
      <c r="DC95" s="475"/>
      <c r="DD95" s="475"/>
      <c r="DE95" s="475"/>
      <c r="DF95" s="475"/>
      <c r="DG95" s="475"/>
      <c r="DH95" s="475"/>
      <c r="DI95" s="475"/>
      <c r="DJ95" s="475"/>
      <c r="DK95" s="475"/>
      <c r="DL95" s="475"/>
      <c r="DM95" s="464">
        <v>1</v>
      </c>
    </row>
    <row r="96" spans="2:117">
      <c r="B96" s="473">
        <f>+B95+1</f>
        <v>2</v>
      </c>
      <c r="C96" s="423" t="s">
        <v>1104</v>
      </c>
      <c r="D96" s="423" t="s">
        <v>312</v>
      </c>
      <c r="E96" s="423" t="s">
        <v>313</v>
      </c>
      <c r="F96" s="486">
        <f t="shared" si="29"/>
        <v>0</v>
      </c>
      <c r="G96" s="487"/>
      <c r="H96" s="487"/>
      <c r="I96" s="487"/>
      <c r="J96" s="487"/>
      <c r="K96" s="487"/>
      <c r="L96" s="487"/>
      <c r="M96" s="487"/>
      <c r="N96" s="487"/>
      <c r="O96" s="487"/>
      <c r="P96" s="487"/>
      <c r="Q96" s="487"/>
      <c r="R96" s="487"/>
      <c r="S96" s="487"/>
      <c r="T96" s="487"/>
      <c r="U96" s="487"/>
      <c r="V96" s="487"/>
      <c r="W96" s="487"/>
      <c r="X96" s="487"/>
      <c r="Y96" s="487"/>
      <c r="Z96" s="487"/>
      <c r="AA96" s="487"/>
      <c r="AB96" s="487"/>
      <c r="AC96" s="487"/>
      <c r="AD96" s="487"/>
      <c r="AE96" s="487"/>
      <c r="AF96" s="487"/>
      <c r="AG96" s="487"/>
      <c r="AH96" s="487"/>
      <c r="AI96" s="487"/>
      <c r="AJ96" s="487"/>
      <c r="AK96" s="487"/>
      <c r="AL96" s="487"/>
      <c r="AM96" s="487"/>
      <c r="AN96" s="487"/>
      <c r="AO96" s="487"/>
      <c r="AP96" s="487"/>
      <c r="AR96" s="487"/>
      <c r="AS96" s="487"/>
      <c r="AT96" s="487"/>
      <c r="AU96" s="487"/>
      <c r="AV96" s="487"/>
      <c r="AW96" s="487"/>
      <c r="AX96" s="487"/>
      <c r="AY96" s="487"/>
      <c r="AZ96" s="487"/>
      <c r="BA96" s="487"/>
      <c r="BB96" s="487"/>
      <c r="BC96" s="487"/>
      <c r="BD96" s="487"/>
      <c r="BE96" s="487"/>
      <c r="BF96" s="487"/>
      <c r="BG96" s="487"/>
      <c r="BH96" s="487"/>
      <c r="BI96" s="487"/>
      <c r="BJ96" s="487"/>
      <c r="BK96" s="487"/>
      <c r="BL96" s="487"/>
      <c r="BM96" s="487"/>
      <c r="BN96" s="487"/>
      <c r="BO96" s="487"/>
      <c r="BP96" s="487"/>
      <c r="BQ96" s="487"/>
      <c r="BR96" s="487"/>
      <c r="BS96" s="487"/>
      <c r="BT96" s="487"/>
      <c r="BU96" s="487"/>
      <c r="BV96" s="487"/>
      <c r="BW96" s="487"/>
      <c r="BX96" s="487"/>
      <c r="BY96" s="487"/>
      <c r="BZ96" s="487"/>
      <c r="CA96" s="487"/>
      <c r="CC96" s="475"/>
      <c r="CD96" s="475"/>
      <c r="CE96" s="475"/>
      <c r="CF96" s="475"/>
      <c r="CG96" s="475"/>
      <c r="CH96" s="475"/>
      <c r="CI96" s="475"/>
      <c r="CJ96" s="475"/>
      <c r="CK96" s="475"/>
      <c r="CL96" s="475"/>
      <c r="CM96" s="475"/>
      <c r="CN96" s="475"/>
      <c r="CO96" s="475"/>
      <c r="CP96" s="475"/>
      <c r="CQ96" s="475"/>
      <c r="CR96" s="475"/>
      <c r="CS96" s="475"/>
      <c r="CT96" s="475"/>
      <c r="CU96" s="475"/>
      <c r="CV96" s="475"/>
      <c r="CW96" s="475"/>
      <c r="CX96" s="475"/>
      <c r="CY96" s="475"/>
      <c r="CZ96" s="475"/>
      <c r="DA96" s="475"/>
      <c r="DB96" s="475"/>
      <c r="DC96" s="475"/>
      <c r="DD96" s="475"/>
      <c r="DE96" s="475"/>
      <c r="DF96" s="475"/>
      <c r="DG96" s="475"/>
      <c r="DH96" s="475"/>
      <c r="DI96" s="475"/>
      <c r="DJ96" s="475"/>
      <c r="DK96" s="475"/>
      <c r="DL96" s="475"/>
      <c r="DM96" s="464">
        <v>1</v>
      </c>
    </row>
    <row r="97" spans="2:117">
      <c r="B97" s="473">
        <f t="shared" ref="B97:B100" si="30">+B96+1</f>
        <v>3</v>
      </c>
      <c r="C97" s="423" t="s">
        <v>1104</v>
      </c>
      <c r="D97" s="423" t="s">
        <v>314</v>
      </c>
      <c r="E97" s="423" t="s">
        <v>315</v>
      </c>
      <c r="F97" s="486">
        <f t="shared" si="29"/>
        <v>0</v>
      </c>
      <c r="G97" s="487"/>
      <c r="H97" s="487"/>
      <c r="I97" s="487"/>
      <c r="J97" s="487"/>
      <c r="K97" s="487"/>
      <c r="L97" s="487"/>
      <c r="M97" s="487"/>
      <c r="N97" s="487"/>
      <c r="O97" s="487"/>
      <c r="P97" s="487"/>
      <c r="Q97" s="487"/>
      <c r="R97" s="487"/>
      <c r="S97" s="487"/>
      <c r="T97" s="487"/>
      <c r="U97" s="487"/>
      <c r="V97" s="487"/>
      <c r="W97" s="487"/>
      <c r="X97" s="487"/>
      <c r="Y97" s="487"/>
      <c r="Z97" s="487"/>
      <c r="AA97" s="487"/>
      <c r="AB97" s="487"/>
      <c r="AC97" s="487"/>
      <c r="AD97" s="487"/>
      <c r="AE97" s="487"/>
      <c r="AF97" s="487"/>
      <c r="AG97" s="487"/>
      <c r="AH97" s="487"/>
      <c r="AI97" s="487"/>
      <c r="AJ97" s="487"/>
      <c r="AK97" s="487"/>
      <c r="AL97" s="487"/>
      <c r="AM97" s="487"/>
      <c r="AN97" s="487"/>
      <c r="AO97" s="487"/>
      <c r="AP97" s="487"/>
      <c r="AR97" s="487"/>
      <c r="AS97" s="487"/>
      <c r="AT97" s="487"/>
      <c r="AU97" s="487"/>
      <c r="AV97" s="487"/>
      <c r="AW97" s="487"/>
      <c r="AX97" s="487"/>
      <c r="AY97" s="487"/>
      <c r="AZ97" s="487"/>
      <c r="BA97" s="487"/>
      <c r="BB97" s="487"/>
      <c r="BC97" s="487"/>
      <c r="BD97" s="487"/>
      <c r="BE97" s="487"/>
      <c r="BF97" s="487"/>
      <c r="BG97" s="487"/>
      <c r="BH97" s="487"/>
      <c r="BI97" s="487"/>
      <c r="BJ97" s="487"/>
      <c r="BK97" s="487"/>
      <c r="BL97" s="487"/>
      <c r="BM97" s="487"/>
      <c r="BN97" s="487"/>
      <c r="BO97" s="487"/>
      <c r="BP97" s="487"/>
      <c r="BQ97" s="487"/>
      <c r="BR97" s="487"/>
      <c r="BS97" s="487"/>
      <c r="BT97" s="487"/>
      <c r="BU97" s="487"/>
      <c r="BV97" s="487"/>
      <c r="BW97" s="487"/>
      <c r="BX97" s="487"/>
      <c r="BY97" s="487"/>
      <c r="BZ97" s="487"/>
      <c r="CA97" s="487"/>
      <c r="CC97" s="475"/>
      <c r="CD97" s="475"/>
      <c r="CE97" s="475"/>
      <c r="CF97" s="475"/>
      <c r="CG97" s="475"/>
      <c r="CH97" s="475"/>
      <c r="CI97" s="475"/>
      <c r="CJ97" s="475"/>
      <c r="CK97" s="475"/>
      <c r="CL97" s="475"/>
      <c r="CM97" s="475"/>
      <c r="CN97" s="475"/>
      <c r="CO97" s="475"/>
      <c r="CP97" s="475"/>
      <c r="CQ97" s="475"/>
      <c r="CR97" s="475"/>
      <c r="CS97" s="475"/>
      <c r="CT97" s="475"/>
      <c r="CU97" s="475"/>
      <c r="CV97" s="475"/>
      <c r="CW97" s="475"/>
      <c r="CX97" s="475"/>
      <c r="CY97" s="475"/>
      <c r="CZ97" s="475"/>
      <c r="DA97" s="475"/>
      <c r="DB97" s="475"/>
      <c r="DC97" s="475"/>
      <c r="DD97" s="475"/>
      <c r="DE97" s="475"/>
      <c r="DF97" s="475"/>
      <c r="DG97" s="475"/>
      <c r="DH97" s="475"/>
      <c r="DI97" s="475"/>
      <c r="DJ97" s="475"/>
      <c r="DK97" s="475"/>
      <c r="DL97" s="475"/>
      <c r="DM97" s="464">
        <v>1</v>
      </c>
    </row>
    <row r="98" spans="2:117">
      <c r="B98" s="473">
        <f t="shared" si="30"/>
        <v>4</v>
      </c>
      <c r="C98" s="423" t="s">
        <v>1104</v>
      </c>
      <c r="D98" s="423" t="s">
        <v>316</v>
      </c>
      <c r="E98" s="423" t="s">
        <v>693</v>
      </c>
      <c r="F98" s="486">
        <f t="shared" si="29"/>
        <v>0</v>
      </c>
      <c r="G98" s="487"/>
      <c r="H98" s="487"/>
      <c r="I98" s="487"/>
      <c r="J98" s="487"/>
      <c r="K98" s="487"/>
      <c r="L98" s="487"/>
      <c r="M98" s="487"/>
      <c r="N98" s="487"/>
      <c r="O98" s="487"/>
      <c r="P98" s="487"/>
      <c r="Q98" s="487"/>
      <c r="R98" s="487"/>
      <c r="S98" s="487"/>
      <c r="T98" s="487"/>
      <c r="U98" s="487"/>
      <c r="V98" s="487"/>
      <c r="W98" s="487"/>
      <c r="X98" s="487"/>
      <c r="Y98" s="487"/>
      <c r="Z98" s="487"/>
      <c r="AA98" s="487"/>
      <c r="AB98" s="487"/>
      <c r="AC98" s="487"/>
      <c r="AD98" s="487"/>
      <c r="AE98" s="487"/>
      <c r="AF98" s="487"/>
      <c r="AG98" s="487"/>
      <c r="AH98" s="487"/>
      <c r="AI98" s="487"/>
      <c r="AJ98" s="487"/>
      <c r="AK98" s="487"/>
      <c r="AL98" s="487"/>
      <c r="AM98" s="487"/>
      <c r="AN98" s="487"/>
      <c r="AO98" s="487"/>
      <c r="AP98" s="487"/>
      <c r="AR98" s="487"/>
      <c r="AS98" s="487"/>
      <c r="AT98" s="487"/>
      <c r="AU98" s="487"/>
      <c r="AV98" s="487"/>
      <c r="AW98" s="487"/>
      <c r="AX98" s="487"/>
      <c r="AY98" s="487"/>
      <c r="AZ98" s="487"/>
      <c r="BA98" s="487"/>
      <c r="BB98" s="487"/>
      <c r="BC98" s="487"/>
      <c r="BD98" s="487"/>
      <c r="BE98" s="487"/>
      <c r="BF98" s="487"/>
      <c r="BG98" s="487"/>
      <c r="BH98" s="487"/>
      <c r="BI98" s="487"/>
      <c r="BJ98" s="487"/>
      <c r="BK98" s="487"/>
      <c r="BL98" s="487"/>
      <c r="BM98" s="487"/>
      <c r="BN98" s="487"/>
      <c r="BO98" s="487"/>
      <c r="BP98" s="487"/>
      <c r="BQ98" s="487"/>
      <c r="BR98" s="487"/>
      <c r="BS98" s="487"/>
      <c r="BT98" s="487"/>
      <c r="BU98" s="487"/>
      <c r="BV98" s="487"/>
      <c r="BW98" s="487"/>
      <c r="BX98" s="487"/>
      <c r="BY98" s="487"/>
      <c r="BZ98" s="487"/>
      <c r="CA98" s="487"/>
      <c r="CC98" s="475"/>
      <c r="CD98" s="475"/>
      <c r="CE98" s="475"/>
      <c r="CF98" s="475"/>
      <c r="CG98" s="475"/>
      <c r="CH98" s="475"/>
      <c r="CI98" s="475"/>
      <c r="CJ98" s="475"/>
      <c r="CK98" s="475"/>
      <c r="CL98" s="475"/>
      <c r="CM98" s="475"/>
      <c r="CN98" s="475"/>
      <c r="CO98" s="475"/>
      <c r="CP98" s="475"/>
      <c r="CQ98" s="475"/>
      <c r="CR98" s="475"/>
      <c r="CS98" s="475"/>
      <c r="CT98" s="475"/>
      <c r="CU98" s="475"/>
      <c r="CV98" s="475"/>
      <c r="CW98" s="475"/>
      <c r="CX98" s="475"/>
      <c r="CY98" s="475"/>
      <c r="CZ98" s="475"/>
      <c r="DA98" s="475"/>
      <c r="DB98" s="475"/>
      <c r="DC98" s="475"/>
      <c r="DD98" s="475"/>
      <c r="DE98" s="475"/>
      <c r="DF98" s="475"/>
      <c r="DG98" s="475"/>
      <c r="DH98" s="475"/>
      <c r="DI98" s="475"/>
      <c r="DJ98" s="475"/>
      <c r="DK98" s="475"/>
      <c r="DL98" s="475"/>
      <c r="DM98" s="464">
        <v>1</v>
      </c>
    </row>
    <row r="99" spans="2:117">
      <c r="B99" s="473">
        <f t="shared" si="30"/>
        <v>5</v>
      </c>
      <c r="C99" s="423" t="s">
        <v>1104</v>
      </c>
      <c r="D99" s="423" t="s">
        <v>317</v>
      </c>
      <c r="E99" s="423" t="s">
        <v>318</v>
      </c>
      <c r="F99" s="486">
        <f t="shared" si="29"/>
        <v>0</v>
      </c>
      <c r="G99" s="487"/>
      <c r="H99" s="487"/>
      <c r="I99" s="487"/>
      <c r="J99" s="487"/>
      <c r="K99" s="487"/>
      <c r="L99" s="487"/>
      <c r="M99" s="487"/>
      <c r="N99" s="487"/>
      <c r="O99" s="487"/>
      <c r="P99" s="487"/>
      <c r="Q99" s="487"/>
      <c r="R99" s="487"/>
      <c r="S99" s="487"/>
      <c r="T99" s="487"/>
      <c r="U99" s="487"/>
      <c r="V99" s="487"/>
      <c r="W99" s="487"/>
      <c r="X99" s="487"/>
      <c r="Y99" s="487"/>
      <c r="Z99" s="487"/>
      <c r="AA99" s="487"/>
      <c r="AB99" s="487"/>
      <c r="AC99" s="487"/>
      <c r="AD99" s="487"/>
      <c r="AE99" s="487"/>
      <c r="AF99" s="487"/>
      <c r="AG99" s="487"/>
      <c r="AH99" s="487"/>
      <c r="AI99" s="487"/>
      <c r="AJ99" s="487"/>
      <c r="AK99" s="487"/>
      <c r="AL99" s="487"/>
      <c r="AM99" s="487"/>
      <c r="AN99" s="487"/>
      <c r="AO99" s="487"/>
      <c r="AP99" s="487"/>
      <c r="AR99" s="487"/>
      <c r="AS99" s="487"/>
      <c r="AT99" s="487"/>
      <c r="AU99" s="487"/>
      <c r="AV99" s="487"/>
      <c r="AW99" s="487"/>
      <c r="AX99" s="487"/>
      <c r="AY99" s="487"/>
      <c r="AZ99" s="487"/>
      <c r="BA99" s="487"/>
      <c r="BB99" s="487"/>
      <c r="BC99" s="487"/>
      <c r="BD99" s="487"/>
      <c r="BE99" s="487"/>
      <c r="BF99" s="487"/>
      <c r="BG99" s="487"/>
      <c r="BH99" s="487"/>
      <c r="BI99" s="487"/>
      <c r="BJ99" s="487"/>
      <c r="BK99" s="487"/>
      <c r="BL99" s="487"/>
      <c r="BM99" s="487"/>
      <c r="BN99" s="487"/>
      <c r="BO99" s="487"/>
      <c r="BP99" s="487"/>
      <c r="BQ99" s="487"/>
      <c r="BR99" s="487"/>
      <c r="BS99" s="487"/>
      <c r="BT99" s="487"/>
      <c r="BU99" s="487"/>
      <c r="BV99" s="487"/>
      <c r="BW99" s="487"/>
      <c r="BX99" s="487"/>
      <c r="BY99" s="487"/>
      <c r="BZ99" s="487"/>
      <c r="CA99" s="487"/>
      <c r="CC99" s="475"/>
      <c r="CD99" s="475"/>
      <c r="CE99" s="475"/>
      <c r="CF99" s="475"/>
      <c r="CG99" s="475"/>
      <c r="CH99" s="475"/>
      <c r="CI99" s="475"/>
      <c r="CJ99" s="475"/>
      <c r="CK99" s="475"/>
      <c r="CL99" s="475"/>
      <c r="CM99" s="475"/>
      <c r="CN99" s="475"/>
      <c r="CO99" s="475"/>
      <c r="CP99" s="475"/>
      <c r="CQ99" s="475"/>
      <c r="CR99" s="475"/>
      <c r="CS99" s="475"/>
      <c r="CT99" s="475"/>
      <c r="CU99" s="475"/>
      <c r="CV99" s="475"/>
      <c r="CW99" s="475"/>
      <c r="CX99" s="475"/>
      <c r="CY99" s="475"/>
      <c r="CZ99" s="475"/>
      <c r="DA99" s="475"/>
      <c r="DB99" s="475"/>
      <c r="DC99" s="475"/>
      <c r="DD99" s="475"/>
      <c r="DE99" s="475"/>
      <c r="DF99" s="475"/>
      <c r="DG99" s="475"/>
      <c r="DH99" s="475"/>
      <c r="DI99" s="475"/>
      <c r="DJ99" s="475"/>
      <c r="DK99" s="475"/>
      <c r="DL99" s="475"/>
      <c r="DM99" s="464">
        <v>1</v>
      </c>
    </row>
    <row r="100" spans="2:117">
      <c r="B100" s="473">
        <f t="shared" si="30"/>
        <v>6</v>
      </c>
      <c r="C100" s="423" t="s">
        <v>1104</v>
      </c>
      <c r="D100" s="423" t="s">
        <v>262</v>
      </c>
      <c r="E100" s="423" t="s">
        <v>263</v>
      </c>
      <c r="F100" s="486">
        <f t="shared" si="29"/>
        <v>0</v>
      </c>
      <c r="G100" s="487"/>
      <c r="H100" s="487"/>
      <c r="I100" s="487"/>
      <c r="J100" s="487"/>
      <c r="K100" s="487"/>
      <c r="L100" s="487"/>
      <c r="M100" s="487"/>
      <c r="N100" s="487"/>
      <c r="O100" s="487"/>
      <c r="P100" s="487"/>
      <c r="Q100" s="487"/>
      <c r="R100" s="487"/>
      <c r="S100" s="487"/>
      <c r="T100" s="487"/>
      <c r="U100" s="487"/>
      <c r="V100" s="487"/>
      <c r="W100" s="487"/>
      <c r="X100" s="487"/>
      <c r="Y100" s="487"/>
      <c r="Z100" s="487"/>
      <c r="AA100" s="487"/>
      <c r="AB100" s="487"/>
      <c r="AC100" s="487"/>
      <c r="AD100" s="487"/>
      <c r="AE100" s="487"/>
      <c r="AF100" s="487"/>
      <c r="AG100" s="487"/>
      <c r="AH100" s="487"/>
      <c r="AI100" s="487"/>
      <c r="AJ100" s="487"/>
      <c r="AK100" s="487"/>
      <c r="AL100" s="487"/>
      <c r="AM100" s="487"/>
      <c r="AN100" s="487"/>
      <c r="AO100" s="487"/>
      <c r="AP100" s="487"/>
      <c r="AR100" s="487"/>
      <c r="AS100" s="487"/>
      <c r="AT100" s="487"/>
      <c r="AU100" s="487"/>
      <c r="AV100" s="487"/>
      <c r="AW100" s="487"/>
      <c r="AX100" s="487"/>
      <c r="AY100" s="487"/>
      <c r="AZ100" s="487"/>
      <c r="BA100" s="487"/>
      <c r="BB100" s="487"/>
      <c r="BC100" s="487"/>
      <c r="BD100" s="487"/>
      <c r="BE100" s="487"/>
      <c r="BF100" s="487"/>
      <c r="BG100" s="487"/>
      <c r="BH100" s="487"/>
      <c r="BI100" s="487"/>
      <c r="BJ100" s="487"/>
      <c r="BK100" s="487"/>
      <c r="BL100" s="487"/>
      <c r="BM100" s="487"/>
      <c r="BN100" s="487"/>
      <c r="BO100" s="487"/>
      <c r="BP100" s="487"/>
      <c r="BQ100" s="487"/>
      <c r="BR100" s="487"/>
      <c r="BS100" s="487"/>
      <c r="BT100" s="487"/>
      <c r="BU100" s="487"/>
      <c r="BV100" s="487"/>
      <c r="BW100" s="487"/>
      <c r="BX100" s="487"/>
      <c r="BY100" s="487"/>
      <c r="BZ100" s="487"/>
      <c r="CA100" s="487"/>
      <c r="CC100" s="475"/>
      <c r="CD100" s="475"/>
      <c r="CE100" s="475"/>
      <c r="CF100" s="475"/>
      <c r="CG100" s="475"/>
      <c r="CH100" s="475"/>
      <c r="CI100" s="475"/>
      <c r="CJ100" s="475"/>
      <c r="CK100" s="475"/>
      <c r="CL100" s="475"/>
      <c r="CM100" s="475"/>
      <c r="CN100" s="475"/>
      <c r="CO100" s="475"/>
      <c r="CP100" s="475"/>
      <c r="CQ100" s="475"/>
      <c r="CR100" s="475"/>
      <c r="CS100" s="475"/>
      <c r="CT100" s="475"/>
      <c r="CU100" s="475"/>
      <c r="CV100" s="475"/>
      <c r="CW100" s="475"/>
      <c r="CX100" s="475"/>
      <c r="CY100" s="475"/>
      <c r="CZ100" s="475"/>
      <c r="DA100" s="475"/>
      <c r="DB100" s="475"/>
      <c r="DC100" s="475"/>
      <c r="DD100" s="475"/>
      <c r="DE100" s="475"/>
      <c r="DF100" s="475"/>
      <c r="DG100" s="475"/>
      <c r="DH100" s="475"/>
      <c r="DI100" s="475"/>
      <c r="DJ100" s="475"/>
      <c r="DK100" s="475"/>
      <c r="DL100" s="475"/>
      <c r="DM100" s="464">
        <v>1</v>
      </c>
    </row>
    <row r="101" spans="2:117" s="482" customFormat="1" ht="12.75" customHeight="1">
      <c r="B101" s="477"/>
      <c r="C101" s="478" t="s">
        <v>1104</v>
      </c>
      <c r="D101" s="479" t="s">
        <v>1120</v>
      </c>
      <c r="E101" s="480">
        <f>COUNTA(E95:E100)</f>
        <v>6</v>
      </c>
      <c r="F101" s="488">
        <f>+SUM(F95:F100)</f>
        <v>0</v>
      </c>
      <c r="G101" s="489">
        <f>SUM(G95:G100)</f>
        <v>0</v>
      </c>
      <c r="H101" s="489">
        <f t="shared" ref="H101:AP101" si="31">SUM(H95:H100)</f>
        <v>0</v>
      </c>
      <c r="I101" s="489">
        <f t="shared" si="31"/>
        <v>0</v>
      </c>
      <c r="J101" s="489">
        <f t="shared" si="31"/>
        <v>0</v>
      </c>
      <c r="K101" s="489">
        <f t="shared" si="31"/>
        <v>0</v>
      </c>
      <c r="L101" s="489">
        <f t="shared" si="31"/>
        <v>0</v>
      </c>
      <c r="M101" s="489">
        <f t="shared" si="31"/>
        <v>0</v>
      </c>
      <c r="N101" s="489">
        <f t="shared" si="31"/>
        <v>0</v>
      </c>
      <c r="O101" s="489">
        <f t="shared" si="31"/>
        <v>0</v>
      </c>
      <c r="P101" s="489">
        <f t="shared" si="31"/>
        <v>0</v>
      </c>
      <c r="Q101" s="489">
        <f t="shared" si="31"/>
        <v>0</v>
      </c>
      <c r="R101" s="489">
        <f t="shared" si="31"/>
        <v>0</v>
      </c>
      <c r="S101" s="489">
        <f t="shared" si="31"/>
        <v>0</v>
      </c>
      <c r="T101" s="489">
        <f t="shared" si="31"/>
        <v>0</v>
      </c>
      <c r="U101" s="489">
        <f t="shared" si="31"/>
        <v>0</v>
      </c>
      <c r="V101" s="489">
        <f t="shared" si="31"/>
        <v>0</v>
      </c>
      <c r="W101" s="489">
        <f t="shared" si="31"/>
        <v>0</v>
      </c>
      <c r="X101" s="489">
        <f t="shared" si="31"/>
        <v>0</v>
      </c>
      <c r="Y101" s="489">
        <f t="shared" si="31"/>
        <v>0</v>
      </c>
      <c r="Z101" s="489">
        <f t="shared" si="31"/>
        <v>0</v>
      </c>
      <c r="AA101" s="489">
        <f t="shared" si="31"/>
        <v>0</v>
      </c>
      <c r="AB101" s="489">
        <f t="shared" si="31"/>
        <v>0</v>
      </c>
      <c r="AC101" s="489">
        <f t="shared" si="31"/>
        <v>0</v>
      </c>
      <c r="AD101" s="489">
        <f t="shared" si="31"/>
        <v>0</v>
      </c>
      <c r="AE101" s="489">
        <f t="shared" si="31"/>
        <v>0</v>
      </c>
      <c r="AF101" s="489">
        <f t="shared" si="31"/>
        <v>0</v>
      </c>
      <c r="AG101" s="489">
        <f t="shared" si="31"/>
        <v>0</v>
      </c>
      <c r="AH101" s="489">
        <f t="shared" si="31"/>
        <v>0</v>
      </c>
      <c r="AI101" s="489">
        <f t="shared" si="31"/>
        <v>0</v>
      </c>
      <c r="AJ101" s="489">
        <f t="shared" si="31"/>
        <v>0</v>
      </c>
      <c r="AK101" s="489">
        <f t="shared" si="31"/>
        <v>0</v>
      </c>
      <c r="AL101" s="489">
        <f t="shared" si="31"/>
        <v>0</v>
      </c>
      <c r="AM101" s="489">
        <f t="shared" si="31"/>
        <v>0</v>
      </c>
      <c r="AN101" s="489">
        <f t="shared" si="31"/>
        <v>0</v>
      </c>
      <c r="AO101" s="489">
        <f t="shared" si="31"/>
        <v>0</v>
      </c>
      <c r="AP101" s="489">
        <f t="shared" si="31"/>
        <v>0</v>
      </c>
      <c r="AQ101" s="470"/>
      <c r="AR101" s="489">
        <f>SUM(AR95:AR100)</f>
        <v>0</v>
      </c>
      <c r="AS101" s="489">
        <f t="shared" ref="AS101:CA101" si="32">SUM(AS95:AS100)</f>
        <v>0</v>
      </c>
      <c r="AT101" s="489">
        <f t="shared" si="32"/>
        <v>0</v>
      </c>
      <c r="AU101" s="489">
        <f t="shared" si="32"/>
        <v>0</v>
      </c>
      <c r="AV101" s="489">
        <f t="shared" si="32"/>
        <v>0</v>
      </c>
      <c r="AW101" s="489">
        <f t="shared" si="32"/>
        <v>0</v>
      </c>
      <c r="AX101" s="489">
        <f t="shared" si="32"/>
        <v>0</v>
      </c>
      <c r="AY101" s="489">
        <f t="shared" si="32"/>
        <v>0</v>
      </c>
      <c r="AZ101" s="489">
        <f t="shared" si="32"/>
        <v>0</v>
      </c>
      <c r="BA101" s="489">
        <f t="shared" si="32"/>
        <v>0</v>
      </c>
      <c r="BB101" s="489">
        <f t="shared" si="32"/>
        <v>0</v>
      </c>
      <c r="BC101" s="489">
        <f t="shared" si="32"/>
        <v>0</v>
      </c>
      <c r="BD101" s="489">
        <f t="shared" si="32"/>
        <v>0</v>
      </c>
      <c r="BE101" s="489">
        <f t="shared" si="32"/>
        <v>0</v>
      </c>
      <c r="BF101" s="489">
        <f t="shared" si="32"/>
        <v>0</v>
      </c>
      <c r="BG101" s="489">
        <f t="shared" si="32"/>
        <v>0</v>
      </c>
      <c r="BH101" s="489">
        <f t="shared" si="32"/>
        <v>0</v>
      </c>
      <c r="BI101" s="489">
        <f t="shared" si="32"/>
        <v>0</v>
      </c>
      <c r="BJ101" s="489">
        <f t="shared" si="32"/>
        <v>0</v>
      </c>
      <c r="BK101" s="489">
        <f t="shared" si="32"/>
        <v>0</v>
      </c>
      <c r="BL101" s="489">
        <f t="shared" si="32"/>
        <v>0</v>
      </c>
      <c r="BM101" s="489">
        <f t="shared" si="32"/>
        <v>0</v>
      </c>
      <c r="BN101" s="489">
        <f t="shared" si="32"/>
        <v>0</v>
      </c>
      <c r="BO101" s="489">
        <f t="shared" si="32"/>
        <v>0</v>
      </c>
      <c r="BP101" s="489">
        <f t="shared" si="32"/>
        <v>0</v>
      </c>
      <c r="BQ101" s="489">
        <f t="shared" si="32"/>
        <v>0</v>
      </c>
      <c r="BR101" s="489">
        <f t="shared" si="32"/>
        <v>0</v>
      </c>
      <c r="BS101" s="489">
        <f t="shared" si="32"/>
        <v>0</v>
      </c>
      <c r="BT101" s="489">
        <f t="shared" si="32"/>
        <v>0</v>
      </c>
      <c r="BU101" s="489">
        <f t="shared" si="32"/>
        <v>0</v>
      </c>
      <c r="BV101" s="489">
        <f t="shared" si="32"/>
        <v>0</v>
      </c>
      <c r="BW101" s="489">
        <f t="shared" si="32"/>
        <v>0</v>
      </c>
      <c r="BX101" s="489">
        <f t="shared" si="32"/>
        <v>0</v>
      </c>
      <c r="BY101" s="489">
        <f t="shared" si="32"/>
        <v>0</v>
      </c>
      <c r="BZ101" s="489">
        <f t="shared" si="32"/>
        <v>0</v>
      </c>
      <c r="CA101" s="489">
        <f t="shared" si="32"/>
        <v>0</v>
      </c>
      <c r="CC101" s="489">
        <f>SUM(CC95:CC100)</f>
        <v>0</v>
      </c>
      <c r="CD101" s="489">
        <f t="shared" ref="CD101:DL101" si="33">SUM(CD95:CD100)</f>
        <v>0</v>
      </c>
      <c r="CE101" s="489">
        <f t="shared" si="33"/>
        <v>0</v>
      </c>
      <c r="CF101" s="489">
        <f t="shared" si="33"/>
        <v>0</v>
      </c>
      <c r="CG101" s="489">
        <f t="shared" si="33"/>
        <v>0</v>
      </c>
      <c r="CH101" s="489">
        <f t="shared" si="33"/>
        <v>0</v>
      </c>
      <c r="CI101" s="489">
        <f t="shared" si="33"/>
        <v>0</v>
      </c>
      <c r="CJ101" s="489">
        <f t="shared" si="33"/>
        <v>0</v>
      </c>
      <c r="CK101" s="489">
        <f t="shared" si="33"/>
        <v>0</v>
      </c>
      <c r="CL101" s="489">
        <f t="shared" si="33"/>
        <v>0</v>
      </c>
      <c r="CM101" s="489">
        <f t="shared" si="33"/>
        <v>0</v>
      </c>
      <c r="CN101" s="489">
        <f t="shared" si="33"/>
        <v>0</v>
      </c>
      <c r="CO101" s="489">
        <f t="shared" si="33"/>
        <v>0</v>
      </c>
      <c r="CP101" s="489">
        <f t="shared" si="33"/>
        <v>0</v>
      </c>
      <c r="CQ101" s="489">
        <f t="shared" si="33"/>
        <v>0</v>
      </c>
      <c r="CR101" s="489">
        <f t="shared" si="33"/>
        <v>0</v>
      </c>
      <c r="CS101" s="489">
        <f t="shared" si="33"/>
        <v>0</v>
      </c>
      <c r="CT101" s="489">
        <f t="shared" si="33"/>
        <v>0</v>
      </c>
      <c r="CU101" s="489">
        <f t="shared" si="33"/>
        <v>0</v>
      </c>
      <c r="CV101" s="489">
        <f t="shared" si="33"/>
        <v>0</v>
      </c>
      <c r="CW101" s="489">
        <f t="shared" si="33"/>
        <v>0</v>
      </c>
      <c r="CX101" s="489">
        <f t="shared" si="33"/>
        <v>0</v>
      </c>
      <c r="CY101" s="489">
        <f t="shared" si="33"/>
        <v>0</v>
      </c>
      <c r="CZ101" s="489">
        <f t="shared" si="33"/>
        <v>0</v>
      </c>
      <c r="DA101" s="489">
        <f t="shared" si="33"/>
        <v>0</v>
      </c>
      <c r="DB101" s="489">
        <f t="shared" si="33"/>
        <v>0</v>
      </c>
      <c r="DC101" s="489">
        <f t="shared" si="33"/>
        <v>0</v>
      </c>
      <c r="DD101" s="489">
        <f t="shared" si="33"/>
        <v>0</v>
      </c>
      <c r="DE101" s="489">
        <f t="shared" si="33"/>
        <v>0</v>
      </c>
      <c r="DF101" s="489">
        <f t="shared" si="33"/>
        <v>0</v>
      </c>
      <c r="DG101" s="489">
        <f t="shared" si="33"/>
        <v>0</v>
      </c>
      <c r="DH101" s="489">
        <f t="shared" si="33"/>
        <v>0</v>
      </c>
      <c r="DI101" s="489">
        <f t="shared" si="33"/>
        <v>0</v>
      </c>
      <c r="DJ101" s="489">
        <f t="shared" si="33"/>
        <v>0</v>
      </c>
      <c r="DK101" s="489">
        <f t="shared" si="33"/>
        <v>0</v>
      </c>
      <c r="DL101" s="489">
        <f t="shared" si="33"/>
        <v>0</v>
      </c>
      <c r="DM101" s="464">
        <v>1</v>
      </c>
    </row>
    <row r="102" spans="2:117">
      <c r="B102" s="473">
        <v>1</v>
      </c>
      <c r="C102" s="423" t="s">
        <v>1105</v>
      </c>
      <c r="D102" s="423" t="s">
        <v>300</v>
      </c>
      <c r="E102" s="423" t="s">
        <v>301</v>
      </c>
      <c r="F102" s="476">
        <f t="shared" ref="F102:F160" si="34">+SUM(G102:CA102)</f>
        <v>0</v>
      </c>
      <c r="G102" s="474"/>
      <c r="H102" s="474"/>
      <c r="I102" s="474"/>
      <c r="J102" s="474"/>
      <c r="K102" s="474"/>
      <c r="L102" s="474"/>
      <c r="M102" s="474"/>
      <c r="N102" s="474"/>
      <c r="O102" s="474"/>
      <c r="P102" s="474"/>
      <c r="Q102" s="474"/>
      <c r="R102" s="474"/>
      <c r="S102" s="474"/>
      <c r="T102" s="474"/>
      <c r="U102" s="474"/>
      <c r="V102" s="474"/>
      <c r="W102" s="474"/>
      <c r="X102" s="474"/>
      <c r="Y102" s="474"/>
      <c r="Z102" s="474"/>
      <c r="AA102" s="474"/>
      <c r="AB102" s="474"/>
      <c r="AC102" s="474"/>
      <c r="AD102" s="474"/>
      <c r="AE102" s="474"/>
      <c r="AF102" s="474"/>
      <c r="AG102" s="474"/>
      <c r="AH102" s="474"/>
      <c r="AI102" s="474"/>
      <c r="AJ102" s="474"/>
      <c r="AK102" s="474"/>
      <c r="AL102" s="474"/>
      <c r="AM102" s="474"/>
      <c r="AN102" s="474"/>
      <c r="AO102" s="474"/>
      <c r="AP102" s="474"/>
      <c r="AR102" s="474"/>
      <c r="AS102" s="474"/>
      <c r="AT102" s="474"/>
      <c r="AU102" s="474"/>
      <c r="AV102" s="474"/>
      <c r="AW102" s="474"/>
      <c r="AX102" s="474"/>
      <c r="AY102" s="474"/>
      <c r="AZ102" s="474"/>
      <c r="BA102" s="474"/>
      <c r="BB102" s="474"/>
      <c r="BC102" s="474"/>
      <c r="BD102" s="474"/>
      <c r="BE102" s="474"/>
      <c r="BF102" s="474"/>
      <c r="BG102" s="474"/>
      <c r="BH102" s="474"/>
      <c r="BI102" s="474"/>
      <c r="BJ102" s="474"/>
      <c r="BK102" s="474"/>
      <c r="BL102" s="474"/>
      <c r="BM102" s="474"/>
      <c r="BN102" s="474"/>
      <c r="BO102" s="474"/>
      <c r="BP102" s="474"/>
      <c r="BQ102" s="474"/>
      <c r="BR102" s="474"/>
      <c r="BS102" s="474"/>
      <c r="BT102" s="474"/>
      <c r="BU102" s="474"/>
      <c r="BV102" s="474"/>
      <c r="BW102" s="474"/>
      <c r="BX102" s="474"/>
      <c r="BY102" s="474"/>
      <c r="BZ102" s="474"/>
      <c r="CA102" s="474"/>
      <c r="CC102" s="475"/>
      <c r="CD102" s="475"/>
      <c r="CE102" s="475"/>
      <c r="CF102" s="475"/>
      <c r="CG102" s="475"/>
      <c r="CH102" s="475"/>
      <c r="CI102" s="475"/>
      <c r="CJ102" s="475"/>
      <c r="CK102" s="475"/>
      <c r="CL102" s="475"/>
      <c r="CM102" s="475"/>
      <c r="CN102" s="475"/>
      <c r="CO102" s="475"/>
      <c r="CP102" s="475"/>
      <c r="CQ102" s="475"/>
      <c r="CR102" s="475"/>
      <c r="CS102" s="475"/>
      <c r="CT102" s="475"/>
      <c r="CU102" s="475"/>
      <c r="CV102" s="475"/>
      <c r="CW102" s="475"/>
      <c r="CX102" s="475"/>
      <c r="CY102" s="475"/>
      <c r="CZ102" s="475"/>
      <c r="DA102" s="475"/>
      <c r="DB102" s="475"/>
      <c r="DC102" s="475"/>
      <c r="DD102" s="475"/>
      <c r="DE102" s="475"/>
      <c r="DF102" s="475"/>
      <c r="DG102" s="475"/>
      <c r="DH102" s="475"/>
      <c r="DI102" s="475"/>
      <c r="DJ102" s="475"/>
      <c r="DK102" s="475"/>
      <c r="DL102" s="475"/>
      <c r="DM102" s="464">
        <v>1</v>
      </c>
    </row>
    <row r="103" spans="2:117">
      <c r="B103" s="473">
        <f>+B102+1</f>
        <v>2</v>
      </c>
      <c r="C103" s="423" t="s">
        <v>1105</v>
      </c>
      <c r="D103" s="423" t="s">
        <v>304</v>
      </c>
      <c r="E103" s="423" t="s">
        <v>305</v>
      </c>
      <c r="F103" s="476">
        <f t="shared" si="34"/>
        <v>30</v>
      </c>
      <c r="G103" s="474"/>
      <c r="H103" s="474"/>
      <c r="I103" s="474"/>
      <c r="J103" s="474"/>
      <c r="K103" s="474"/>
      <c r="L103" s="474"/>
      <c r="M103" s="474"/>
      <c r="N103" s="474">
        <v>30</v>
      </c>
      <c r="O103" s="474"/>
      <c r="P103" s="474"/>
      <c r="Q103" s="474"/>
      <c r="R103" s="474"/>
      <c r="S103" s="474"/>
      <c r="T103" s="474"/>
      <c r="U103" s="474"/>
      <c r="V103" s="474"/>
      <c r="W103" s="474"/>
      <c r="X103" s="474"/>
      <c r="Y103" s="474"/>
      <c r="Z103" s="474"/>
      <c r="AA103" s="474"/>
      <c r="AB103" s="474"/>
      <c r="AC103" s="474"/>
      <c r="AD103" s="474"/>
      <c r="AE103" s="474"/>
      <c r="AF103" s="474"/>
      <c r="AG103" s="474"/>
      <c r="AH103" s="474"/>
      <c r="AI103" s="474"/>
      <c r="AJ103" s="474"/>
      <c r="AK103" s="474"/>
      <c r="AL103" s="474"/>
      <c r="AM103" s="474"/>
      <c r="AN103" s="474"/>
      <c r="AO103" s="474"/>
      <c r="AP103" s="474"/>
      <c r="AR103" s="474"/>
      <c r="AS103" s="474"/>
      <c r="AT103" s="474"/>
      <c r="AU103" s="474"/>
      <c r="AV103" s="474"/>
      <c r="AW103" s="474"/>
      <c r="AX103" s="474"/>
      <c r="AY103" s="474"/>
      <c r="AZ103" s="474"/>
      <c r="BA103" s="474"/>
      <c r="BB103" s="474"/>
      <c r="BC103" s="474"/>
      <c r="BD103" s="474"/>
      <c r="BE103" s="474"/>
      <c r="BF103" s="474"/>
      <c r="BG103" s="474"/>
      <c r="BH103" s="474"/>
      <c r="BI103" s="474"/>
      <c r="BJ103" s="474"/>
      <c r="BK103" s="474"/>
      <c r="BL103" s="474"/>
      <c r="BM103" s="474"/>
      <c r="BN103" s="474"/>
      <c r="BO103" s="474"/>
      <c r="BP103" s="474"/>
      <c r="BQ103" s="474"/>
      <c r="BR103" s="474"/>
      <c r="BS103" s="474"/>
      <c r="BT103" s="474"/>
      <c r="BU103" s="474"/>
      <c r="BV103" s="474"/>
      <c r="BW103" s="474"/>
      <c r="BX103" s="474"/>
      <c r="BY103" s="474"/>
      <c r="BZ103" s="474"/>
      <c r="CA103" s="474"/>
      <c r="CC103" s="475"/>
      <c r="CD103" s="475"/>
      <c r="CE103" s="475"/>
      <c r="CF103" s="475"/>
      <c r="CG103" s="475"/>
      <c r="CH103" s="475"/>
      <c r="CI103" s="475"/>
      <c r="CJ103" s="475"/>
      <c r="CK103" s="475"/>
      <c r="CL103" s="475"/>
      <c r="CM103" s="475"/>
      <c r="CN103" s="475"/>
      <c r="CO103" s="475"/>
      <c r="CP103" s="475"/>
      <c r="CQ103" s="475"/>
      <c r="CR103" s="475"/>
      <c r="CS103" s="475"/>
      <c r="CT103" s="475"/>
      <c r="CU103" s="475"/>
      <c r="CV103" s="475"/>
      <c r="CW103" s="475"/>
      <c r="CX103" s="475"/>
      <c r="CY103" s="475"/>
      <c r="CZ103" s="475"/>
      <c r="DA103" s="475"/>
      <c r="DB103" s="475"/>
      <c r="DC103" s="475"/>
      <c r="DD103" s="475"/>
      <c r="DE103" s="475"/>
      <c r="DF103" s="475"/>
      <c r="DG103" s="475"/>
      <c r="DH103" s="475"/>
      <c r="DI103" s="475"/>
      <c r="DJ103" s="475"/>
      <c r="DK103" s="475"/>
      <c r="DL103" s="475"/>
      <c r="DM103" s="464">
        <v>1</v>
      </c>
    </row>
    <row r="104" spans="2:117">
      <c r="B104" s="473">
        <f t="shared" ref="B104:B160" si="35">+B103+1</f>
        <v>3</v>
      </c>
      <c r="C104" s="423" t="s">
        <v>1105</v>
      </c>
      <c r="D104" s="423" t="s">
        <v>441</v>
      </c>
      <c r="E104" s="423" t="s">
        <v>442</v>
      </c>
      <c r="F104" s="476">
        <f t="shared" si="34"/>
        <v>0</v>
      </c>
      <c r="G104" s="474"/>
      <c r="H104" s="474"/>
      <c r="I104" s="474"/>
      <c r="J104" s="474"/>
      <c r="K104" s="474"/>
      <c r="L104" s="474"/>
      <c r="M104" s="474"/>
      <c r="N104" s="474"/>
      <c r="O104" s="474"/>
      <c r="P104" s="474"/>
      <c r="Q104" s="474"/>
      <c r="R104" s="474"/>
      <c r="S104" s="474"/>
      <c r="T104" s="474"/>
      <c r="U104" s="474"/>
      <c r="V104" s="474"/>
      <c r="W104" s="474"/>
      <c r="X104" s="474"/>
      <c r="Y104" s="474"/>
      <c r="Z104" s="474"/>
      <c r="AA104" s="474"/>
      <c r="AB104" s="474"/>
      <c r="AC104" s="474"/>
      <c r="AD104" s="474"/>
      <c r="AE104" s="474"/>
      <c r="AF104" s="474"/>
      <c r="AG104" s="474"/>
      <c r="AH104" s="474"/>
      <c r="AI104" s="474"/>
      <c r="AJ104" s="474"/>
      <c r="AK104" s="474"/>
      <c r="AL104" s="474"/>
      <c r="AM104" s="474"/>
      <c r="AN104" s="474"/>
      <c r="AO104" s="474"/>
      <c r="AP104" s="474"/>
      <c r="AR104" s="474"/>
      <c r="AS104" s="474"/>
      <c r="AT104" s="474"/>
      <c r="AU104" s="474"/>
      <c r="AV104" s="474"/>
      <c r="AW104" s="474"/>
      <c r="AX104" s="474"/>
      <c r="AY104" s="474"/>
      <c r="AZ104" s="474"/>
      <c r="BA104" s="474"/>
      <c r="BB104" s="474"/>
      <c r="BC104" s="474"/>
      <c r="BD104" s="474"/>
      <c r="BE104" s="474"/>
      <c r="BF104" s="474"/>
      <c r="BG104" s="474"/>
      <c r="BH104" s="474"/>
      <c r="BI104" s="474"/>
      <c r="BJ104" s="474"/>
      <c r="BK104" s="474"/>
      <c r="BL104" s="474"/>
      <c r="BM104" s="474"/>
      <c r="BN104" s="474"/>
      <c r="BO104" s="474"/>
      <c r="BP104" s="474"/>
      <c r="BQ104" s="474"/>
      <c r="BR104" s="474"/>
      <c r="BS104" s="474"/>
      <c r="BT104" s="474"/>
      <c r="BU104" s="474"/>
      <c r="BV104" s="474"/>
      <c r="BW104" s="474"/>
      <c r="BX104" s="474"/>
      <c r="BY104" s="474"/>
      <c r="BZ104" s="474"/>
      <c r="CA104" s="474"/>
      <c r="CC104" s="475"/>
      <c r="CD104" s="475"/>
      <c r="CE104" s="475"/>
      <c r="CF104" s="475"/>
      <c r="CG104" s="475"/>
      <c r="CH104" s="475"/>
      <c r="CI104" s="475"/>
      <c r="CJ104" s="475"/>
      <c r="CK104" s="475"/>
      <c r="CL104" s="475"/>
      <c r="CM104" s="475"/>
      <c r="CN104" s="475"/>
      <c r="CO104" s="475"/>
      <c r="CP104" s="475"/>
      <c r="CQ104" s="475"/>
      <c r="CR104" s="475"/>
      <c r="CS104" s="475"/>
      <c r="CT104" s="475"/>
      <c r="CU104" s="475"/>
      <c r="CV104" s="475"/>
      <c r="CW104" s="475"/>
      <c r="CX104" s="475"/>
      <c r="CY104" s="475"/>
      <c r="CZ104" s="475"/>
      <c r="DA104" s="475"/>
      <c r="DB104" s="475"/>
      <c r="DC104" s="475"/>
      <c r="DD104" s="475"/>
      <c r="DE104" s="475"/>
      <c r="DF104" s="475"/>
      <c r="DG104" s="475"/>
      <c r="DH104" s="475"/>
      <c r="DI104" s="475"/>
      <c r="DJ104" s="475"/>
      <c r="DK104" s="475"/>
      <c r="DL104" s="475"/>
      <c r="DM104" s="464">
        <v>1</v>
      </c>
    </row>
    <row r="105" spans="2:117">
      <c r="B105" s="473">
        <f t="shared" si="35"/>
        <v>4</v>
      </c>
      <c r="C105" s="423" t="s">
        <v>1105</v>
      </c>
      <c r="D105" s="423" t="s">
        <v>257</v>
      </c>
      <c r="E105" s="423" t="s">
        <v>258</v>
      </c>
      <c r="F105" s="476">
        <f t="shared" si="34"/>
        <v>3.5</v>
      </c>
      <c r="G105" s="474"/>
      <c r="H105" s="474"/>
      <c r="I105" s="474"/>
      <c r="J105" s="474"/>
      <c r="K105" s="474"/>
      <c r="L105" s="474"/>
      <c r="M105" s="474"/>
      <c r="N105" s="474"/>
      <c r="O105" s="474">
        <v>3.5</v>
      </c>
      <c r="P105" s="474"/>
      <c r="Q105" s="474"/>
      <c r="R105" s="474"/>
      <c r="S105" s="474"/>
      <c r="T105" s="474"/>
      <c r="U105" s="474"/>
      <c r="V105" s="474"/>
      <c r="W105" s="474"/>
      <c r="X105" s="474"/>
      <c r="Y105" s="474"/>
      <c r="Z105" s="474"/>
      <c r="AA105" s="474"/>
      <c r="AB105" s="474"/>
      <c r="AC105" s="474"/>
      <c r="AD105" s="474"/>
      <c r="AE105" s="474"/>
      <c r="AF105" s="474"/>
      <c r="AG105" s="474"/>
      <c r="AH105" s="474"/>
      <c r="AI105" s="474"/>
      <c r="AJ105" s="474"/>
      <c r="AK105" s="474"/>
      <c r="AL105" s="474"/>
      <c r="AM105" s="474"/>
      <c r="AN105" s="474"/>
      <c r="AO105" s="474"/>
      <c r="AP105" s="474"/>
      <c r="AR105" s="474"/>
      <c r="AS105" s="474"/>
      <c r="AT105" s="474"/>
      <c r="AU105" s="474"/>
      <c r="AV105" s="474"/>
      <c r="AW105" s="474"/>
      <c r="AX105" s="474"/>
      <c r="AY105" s="474"/>
      <c r="AZ105" s="474"/>
      <c r="BA105" s="474"/>
      <c r="BB105" s="474"/>
      <c r="BC105" s="474"/>
      <c r="BD105" s="474"/>
      <c r="BE105" s="474"/>
      <c r="BF105" s="474"/>
      <c r="BG105" s="474"/>
      <c r="BH105" s="474"/>
      <c r="BI105" s="474"/>
      <c r="BJ105" s="474"/>
      <c r="BK105" s="474"/>
      <c r="BL105" s="474"/>
      <c r="BM105" s="474"/>
      <c r="BN105" s="474"/>
      <c r="BO105" s="474"/>
      <c r="BP105" s="474"/>
      <c r="BQ105" s="474"/>
      <c r="BR105" s="474"/>
      <c r="BS105" s="474"/>
      <c r="BT105" s="474"/>
      <c r="BU105" s="474"/>
      <c r="BV105" s="474"/>
      <c r="BW105" s="474"/>
      <c r="BX105" s="474"/>
      <c r="BY105" s="474"/>
      <c r="BZ105" s="474"/>
      <c r="CA105" s="474"/>
      <c r="CC105" s="475"/>
      <c r="CD105" s="475"/>
      <c r="CE105" s="475"/>
      <c r="CF105" s="475"/>
      <c r="CG105" s="475"/>
      <c r="CH105" s="475"/>
      <c r="CI105" s="475"/>
      <c r="CJ105" s="475"/>
      <c r="CK105" s="475"/>
      <c r="CL105" s="475"/>
      <c r="CM105" s="475"/>
      <c r="CN105" s="475"/>
      <c r="CO105" s="475"/>
      <c r="CP105" s="475"/>
      <c r="CQ105" s="475"/>
      <c r="CR105" s="475"/>
      <c r="CS105" s="475"/>
      <c r="CT105" s="475"/>
      <c r="CU105" s="475"/>
      <c r="CV105" s="475"/>
      <c r="CW105" s="475"/>
      <c r="CX105" s="475"/>
      <c r="CY105" s="475"/>
      <c r="CZ105" s="475"/>
      <c r="DA105" s="475"/>
      <c r="DB105" s="475"/>
      <c r="DC105" s="475"/>
      <c r="DD105" s="475"/>
      <c r="DE105" s="475"/>
      <c r="DF105" s="475"/>
      <c r="DG105" s="475"/>
      <c r="DH105" s="475"/>
      <c r="DI105" s="475"/>
      <c r="DJ105" s="475"/>
      <c r="DK105" s="475"/>
      <c r="DL105" s="475"/>
      <c r="DM105" s="464">
        <v>1</v>
      </c>
    </row>
    <row r="106" spans="2:117">
      <c r="B106" s="473">
        <f t="shared" si="35"/>
        <v>5</v>
      </c>
      <c r="C106" s="423" t="s">
        <v>1105</v>
      </c>
      <c r="D106" s="423" t="s">
        <v>685</v>
      </c>
      <c r="E106" s="423" t="s">
        <v>686</v>
      </c>
      <c r="F106" s="476">
        <f t="shared" si="34"/>
        <v>0</v>
      </c>
      <c r="G106" s="474"/>
      <c r="H106" s="474"/>
      <c r="I106" s="474"/>
      <c r="J106" s="474"/>
      <c r="K106" s="474"/>
      <c r="L106" s="474"/>
      <c r="M106" s="474"/>
      <c r="N106" s="474"/>
      <c r="O106" s="474"/>
      <c r="P106" s="474"/>
      <c r="Q106" s="474"/>
      <c r="R106" s="474"/>
      <c r="S106" s="474"/>
      <c r="T106" s="474"/>
      <c r="U106" s="474"/>
      <c r="V106" s="474"/>
      <c r="W106" s="474"/>
      <c r="X106" s="474"/>
      <c r="Y106" s="474"/>
      <c r="Z106" s="474"/>
      <c r="AA106" s="474"/>
      <c r="AB106" s="474"/>
      <c r="AC106" s="474"/>
      <c r="AD106" s="474"/>
      <c r="AE106" s="474"/>
      <c r="AF106" s="474"/>
      <c r="AG106" s="474"/>
      <c r="AH106" s="474"/>
      <c r="AI106" s="474"/>
      <c r="AJ106" s="474"/>
      <c r="AK106" s="474"/>
      <c r="AL106" s="474"/>
      <c r="AM106" s="474"/>
      <c r="AN106" s="474"/>
      <c r="AO106" s="474"/>
      <c r="AP106" s="474"/>
      <c r="AR106" s="474"/>
      <c r="AS106" s="474"/>
      <c r="AT106" s="474"/>
      <c r="AU106" s="474"/>
      <c r="AV106" s="474"/>
      <c r="AW106" s="474"/>
      <c r="AX106" s="474"/>
      <c r="AY106" s="474"/>
      <c r="AZ106" s="474"/>
      <c r="BA106" s="474"/>
      <c r="BB106" s="474"/>
      <c r="BC106" s="474"/>
      <c r="BD106" s="474"/>
      <c r="BE106" s="474"/>
      <c r="BF106" s="474"/>
      <c r="BG106" s="474"/>
      <c r="BH106" s="474"/>
      <c r="BI106" s="474"/>
      <c r="BJ106" s="474"/>
      <c r="BK106" s="474"/>
      <c r="BL106" s="474"/>
      <c r="BM106" s="474"/>
      <c r="BN106" s="474"/>
      <c r="BO106" s="474"/>
      <c r="BP106" s="474"/>
      <c r="BQ106" s="474"/>
      <c r="BR106" s="474"/>
      <c r="BS106" s="474"/>
      <c r="BT106" s="474"/>
      <c r="BU106" s="474"/>
      <c r="BV106" s="474"/>
      <c r="BW106" s="474"/>
      <c r="BX106" s="474"/>
      <c r="BY106" s="474"/>
      <c r="BZ106" s="474"/>
      <c r="CA106" s="474"/>
      <c r="CC106" s="475"/>
      <c r="CD106" s="475"/>
      <c r="CE106" s="475"/>
      <c r="CF106" s="475"/>
      <c r="CG106" s="475"/>
      <c r="CH106" s="475"/>
      <c r="CI106" s="475"/>
      <c r="CJ106" s="475"/>
      <c r="CK106" s="475"/>
      <c r="CL106" s="475"/>
      <c r="CM106" s="475"/>
      <c r="CN106" s="475"/>
      <c r="CO106" s="475"/>
      <c r="CP106" s="475"/>
      <c r="CQ106" s="475"/>
      <c r="CR106" s="475"/>
      <c r="CS106" s="475"/>
      <c r="CT106" s="475"/>
      <c r="CU106" s="475"/>
      <c r="CV106" s="475"/>
      <c r="CW106" s="475"/>
      <c r="CX106" s="475"/>
      <c r="CY106" s="475"/>
      <c r="CZ106" s="475"/>
      <c r="DA106" s="475"/>
      <c r="DB106" s="475"/>
      <c r="DC106" s="475"/>
      <c r="DD106" s="475"/>
      <c r="DE106" s="475"/>
      <c r="DF106" s="475"/>
      <c r="DG106" s="475"/>
      <c r="DH106" s="475"/>
      <c r="DI106" s="475"/>
      <c r="DJ106" s="475"/>
      <c r="DK106" s="475"/>
      <c r="DL106" s="475"/>
      <c r="DM106" s="464">
        <v>1</v>
      </c>
    </row>
    <row r="107" spans="2:117">
      <c r="B107" s="473">
        <f t="shared" si="35"/>
        <v>6</v>
      </c>
      <c r="C107" s="423" t="s">
        <v>1105</v>
      </c>
      <c r="D107" s="423" t="s">
        <v>231</v>
      </c>
      <c r="E107" s="423" t="s">
        <v>232</v>
      </c>
      <c r="F107" s="476">
        <f t="shared" si="34"/>
        <v>6.5</v>
      </c>
      <c r="G107" s="474"/>
      <c r="H107" s="474"/>
      <c r="I107" s="474"/>
      <c r="J107" s="474"/>
      <c r="K107" s="474"/>
      <c r="L107" s="474"/>
      <c r="M107" s="474"/>
      <c r="N107" s="474"/>
      <c r="O107" s="474">
        <v>6.5</v>
      </c>
      <c r="P107" s="474"/>
      <c r="Q107" s="474"/>
      <c r="R107" s="474"/>
      <c r="S107" s="474"/>
      <c r="T107" s="474"/>
      <c r="U107" s="474"/>
      <c r="V107" s="474"/>
      <c r="W107" s="474"/>
      <c r="X107" s="474"/>
      <c r="Y107" s="474"/>
      <c r="Z107" s="474"/>
      <c r="AA107" s="474"/>
      <c r="AB107" s="474"/>
      <c r="AC107" s="474"/>
      <c r="AD107" s="474"/>
      <c r="AE107" s="474"/>
      <c r="AF107" s="474"/>
      <c r="AG107" s="474"/>
      <c r="AH107" s="474"/>
      <c r="AI107" s="474"/>
      <c r="AJ107" s="474"/>
      <c r="AK107" s="474"/>
      <c r="AL107" s="474"/>
      <c r="AM107" s="474"/>
      <c r="AN107" s="474"/>
      <c r="AO107" s="474"/>
      <c r="AP107" s="474"/>
      <c r="AR107" s="474"/>
      <c r="AS107" s="474"/>
      <c r="AT107" s="474"/>
      <c r="AU107" s="474"/>
      <c r="AV107" s="474"/>
      <c r="AW107" s="474"/>
      <c r="AX107" s="474"/>
      <c r="AY107" s="474"/>
      <c r="AZ107" s="474"/>
      <c r="BA107" s="474"/>
      <c r="BB107" s="474"/>
      <c r="BC107" s="474"/>
      <c r="BD107" s="474"/>
      <c r="BE107" s="474"/>
      <c r="BF107" s="474"/>
      <c r="BG107" s="474"/>
      <c r="BH107" s="474"/>
      <c r="BI107" s="474"/>
      <c r="BJ107" s="474"/>
      <c r="BK107" s="474"/>
      <c r="BL107" s="474"/>
      <c r="BM107" s="474"/>
      <c r="BN107" s="474"/>
      <c r="BO107" s="474"/>
      <c r="BP107" s="474"/>
      <c r="BQ107" s="474"/>
      <c r="BR107" s="474"/>
      <c r="BS107" s="474"/>
      <c r="BT107" s="474"/>
      <c r="BU107" s="474"/>
      <c r="BV107" s="474"/>
      <c r="BW107" s="474"/>
      <c r="BX107" s="474"/>
      <c r="BY107" s="474"/>
      <c r="BZ107" s="474"/>
      <c r="CA107" s="474"/>
      <c r="CC107" s="475"/>
      <c r="CD107" s="475"/>
      <c r="CE107" s="475"/>
      <c r="CF107" s="475"/>
      <c r="CG107" s="475"/>
      <c r="CH107" s="475"/>
      <c r="CI107" s="475"/>
      <c r="CJ107" s="475"/>
      <c r="CK107" s="475"/>
      <c r="CL107" s="475"/>
      <c r="CM107" s="475"/>
      <c r="CN107" s="475"/>
      <c r="CO107" s="475"/>
      <c r="CP107" s="475"/>
      <c r="CQ107" s="475"/>
      <c r="CR107" s="475"/>
      <c r="CS107" s="475"/>
      <c r="CT107" s="475"/>
      <c r="CU107" s="475"/>
      <c r="CV107" s="475"/>
      <c r="CW107" s="475"/>
      <c r="CX107" s="475"/>
      <c r="CY107" s="475"/>
      <c r="CZ107" s="475"/>
      <c r="DA107" s="475"/>
      <c r="DB107" s="475"/>
      <c r="DC107" s="475"/>
      <c r="DD107" s="475"/>
      <c r="DE107" s="475"/>
      <c r="DF107" s="475"/>
      <c r="DG107" s="475"/>
      <c r="DH107" s="475"/>
      <c r="DI107" s="475"/>
      <c r="DJ107" s="475"/>
      <c r="DK107" s="475"/>
      <c r="DL107" s="475"/>
      <c r="DM107" s="464">
        <v>1</v>
      </c>
    </row>
    <row r="108" spans="2:117">
      <c r="B108" s="473">
        <f t="shared" si="35"/>
        <v>7</v>
      </c>
      <c r="C108" s="423" t="s">
        <v>1105</v>
      </c>
      <c r="D108" s="423" t="s">
        <v>205</v>
      </c>
      <c r="E108" s="423" t="s">
        <v>206</v>
      </c>
      <c r="F108" s="476">
        <f t="shared" si="34"/>
        <v>3.5</v>
      </c>
      <c r="G108" s="474"/>
      <c r="H108" s="474"/>
      <c r="I108" s="474"/>
      <c r="J108" s="474"/>
      <c r="K108" s="474"/>
      <c r="L108" s="474"/>
      <c r="M108" s="474"/>
      <c r="N108" s="474"/>
      <c r="O108" s="474">
        <v>3.5</v>
      </c>
      <c r="P108" s="474"/>
      <c r="Q108" s="474"/>
      <c r="R108" s="474"/>
      <c r="S108" s="474"/>
      <c r="T108" s="474"/>
      <c r="U108" s="474"/>
      <c r="V108" s="474"/>
      <c r="W108" s="474"/>
      <c r="X108" s="474"/>
      <c r="Y108" s="474"/>
      <c r="Z108" s="474"/>
      <c r="AA108" s="474"/>
      <c r="AB108" s="474"/>
      <c r="AC108" s="474"/>
      <c r="AD108" s="474"/>
      <c r="AE108" s="474"/>
      <c r="AF108" s="474"/>
      <c r="AG108" s="474"/>
      <c r="AH108" s="474"/>
      <c r="AI108" s="474"/>
      <c r="AJ108" s="474"/>
      <c r="AK108" s="474"/>
      <c r="AL108" s="474"/>
      <c r="AM108" s="474"/>
      <c r="AN108" s="474"/>
      <c r="AO108" s="474"/>
      <c r="AP108" s="474"/>
      <c r="AR108" s="474"/>
      <c r="AS108" s="474"/>
      <c r="AT108" s="474"/>
      <c r="AU108" s="474"/>
      <c r="AV108" s="474"/>
      <c r="AW108" s="474"/>
      <c r="AX108" s="474"/>
      <c r="AY108" s="474"/>
      <c r="AZ108" s="474"/>
      <c r="BA108" s="474"/>
      <c r="BB108" s="474"/>
      <c r="BC108" s="474"/>
      <c r="BD108" s="474"/>
      <c r="BE108" s="474"/>
      <c r="BF108" s="474"/>
      <c r="BG108" s="474"/>
      <c r="BH108" s="474"/>
      <c r="BI108" s="474"/>
      <c r="BJ108" s="474"/>
      <c r="BK108" s="474"/>
      <c r="BL108" s="474"/>
      <c r="BM108" s="474"/>
      <c r="BN108" s="474"/>
      <c r="BO108" s="474"/>
      <c r="BP108" s="474"/>
      <c r="BQ108" s="474"/>
      <c r="BR108" s="474"/>
      <c r="BS108" s="474"/>
      <c r="BT108" s="474"/>
      <c r="BU108" s="474"/>
      <c r="BV108" s="474"/>
      <c r="BW108" s="474"/>
      <c r="BX108" s="474"/>
      <c r="BY108" s="474"/>
      <c r="BZ108" s="474"/>
      <c r="CA108" s="474"/>
      <c r="CC108" s="475"/>
      <c r="CD108" s="475"/>
      <c r="CE108" s="475"/>
      <c r="CF108" s="475"/>
      <c r="CG108" s="475"/>
      <c r="CH108" s="475"/>
      <c r="CI108" s="475"/>
      <c r="CJ108" s="475"/>
      <c r="CK108" s="475"/>
      <c r="CL108" s="475"/>
      <c r="CM108" s="475"/>
      <c r="CN108" s="475"/>
      <c r="CO108" s="475"/>
      <c r="CP108" s="475"/>
      <c r="CQ108" s="475"/>
      <c r="CR108" s="475"/>
      <c r="CS108" s="475"/>
      <c r="CT108" s="475"/>
      <c r="CU108" s="475"/>
      <c r="CV108" s="475"/>
      <c r="CW108" s="475"/>
      <c r="CX108" s="475"/>
      <c r="CY108" s="475"/>
      <c r="CZ108" s="475"/>
      <c r="DA108" s="475"/>
      <c r="DB108" s="475"/>
      <c r="DC108" s="475"/>
      <c r="DD108" s="475"/>
      <c r="DE108" s="475"/>
      <c r="DF108" s="475"/>
      <c r="DG108" s="475"/>
      <c r="DH108" s="475"/>
      <c r="DI108" s="475"/>
      <c r="DJ108" s="475"/>
      <c r="DK108" s="475"/>
      <c r="DL108" s="475"/>
      <c r="DM108" s="464">
        <v>1</v>
      </c>
    </row>
    <row r="109" spans="2:117">
      <c r="B109" s="473">
        <f t="shared" si="35"/>
        <v>8</v>
      </c>
      <c r="C109" s="423" t="s">
        <v>1105</v>
      </c>
      <c r="D109" s="423" t="s">
        <v>306</v>
      </c>
      <c r="E109" s="423" t="s">
        <v>307</v>
      </c>
      <c r="F109" s="476">
        <f t="shared" si="34"/>
        <v>0</v>
      </c>
      <c r="G109" s="474"/>
      <c r="H109" s="474"/>
      <c r="I109" s="474"/>
      <c r="J109" s="474"/>
      <c r="K109" s="474"/>
      <c r="L109" s="474"/>
      <c r="M109" s="474"/>
      <c r="N109" s="474"/>
      <c r="O109" s="474"/>
      <c r="P109" s="474"/>
      <c r="Q109" s="474"/>
      <c r="R109" s="474"/>
      <c r="S109" s="474"/>
      <c r="T109" s="474"/>
      <c r="U109" s="474"/>
      <c r="V109" s="474"/>
      <c r="W109" s="474"/>
      <c r="X109" s="474"/>
      <c r="Y109" s="474"/>
      <c r="Z109" s="474"/>
      <c r="AA109" s="474"/>
      <c r="AB109" s="474"/>
      <c r="AC109" s="474"/>
      <c r="AD109" s="474"/>
      <c r="AE109" s="474"/>
      <c r="AF109" s="474"/>
      <c r="AG109" s="474"/>
      <c r="AH109" s="474"/>
      <c r="AI109" s="474"/>
      <c r="AJ109" s="474"/>
      <c r="AK109" s="474"/>
      <c r="AL109" s="474"/>
      <c r="AM109" s="474"/>
      <c r="AN109" s="474"/>
      <c r="AO109" s="474"/>
      <c r="AP109" s="474"/>
      <c r="AR109" s="474"/>
      <c r="AS109" s="474"/>
      <c r="AT109" s="474"/>
      <c r="AU109" s="474"/>
      <c r="AV109" s="474"/>
      <c r="AW109" s="474"/>
      <c r="AX109" s="474"/>
      <c r="AY109" s="474"/>
      <c r="AZ109" s="474"/>
      <c r="BA109" s="474"/>
      <c r="BB109" s="474"/>
      <c r="BC109" s="474"/>
      <c r="BD109" s="474"/>
      <c r="BE109" s="474"/>
      <c r="BF109" s="474"/>
      <c r="BG109" s="474"/>
      <c r="BH109" s="474"/>
      <c r="BI109" s="474"/>
      <c r="BJ109" s="474"/>
      <c r="BK109" s="474"/>
      <c r="BL109" s="474"/>
      <c r="BM109" s="474"/>
      <c r="BN109" s="474"/>
      <c r="BO109" s="474"/>
      <c r="BP109" s="474"/>
      <c r="BQ109" s="474"/>
      <c r="BR109" s="474"/>
      <c r="BS109" s="474"/>
      <c r="BT109" s="474"/>
      <c r="BU109" s="474"/>
      <c r="BV109" s="474"/>
      <c r="BW109" s="474"/>
      <c r="BX109" s="474"/>
      <c r="BY109" s="474"/>
      <c r="BZ109" s="474"/>
      <c r="CA109" s="474"/>
      <c r="CC109" s="475"/>
      <c r="CD109" s="475"/>
      <c r="CE109" s="475"/>
      <c r="CF109" s="475"/>
      <c r="CG109" s="475"/>
      <c r="CH109" s="475"/>
      <c r="CI109" s="475"/>
      <c r="CJ109" s="475"/>
      <c r="CK109" s="475"/>
      <c r="CL109" s="475"/>
      <c r="CM109" s="475"/>
      <c r="CN109" s="475"/>
      <c r="CO109" s="475"/>
      <c r="CP109" s="475"/>
      <c r="CQ109" s="475"/>
      <c r="CR109" s="475"/>
      <c r="CS109" s="475"/>
      <c r="CT109" s="475"/>
      <c r="CU109" s="475"/>
      <c r="CV109" s="475"/>
      <c r="CW109" s="475"/>
      <c r="CX109" s="475"/>
      <c r="CY109" s="475"/>
      <c r="CZ109" s="475"/>
      <c r="DA109" s="475"/>
      <c r="DB109" s="475"/>
      <c r="DC109" s="475"/>
      <c r="DD109" s="475"/>
      <c r="DE109" s="475"/>
      <c r="DF109" s="475"/>
      <c r="DG109" s="475"/>
      <c r="DH109" s="475"/>
      <c r="DI109" s="475"/>
      <c r="DJ109" s="475"/>
      <c r="DK109" s="475"/>
      <c r="DL109" s="475"/>
      <c r="DM109" s="464">
        <v>1</v>
      </c>
    </row>
    <row r="110" spans="2:117">
      <c r="B110" s="473">
        <f t="shared" si="35"/>
        <v>9</v>
      </c>
      <c r="C110" s="423" t="s">
        <v>1105</v>
      </c>
      <c r="D110" s="423" t="s">
        <v>352</v>
      </c>
      <c r="E110" s="423" t="s">
        <v>353</v>
      </c>
      <c r="F110" s="476">
        <f t="shared" si="34"/>
        <v>0</v>
      </c>
      <c r="G110" s="474"/>
      <c r="H110" s="474"/>
      <c r="I110" s="474"/>
      <c r="J110" s="474"/>
      <c r="K110" s="474"/>
      <c r="L110" s="474"/>
      <c r="M110" s="474"/>
      <c r="N110" s="474"/>
      <c r="O110" s="474"/>
      <c r="P110" s="474"/>
      <c r="Q110" s="474"/>
      <c r="R110" s="474"/>
      <c r="S110" s="474"/>
      <c r="T110" s="474"/>
      <c r="U110" s="474"/>
      <c r="V110" s="474"/>
      <c r="W110" s="474"/>
      <c r="X110" s="474"/>
      <c r="Y110" s="474"/>
      <c r="Z110" s="474"/>
      <c r="AA110" s="474"/>
      <c r="AB110" s="474"/>
      <c r="AC110" s="474"/>
      <c r="AD110" s="474"/>
      <c r="AE110" s="474"/>
      <c r="AF110" s="474"/>
      <c r="AG110" s="474"/>
      <c r="AH110" s="474"/>
      <c r="AI110" s="474"/>
      <c r="AJ110" s="474"/>
      <c r="AK110" s="474"/>
      <c r="AL110" s="474"/>
      <c r="AM110" s="474"/>
      <c r="AN110" s="474"/>
      <c r="AO110" s="474"/>
      <c r="AP110" s="474"/>
      <c r="AR110" s="474"/>
      <c r="AS110" s="474"/>
      <c r="AT110" s="474"/>
      <c r="AU110" s="474"/>
      <c r="AV110" s="474"/>
      <c r="AW110" s="474"/>
      <c r="AX110" s="474"/>
      <c r="AY110" s="474"/>
      <c r="AZ110" s="474"/>
      <c r="BA110" s="474"/>
      <c r="BB110" s="474"/>
      <c r="BC110" s="474"/>
      <c r="BD110" s="474"/>
      <c r="BE110" s="474"/>
      <c r="BF110" s="474"/>
      <c r="BG110" s="474"/>
      <c r="BH110" s="474"/>
      <c r="BI110" s="474"/>
      <c r="BJ110" s="474"/>
      <c r="BK110" s="474"/>
      <c r="BL110" s="474"/>
      <c r="BM110" s="474"/>
      <c r="BN110" s="474"/>
      <c r="BO110" s="474"/>
      <c r="BP110" s="474"/>
      <c r="BQ110" s="474"/>
      <c r="BR110" s="474"/>
      <c r="BS110" s="474"/>
      <c r="BT110" s="474"/>
      <c r="BU110" s="474"/>
      <c r="BV110" s="474"/>
      <c r="BW110" s="474"/>
      <c r="BX110" s="474"/>
      <c r="BY110" s="474"/>
      <c r="BZ110" s="474"/>
      <c r="CA110" s="474"/>
      <c r="CC110" s="475"/>
      <c r="CD110" s="475"/>
      <c r="CE110" s="475"/>
      <c r="CF110" s="475"/>
      <c r="CG110" s="475"/>
      <c r="CH110" s="475"/>
      <c r="CI110" s="475"/>
      <c r="CJ110" s="475"/>
      <c r="CK110" s="475"/>
      <c r="CL110" s="475"/>
      <c r="CM110" s="475"/>
      <c r="CN110" s="475"/>
      <c r="CO110" s="475"/>
      <c r="CP110" s="475"/>
      <c r="CQ110" s="475"/>
      <c r="CR110" s="475"/>
      <c r="CS110" s="475"/>
      <c r="CT110" s="475"/>
      <c r="CU110" s="475"/>
      <c r="CV110" s="475"/>
      <c r="CW110" s="475"/>
      <c r="CX110" s="475"/>
      <c r="CY110" s="475"/>
      <c r="CZ110" s="475"/>
      <c r="DA110" s="475"/>
      <c r="DB110" s="475"/>
      <c r="DC110" s="475"/>
      <c r="DD110" s="475"/>
      <c r="DE110" s="475"/>
      <c r="DF110" s="475"/>
      <c r="DG110" s="475"/>
      <c r="DH110" s="475"/>
      <c r="DI110" s="475"/>
      <c r="DJ110" s="475"/>
      <c r="DK110" s="475"/>
      <c r="DL110" s="475"/>
      <c r="DM110" s="464">
        <v>1</v>
      </c>
    </row>
    <row r="111" spans="2:117">
      <c r="B111" s="473">
        <f t="shared" si="35"/>
        <v>10</v>
      </c>
      <c r="C111" s="423" t="s">
        <v>1105</v>
      </c>
      <c r="D111" s="423" t="s">
        <v>712</v>
      </c>
      <c r="E111" s="423" t="s">
        <v>713</v>
      </c>
      <c r="F111" s="476">
        <f t="shared" si="34"/>
        <v>0</v>
      </c>
      <c r="G111" s="474"/>
      <c r="H111" s="474"/>
      <c r="I111" s="474"/>
      <c r="J111" s="474"/>
      <c r="K111" s="474"/>
      <c r="L111" s="474"/>
      <c r="M111" s="474"/>
      <c r="N111" s="474"/>
      <c r="O111" s="474"/>
      <c r="P111" s="474"/>
      <c r="Q111" s="474"/>
      <c r="R111" s="474"/>
      <c r="S111" s="474"/>
      <c r="T111" s="474"/>
      <c r="U111" s="474"/>
      <c r="V111" s="474"/>
      <c r="W111" s="474"/>
      <c r="X111" s="474"/>
      <c r="Y111" s="474"/>
      <c r="Z111" s="474"/>
      <c r="AA111" s="474"/>
      <c r="AB111" s="474"/>
      <c r="AC111" s="474"/>
      <c r="AD111" s="474"/>
      <c r="AE111" s="474"/>
      <c r="AF111" s="474"/>
      <c r="AG111" s="474"/>
      <c r="AH111" s="474"/>
      <c r="AI111" s="474"/>
      <c r="AJ111" s="474"/>
      <c r="AK111" s="474"/>
      <c r="AL111" s="474"/>
      <c r="AM111" s="474"/>
      <c r="AN111" s="474"/>
      <c r="AO111" s="474"/>
      <c r="AP111" s="474"/>
      <c r="AR111" s="474"/>
      <c r="AS111" s="474"/>
      <c r="AT111" s="474"/>
      <c r="AU111" s="474"/>
      <c r="AV111" s="474"/>
      <c r="AW111" s="474"/>
      <c r="AX111" s="474"/>
      <c r="AY111" s="474"/>
      <c r="AZ111" s="474"/>
      <c r="BA111" s="474"/>
      <c r="BB111" s="474"/>
      <c r="BC111" s="474"/>
      <c r="BD111" s="474"/>
      <c r="BE111" s="474"/>
      <c r="BF111" s="474"/>
      <c r="BG111" s="474"/>
      <c r="BH111" s="474"/>
      <c r="BI111" s="474"/>
      <c r="BJ111" s="474"/>
      <c r="BK111" s="474"/>
      <c r="BL111" s="474"/>
      <c r="BM111" s="474"/>
      <c r="BN111" s="474"/>
      <c r="BO111" s="474"/>
      <c r="BP111" s="474"/>
      <c r="BQ111" s="474"/>
      <c r="BR111" s="474"/>
      <c r="BS111" s="474"/>
      <c r="BT111" s="474"/>
      <c r="BU111" s="474"/>
      <c r="BV111" s="474"/>
      <c r="BW111" s="474"/>
      <c r="BX111" s="474"/>
      <c r="BY111" s="474"/>
      <c r="BZ111" s="474"/>
      <c r="CA111" s="474"/>
      <c r="CC111" s="475"/>
      <c r="CD111" s="475"/>
      <c r="CE111" s="475"/>
      <c r="CF111" s="475"/>
      <c r="CG111" s="475"/>
      <c r="CH111" s="475"/>
      <c r="CI111" s="475"/>
      <c r="CJ111" s="475"/>
      <c r="CK111" s="475"/>
      <c r="CL111" s="475"/>
      <c r="CM111" s="475"/>
      <c r="CN111" s="475"/>
      <c r="CO111" s="475"/>
      <c r="CP111" s="475"/>
      <c r="CQ111" s="475"/>
      <c r="CR111" s="475"/>
      <c r="CS111" s="475"/>
      <c r="CT111" s="475"/>
      <c r="CU111" s="475"/>
      <c r="CV111" s="475"/>
      <c r="CW111" s="475"/>
      <c r="CX111" s="475"/>
      <c r="CY111" s="475"/>
      <c r="CZ111" s="475"/>
      <c r="DA111" s="475"/>
      <c r="DB111" s="475"/>
      <c r="DC111" s="475"/>
      <c r="DD111" s="475"/>
      <c r="DE111" s="475"/>
      <c r="DF111" s="475"/>
      <c r="DG111" s="475"/>
      <c r="DH111" s="475"/>
      <c r="DI111" s="475"/>
      <c r="DJ111" s="475"/>
      <c r="DK111" s="475"/>
      <c r="DL111" s="475"/>
      <c r="DM111" s="464">
        <v>1</v>
      </c>
    </row>
    <row r="112" spans="2:117">
      <c r="B112" s="473">
        <f t="shared" si="35"/>
        <v>11</v>
      </c>
      <c r="C112" s="423" t="s">
        <v>1105</v>
      </c>
      <c r="D112" s="423" t="s">
        <v>259</v>
      </c>
      <c r="E112" s="423" t="s">
        <v>204</v>
      </c>
      <c r="F112" s="476">
        <f t="shared" si="34"/>
        <v>0</v>
      </c>
      <c r="G112" s="474"/>
      <c r="H112" s="474"/>
      <c r="I112" s="474"/>
      <c r="J112" s="474"/>
      <c r="K112" s="474"/>
      <c r="L112" s="474"/>
      <c r="M112" s="474"/>
      <c r="N112" s="474"/>
      <c r="O112" s="474"/>
      <c r="P112" s="474"/>
      <c r="Q112" s="474"/>
      <c r="R112" s="474"/>
      <c r="S112" s="474"/>
      <c r="T112" s="474"/>
      <c r="U112" s="474"/>
      <c r="V112" s="474"/>
      <c r="W112" s="474"/>
      <c r="X112" s="474"/>
      <c r="Y112" s="474"/>
      <c r="Z112" s="474"/>
      <c r="AA112" s="474"/>
      <c r="AB112" s="474"/>
      <c r="AC112" s="474"/>
      <c r="AD112" s="474"/>
      <c r="AE112" s="474"/>
      <c r="AF112" s="474"/>
      <c r="AG112" s="474"/>
      <c r="AH112" s="474"/>
      <c r="AI112" s="474"/>
      <c r="AJ112" s="474"/>
      <c r="AK112" s="474"/>
      <c r="AL112" s="474"/>
      <c r="AM112" s="474"/>
      <c r="AN112" s="474"/>
      <c r="AO112" s="474"/>
      <c r="AP112" s="474"/>
      <c r="AR112" s="474"/>
      <c r="AS112" s="474"/>
      <c r="AT112" s="474"/>
      <c r="AU112" s="474"/>
      <c r="AV112" s="474"/>
      <c r="AW112" s="474"/>
      <c r="AX112" s="474"/>
      <c r="AY112" s="474"/>
      <c r="AZ112" s="474"/>
      <c r="BA112" s="474"/>
      <c r="BB112" s="474"/>
      <c r="BC112" s="474"/>
      <c r="BD112" s="474"/>
      <c r="BE112" s="474"/>
      <c r="BF112" s="474"/>
      <c r="BG112" s="474"/>
      <c r="BH112" s="474"/>
      <c r="BI112" s="474"/>
      <c r="BJ112" s="474"/>
      <c r="BK112" s="474"/>
      <c r="BL112" s="474"/>
      <c r="BM112" s="474"/>
      <c r="BN112" s="474"/>
      <c r="BO112" s="474"/>
      <c r="BP112" s="474"/>
      <c r="BQ112" s="474"/>
      <c r="BR112" s="474"/>
      <c r="BS112" s="474"/>
      <c r="BT112" s="474"/>
      <c r="BU112" s="474"/>
      <c r="BV112" s="474"/>
      <c r="BW112" s="474"/>
      <c r="BX112" s="474"/>
      <c r="BY112" s="474"/>
      <c r="BZ112" s="474"/>
      <c r="CA112" s="474"/>
      <c r="CC112" s="475"/>
      <c r="CD112" s="475"/>
      <c r="CE112" s="475"/>
      <c r="CF112" s="475"/>
      <c r="CG112" s="475"/>
      <c r="CH112" s="475"/>
      <c r="CI112" s="475"/>
      <c r="CJ112" s="475"/>
      <c r="CK112" s="475"/>
      <c r="CL112" s="475"/>
      <c r="CM112" s="475"/>
      <c r="CN112" s="475"/>
      <c r="CO112" s="475"/>
      <c r="CP112" s="475"/>
      <c r="CQ112" s="475"/>
      <c r="CR112" s="475"/>
      <c r="CS112" s="475"/>
      <c r="CT112" s="475"/>
      <c r="CU112" s="475"/>
      <c r="CV112" s="475"/>
      <c r="CW112" s="475"/>
      <c r="CX112" s="475"/>
      <c r="CY112" s="475"/>
      <c r="CZ112" s="475"/>
      <c r="DA112" s="475"/>
      <c r="DB112" s="475"/>
      <c r="DC112" s="475"/>
      <c r="DD112" s="475"/>
      <c r="DE112" s="475"/>
      <c r="DF112" s="475"/>
      <c r="DG112" s="475"/>
      <c r="DH112" s="475"/>
      <c r="DI112" s="475"/>
      <c r="DJ112" s="475"/>
      <c r="DK112" s="475"/>
      <c r="DL112" s="475"/>
      <c r="DM112" s="464">
        <v>1</v>
      </c>
    </row>
    <row r="113" spans="2:117">
      <c r="B113" s="473">
        <f t="shared" si="35"/>
        <v>12</v>
      </c>
      <c r="C113" s="423" t="s">
        <v>1105</v>
      </c>
      <c r="D113" s="423" t="s">
        <v>445</v>
      </c>
      <c r="E113" s="423" t="s">
        <v>446</v>
      </c>
      <c r="F113" s="476">
        <f t="shared" si="34"/>
        <v>3.5</v>
      </c>
      <c r="G113" s="474"/>
      <c r="H113" s="474"/>
      <c r="I113" s="474"/>
      <c r="J113" s="474"/>
      <c r="K113" s="474"/>
      <c r="L113" s="474"/>
      <c r="M113" s="474"/>
      <c r="N113" s="474"/>
      <c r="O113" s="474">
        <v>3.5</v>
      </c>
      <c r="P113" s="474"/>
      <c r="Q113" s="474"/>
      <c r="R113" s="474"/>
      <c r="S113" s="474"/>
      <c r="T113" s="474"/>
      <c r="U113" s="474"/>
      <c r="V113" s="474"/>
      <c r="W113" s="474"/>
      <c r="X113" s="474"/>
      <c r="Y113" s="474"/>
      <c r="Z113" s="474"/>
      <c r="AA113" s="474"/>
      <c r="AB113" s="474"/>
      <c r="AC113" s="474"/>
      <c r="AD113" s="474"/>
      <c r="AE113" s="474"/>
      <c r="AF113" s="474"/>
      <c r="AG113" s="474"/>
      <c r="AH113" s="474"/>
      <c r="AI113" s="474"/>
      <c r="AJ113" s="474"/>
      <c r="AK113" s="474"/>
      <c r="AL113" s="474"/>
      <c r="AM113" s="474"/>
      <c r="AN113" s="474"/>
      <c r="AO113" s="474"/>
      <c r="AP113" s="474"/>
      <c r="AR113" s="474"/>
      <c r="AS113" s="474"/>
      <c r="AT113" s="474"/>
      <c r="AU113" s="474"/>
      <c r="AV113" s="474"/>
      <c r="AW113" s="474"/>
      <c r="AX113" s="474"/>
      <c r="AY113" s="474"/>
      <c r="AZ113" s="474"/>
      <c r="BA113" s="474"/>
      <c r="BB113" s="474"/>
      <c r="BC113" s="474"/>
      <c r="BD113" s="474"/>
      <c r="BE113" s="474"/>
      <c r="BF113" s="474"/>
      <c r="BG113" s="474"/>
      <c r="BH113" s="474"/>
      <c r="BI113" s="474"/>
      <c r="BJ113" s="474"/>
      <c r="BK113" s="474"/>
      <c r="BL113" s="474"/>
      <c r="BM113" s="474"/>
      <c r="BN113" s="474"/>
      <c r="BO113" s="474"/>
      <c r="BP113" s="474"/>
      <c r="BQ113" s="474"/>
      <c r="BR113" s="474"/>
      <c r="BS113" s="474"/>
      <c r="BT113" s="474"/>
      <c r="BU113" s="474"/>
      <c r="BV113" s="474"/>
      <c r="BW113" s="474"/>
      <c r="BX113" s="474"/>
      <c r="BY113" s="474"/>
      <c r="BZ113" s="474"/>
      <c r="CA113" s="474"/>
      <c r="CC113" s="475"/>
      <c r="CD113" s="475"/>
      <c r="CE113" s="475"/>
      <c r="CF113" s="475"/>
      <c r="CG113" s="475"/>
      <c r="CH113" s="475"/>
      <c r="CI113" s="475"/>
      <c r="CJ113" s="475"/>
      <c r="CK113" s="475"/>
      <c r="CL113" s="475"/>
      <c r="CM113" s="475"/>
      <c r="CN113" s="475"/>
      <c r="CO113" s="475"/>
      <c r="CP113" s="475"/>
      <c r="CQ113" s="475"/>
      <c r="CR113" s="475"/>
      <c r="CS113" s="475"/>
      <c r="CT113" s="475"/>
      <c r="CU113" s="475"/>
      <c r="CV113" s="475"/>
      <c r="CW113" s="475"/>
      <c r="CX113" s="475"/>
      <c r="CY113" s="475"/>
      <c r="CZ113" s="475"/>
      <c r="DA113" s="475"/>
      <c r="DB113" s="475"/>
      <c r="DC113" s="475"/>
      <c r="DD113" s="475"/>
      <c r="DE113" s="475"/>
      <c r="DF113" s="475"/>
      <c r="DG113" s="475"/>
      <c r="DH113" s="475"/>
      <c r="DI113" s="475"/>
      <c r="DJ113" s="475"/>
      <c r="DK113" s="475"/>
      <c r="DL113" s="475"/>
      <c r="DM113" s="464">
        <v>1</v>
      </c>
    </row>
    <row r="114" spans="2:117">
      <c r="B114" s="473">
        <f t="shared" si="35"/>
        <v>13</v>
      </c>
      <c r="C114" s="423" t="s">
        <v>1105</v>
      </c>
      <c r="D114" s="423" t="s">
        <v>308</v>
      </c>
      <c r="E114" s="423" t="s">
        <v>1136</v>
      </c>
      <c r="F114" s="476">
        <f t="shared" si="34"/>
        <v>0</v>
      </c>
      <c r="G114" s="474"/>
      <c r="H114" s="474"/>
      <c r="I114" s="474"/>
      <c r="J114" s="474"/>
      <c r="K114" s="474"/>
      <c r="L114" s="474"/>
      <c r="M114" s="474"/>
      <c r="N114" s="474"/>
      <c r="O114" s="474"/>
      <c r="P114" s="474"/>
      <c r="Q114" s="474"/>
      <c r="R114" s="474"/>
      <c r="S114" s="474"/>
      <c r="T114" s="474"/>
      <c r="U114" s="474"/>
      <c r="V114" s="474"/>
      <c r="W114" s="474"/>
      <c r="X114" s="474"/>
      <c r="Y114" s="474"/>
      <c r="Z114" s="474"/>
      <c r="AA114" s="474"/>
      <c r="AB114" s="474"/>
      <c r="AC114" s="474"/>
      <c r="AD114" s="474"/>
      <c r="AE114" s="474"/>
      <c r="AF114" s="474"/>
      <c r="AG114" s="474"/>
      <c r="AH114" s="474"/>
      <c r="AI114" s="474"/>
      <c r="AJ114" s="474"/>
      <c r="AK114" s="474"/>
      <c r="AL114" s="474"/>
      <c r="AM114" s="474"/>
      <c r="AN114" s="474"/>
      <c r="AO114" s="474"/>
      <c r="AP114" s="474"/>
      <c r="AR114" s="474"/>
      <c r="AS114" s="474"/>
      <c r="AT114" s="474"/>
      <c r="AU114" s="474"/>
      <c r="AV114" s="474"/>
      <c r="AW114" s="474"/>
      <c r="AX114" s="474"/>
      <c r="AY114" s="474"/>
      <c r="AZ114" s="474"/>
      <c r="BA114" s="474"/>
      <c r="BB114" s="474"/>
      <c r="BC114" s="474"/>
      <c r="BD114" s="474"/>
      <c r="BE114" s="474"/>
      <c r="BF114" s="474"/>
      <c r="BG114" s="474"/>
      <c r="BH114" s="474"/>
      <c r="BI114" s="474"/>
      <c r="BJ114" s="474"/>
      <c r="BK114" s="474"/>
      <c r="BL114" s="474"/>
      <c r="BM114" s="474"/>
      <c r="BN114" s="474"/>
      <c r="BO114" s="474"/>
      <c r="BP114" s="474"/>
      <c r="BQ114" s="474"/>
      <c r="BR114" s="474"/>
      <c r="BS114" s="474"/>
      <c r="BT114" s="474"/>
      <c r="BU114" s="474"/>
      <c r="BV114" s="474"/>
      <c r="BW114" s="474"/>
      <c r="BX114" s="474"/>
      <c r="BY114" s="474"/>
      <c r="BZ114" s="474"/>
      <c r="CA114" s="474"/>
      <c r="CC114" s="475"/>
      <c r="CD114" s="475"/>
      <c r="CE114" s="475"/>
      <c r="CF114" s="475"/>
      <c r="CG114" s="475"/>
      <c r="CH114" s="475"/>
      <c r="CI114" s="475"/>
      <c r="CJ114" s="475"/>
      <c r="CK114" s="475"/>
      <c r="CL114" s="475"/>
      <c r="CM114" s="475"/>
      <c r="CN114" s="475"/>
      <c r="CO114" s="475"/>
      <c r="CP114" s="475"/>
      <c r="CQ114" s="475"/>
      <c r="CR114" s="475"/>
      <c r="CS114" s="475"/>
      <c r="CT114" s="475"/>
      <c r="CU114" s="475"/>
      <c r="CV114" s="475"/>
      <c r="CW114" s="475"/>
      <c r="CX114" s="475"/>
      <c r="CY114" s="475"/>
      <c r="CZ114" s="475"/>
      <c r="DA114" s="475"/>
      <c r="DB114" s="475"/>
      <c r="DC114" s="475"/>
      <c r="DD114" s="475"/>
      <c r="DE114" s="475"/>
      <c r="DF114" s="475"/>
      <c r="DG114" s="475"/>
      <c r="DH114" s="475"/>
      <c r="DI114" s="475"/>
      <c r="DJ114" s="475"/>
      <c r="DK114" s="475"/>
      <c r="DL114" s="475"/>
      <c r="DM114" s="464">
        <v>1</v>
      </c>
    </row>
    <row r="115" spans="2:117">
      <c r="B115" s="473">
        <f t="shared" si="35"/>
        <v>14</v>
      </c>
      <c r="C115" s="423" t="s">
        <v>1105</v>
      </c>
      <c r="D115" s="423" t="s">
        <v>689</v>
      </c>
      <c r="E115" s="423" t="s">
        <v>690</v>
      </c>
      <c r="F115" s="476">
        <f t="shared" si="34"/>
        <v>0</v>
      </c>
      <c r="G115" s="474"/>
      <c r="H115" s="474"/>
      <c r="I115" s="474"/>
      <c r="J115" s="474"/>
      <c r="K115" s="474"/>
      <c r="L115" s="474"/>
      <c r="M115" s="474"/>
      <c r="N115" s="474"/>
      <c r="O115" s="474"/>
      <c r="P115" s="474"/>
      <c r="Q115" s="474"/>
      <c r="R115" s="474"/>
      <c r="S115" s="474"/>
      <c r="T115" s="474"/>
      <c r="U115" s="474"/>
      <c r="V115" s="474"/>
      <c r="W115" s="474"/>
      <c r="X115" s="474"/>
      <c r="Y115" s="474"/>
      <c r="Z115" s="474"/>
      <c r="AA115" s="474"/>
      <c r="AB115" s="474"/>
      <c r="AC115" s="474"/>
      <c r="AD115" s="474"/>
      <c r="AE115" s="474"/>
      <c r="AF115" s="474"/>
      <c r="AG115" s="474"/>
      <c r="AH115" s="474"/>
      <c r="AI115" s="474"/>
      <c r="AJ115" s="474"/>
      <c r="AK115" s="474"/>
      <c r="AL115" s="474"/>
      <c r="AM115" s="474"/>
      <c r="AN115" s="474"/>
      <c r="AO115" s="474"/>
      <c r="AP115" s="474"/>
      <c r="AR115" s="474"/>
      <c r="AS115" s="474"/>
      <c r="AT115" s="474"/>
      <c r="AU115" s="474"/>
      <c r="AV115" s="474"/>
      <c r="AW115" s="474"/>
      <c r="AX115" s="474"/>
      <c r="AY115" s="474"/>
      <c r="AZ115" s="474"/>
      <c r="BA115" s="474"/>
      <c r="BB115" s="474"/>
      <c r="BC115" s="474"/>
      <c r="BD115" s="474"/>
      <c r="BE115" s="474"/>
      <c r="BF115" s="474"/>
      <c r="BG115" s="474"/>
      <c r="BH115" s="474"/>
      <c r="BI115" s="474"/>
      <c r="BJ115" s="474"/>
      <c r="BK115" s="474"/>
      <c r="BL115" s="474"/>
      <c r="BM115" s="474"/>
      <c r="BN115" s="474"/>
      <c r="BO115" s="474"/>
      <c r="BP115" s="474"/>
      <c r="BQ115" s="474"/>
      <c r="BR115" s="474"/>
      <c r="BS115" s="474"/>
      <c r="BT115" s="474"/>
      <c r="BU115" s="474"/>
      <c r="BV115" s="474"/>
      <c r="BW115" s="474"/>
      <c r="BX115" s="474"/>
      <c r="BY115" s="474"/>
      <c r="BZ115" s="474"/>
      <c r="CA115" s="474"/>
      <c r="CC115" s="475"/>
      <c r="CD115" s="475"/>
      <c r="CE115" s="475"/>
      <c r="CF115" s="475"/>
      <c r="CG115" s="475"/>
      <c r="CH115" s="475"/>
      <c r="CI115" s="475"/>
      <c r="CJ115" s="475"/>
      <c r="CK115" s="475"/>
      <c r="CL115" s="475"/>
      <c r="CM115" s="475"/>
      <c r="CN115" s="475"/>
      <c r="CO115" s="475"/>
      <c r="CP115" s="475"/>
      <c r="CQ115" s="475"/>
      <c r="CR115" s="475"/>
      <c r="CS115" s="475"/>
      <c r="CT115" s="475"/>
      <c r="CU115" s="475"/>
      <c r="CV115" s="475"/>
      <c r="CW115" s="475"/>
      <c r="CX115" s="475"/>
      <c r="CY115" s="475"/>
      <c r="CZ115" s="475"/>
      <c r="DA115" s="475"/>
      <c r="DB115" s="475"/>
      <c r="DC115" s="475"/>
      <c r="DD115" s="475"/>
      <c r="DE115" s="475"/>
      <c r="DF115" s="475"/>
      <c r="DG115" s="475"/>
      <c r="DH115" s="475"/>
      <c r="DI115" s="475"/>
      <c r="DJ115" s="475"/>
      <c r="DK115" s="475"/>
      <c r="DL115" s="475"/>
      <c r="DM115" s="464">
        <v>1</v>
      </c>
    </row>
    <row r="116" spans="2:117">
      <c r="B116" s="473">
        <f t="shared" si="35"/>
        <v>15</v>
      </c>
      <c r="C116" s="423" t="s">
        <v>1105</v>
      </c>
      <c r="D116" s="423" t="s">
        <v>310</v>
      </c>
      <c r="E116" s="423" t="s">
        <v>311</v>
      </c>
      <c r="F116" s="476">
        <f t="shared" si="34"/>
        <v>0</v>
      </c>
      <c r="G116" s="474"/>
      <c r="H116" s="474"/>
      <c r="I116" s="474"/>
      <c r="J116" s="474"/>
      <c r="K116" s="474"/>
      <c r="L116" s="474"/>
      <c r="M116" s="474"/>
      <c r="N116" s="474"/>
      <c r="O116" s="474"/>
      <c r="P116" s="474"/>
      <c r="Q116" s="474"/>
      <c r="R116" s="474"/>
      <c r="S116" s="474"/>
      <c r="T116" s="474"/>
      <c r="U116" s="474"/>
      <c r="V116" s="474"/>
      <c r="W116" s="474"/>
      <c r="X116" s="474"/>
      <c r="Y116" s="474"/>
      <c r="Z116" s="474"/>
      <c r="AA116" s="474"/>
      <c r="AB116" s="474"/>
      <c r="AC116" s="474"/>
      <c r="AD116" s="474"/>
      <c r="AE116" s="474"/>
      <c r="AF116" s="474"/>
      <c r="AG116" s="474"/>
      <c r="AH116" s="474"/>
      <c r="AI116" s="474"/>
      <c r="AJ116" s="474"/>
      <c r="AK116" s="474"/>
      <c r="AL116" s="474"/>
      <c r="AM116" s="474"/>
      <c r="AN116" s="474"/>
      <c r="AO116" s="474"/>
      <c r="AP116" s="474"/>
      <c r="AR116" s="474"/>
      <c r="AS116" s="474"/>
      <c r="AT116" s="474"/>
      <c r="AU116" s="474"/>
      <c r="AV116" s="474"/>
      <c r="AW116" s="474"/>
      <c r="AX116" s="474"/>
      <c r="AY116" s="474"/>
      <c r="AZ116" s="474"/>
      <c r="BA116" s="474"/>
      <c r="BB116" s="474"/>
      <c r="BC116" s="474"/>
      <c r="BD116" s="474"/>
      <c r="BE116" s="474"/>
      <c r="BF116" s="474"/>
      <c r="BG116" s="474"/>
      <c r="BH116" s="474"/>
      <c r="BI116" s="474"/>
      <c r="BJ116" s="474"/>
      <c r="BK116" s="474"/>
      <c r="BL116" s="474"/>
      <c r="BM116" s="474"/>
      <c r="BN116" s="474"/>
      <c r="BO116" s="474"/>
      <c r="BP116" s="474"/>
      <c r="BQ116" s="474"/>
      <c r="BR116" s="474"/>
      <c r="BS116" s="474"/>
      <c r="BT116" s="474"/>
      <c r="BU116" s="474"/>
      <c r="BV116" s="474"/>
      <c r="BW116" s="474"/>
      <c r="BX116" s="474"/>
      <c r="BY116" s="474"/>
      <c r="BZ116" s="474"/>
      <c r="CA116" s="474"/>
      <c r="CC116" s="475"/>
      <c r="CD116" s="475"/>
      <c r="CE116" s="475"/>
      <c r="CF116" s="475"/>
      <c r="CG116" s="475"/>
      <c r="CH116" s="475"/>
      <c r="CI116" s="475"/>
      <c r="CJ116" s="475"/>
      <c r="CK116" s="475"/>
      <c r="CL116" s="475"/>
      <c r="CM116" s="475"/>
      <c r="CN116" s="475"/>
      <c r="CO116" s="475"/>
      <c r="CP116" s="475"/>
      <c r="CQ116" s="475"/>
      <c r="CR116" s="475"/>
      <c r="CS116" s="475"/>
      <c r="CT116" s="475"/>
      <c r="CU116" s="475"/>
      <c r="CV116" s="475"/>
      <c r="CW116" s="475"/>
      <c r="CX116" s="475"/>
      <c r="CY116" s="475"/>
      <c r="CZ116" s="475"/>
      <c r="DA116" s="475"/>
      <c r="DB116" s="475"/>
      <c r="DC116" s="475"/>
      <c r="DD116" s="475"/>
      <c r="DE116" s="475"/>
      <c r="DF116" s="475"/>
      <c r="DG116" s="475"/>
      <c r="DH116" s="475"/>
      <c r="DI116" s="475"/>
      <c r="DJ116" s="475"/>
      <c r="DK116" s="475"/>
      <c r="DL116" s="475"/>
      <c r="DM116" s="464">
        <v>1</v>
      </c>
    </row>
    <row r="117" spans="2:117">
      <c r="B117" s="473">
        <f t="shared" si="35"/>
        <v>16</v>
      </c>
      <c r="C117" s="423" t="s">
        <v>1105</v>
      </c>
      <c r="D117" s="423" t="s">
        <v>691</v>
      </c>
      <c r="E117" s="423" t="s">
        <v>692</v>
      </c>
      <c r="F117" s="476">
        <f t="shared" si="34"/>
        <v>0</v>
      </c>
      <c r="G117" s="474"/>
      <c r="H117" s="474"/>
      <c r="I117" s="474"/>
      <c r="J117" s="474"/>
      <c r="K117" s="474"/>
      <c r="L117" s="474"/>
      <c r="M117" s="474"/>
      <c r="N117" s="474"/>
      <c r="O117" s="474"/>
      <c r="P117" s="474"/>
      <c r="Q117" s="474"/>
      <c r="R117" s="474"/>
      <c r="S117" s="474"/>
      <c r="T117" s="474"/>
      <c r="U117" s="474"/>
      <c r="V117" s="474"/>
      <c r="W117" s="474"/>
      <c r="X117" s="474"/>
      <c r="Y117" s="474"/>
      <c r="Z117" s="474"/>
      <c r="AA117" s="474"/>
      <c r="AB117" s="474"/>
      <c r="AC117" s="474"/>
      <c r="AD117" s="474"/>
      <c r="AE117" s="474"/>
      <c r="AF117" s="474"/>
      <c r="AG117" s="474"/>
      <c r="AH117" s="474"/>
      <c r="AI117" s="474"/>
      <c r="AJ117" s="474"/>
      <c r="AK117" s="474"/>
      <c r="AL117" s="474"/>
      <c r="AM117" s="474"/>
      <c r="AN117" s="474"/>
      <c r="AO117" s="474"/>
      <c r="AP117" s="474"/>
      <c r="AR117" s="474"/>
      <c r="AS117" s="474"/>
      <c r="AT117" s="474"/>
      <c r="AU117" s="474"/>
      <c r="AV117" s="474"/>
      <c r="AW117" s="474"/>
      <c r="AX117" s="474"/>
      <c r="AY117" s="474"/>
      <c r="AZ117" s="474"/>
      <c r="BA117" s="474"/>
      <c r="BB117" s="474"/>
      <c r="BC117" s="474"/>
      <c r="BD117" s="474"/>
      <c r="BE117" s="474"/>
      <c r="BF117" s="474"/>
      <c r="BG117" s="474"/>
      <c r="BH117" s="474"/>
      <c r="BI117" s="474"/>
      <c r="BJ117" s="474"/>
      <c r="BK117" s="474"/>
      <c r="BL117" s="474"/>
      <c r="BM117" s="474"/>
      <c r="BN117" s="474"/>
      <c r="BO117" s="474"/>
      <c r="BP117" s="474"/>
      <c r="BQ117" s="474"/>
      <c r="BR117" s="474"/>
      <c r="BS117" s="474"/>
      <c r="BT117" s="474"/>
      <c r="BU117" s="474"/>
      <c r="BV117" s="474"/>
      <c r="BW117" s="474"/>
      <c r="BX117" s="474"/>
      <c r="BY117" s="474"/>
      <c r="BZ117" s="474"/>
      <c r="CA117" s="474"/>
      <c r="CC117" s="475"/>
      <c r="CD117" s="475"/>
      <c r="CE117" s="475"/>
      <c r="CF117" s="475"/>
      <c r="CG117" s="475"/>
      <c r="CH117" s="475"/>
      <c r="CI117" s="475"/>
      <c r="CJ117" s="475"/>
      <c r="CK117" s="475"/>
      <c r="CL117" s="475"/>
      <c r="CM117" s="475"/>
      <c r="CN117" s="475"/>
      <c r="CO117" s="475"/>
      <c r="CP117" s="475"/>
      <c r="CQ117" s="475"/>
      <c r="CR117" s="475"/>
      <c r="CS117" s="475"/>
      <c r="CT117" s="475"/>
      <c r="CU117" s="475"/>
      <c r="CV117" s="475"/>
      <c r="CW117" s="475"/>
      <c r="CX117" s="475"/>
      <c r="CY117" s="475"/>
      <c r="CZ117" s="475"/>
      <c r="DA117" s="475"/>
      <c r="DB117" s="475"/>
      <c r="DC117" s="475"/>
      <c r="DD117" s="475"/>
      <c r="DE117" s="475"/>
      <c r="DF117" s="475"/>
      <c r="DG117" s="475"/>
      <c r="DH117" s="475"/>
      <c r="DI117" s="475"/>
      <c r="DJ117" s="475"/>
      <c r="DK117" s="475"/>
      <c r="DL117" s="475"/>
      <c r="DM117" s="464">
        <v>1</v>
      </c>
    </row>
    <row r="118" spans="2:117">
      <c r="B118" s="473">
        <f t="shared" si="35"/>
        <v>17</v>
      </c>
      <c r="C118" s="423" t="s">
        <v>1105</v>
      </c>
      <c r="D118" s="423" t="s">
        <v>694</v>
      </c>
      <c r="E118" s="423" t="s">
        <v>695</v>
      </c>
      <c r="F118" s="476">
        <f t="shared" si="34"/>
        <v>0</v>
      </c>
      <c r="G118" s="474"/>
      <c r="H118" s="474"/>
      <c r="I118" s="474"/>
      <c r="J118" s="474"/>
      <c r="K118" s="474"/>
      <c r="L118" s="474"/>
      <c r="M118" s="474"/>
      <c r="N118" s="474"/>
      <c r="O118" s="474"/>
      <c r="P118" s="474"/>
      <c r="Q118" s="474"/>
      <c r="R118" s="474"/>
      <c r="S118" s="474"/>
      <c r="T118" s="474"/>
      <c r="U118" s="474"/>
      <c r="V118" s="474"/>
      <c r="W118" s="474"/>
      <c r="X118" s="474"/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4"/>
      <c r="AI118" s="474"/>
      <c r="AJ118" s="474"/>
      <c r="AK118" s="474"/>
      <c r="AL118" s="474"/>
      <c r="AM118" s="474"/>
      <c r="AN118" s="474"/>
      <c r="AO118" s="474"/>
      <c r="AP118" s="474"/>
      <c r="AR118" s="474"/>
      <c r="AS118" s="474"/>
      <c r="AT118" s="474"/>
      <c r="AU118" s="474"/>
      <c r="AV118" s="474"/>
      <c r="AW118" s="474"/>
      <c r="AX118" s="474"/>
      <c r="AY118" s="474"/>
      <c r="AZ118" s="474"/>
      <c r="BA118" s="474"/>
      <c r="BB118" s="474"/>
      <c r="BC118" s="474"/>
      <c r="BD118" s="474"/>
      <c r="BE118" s="474"/>
      <c r="BF118" s="474"/>
      <c r="BG118" s="474"/>
      <c r="BH118" s="474"/>
      <c r="BI118" s="474"/>
      <c r="BJ118" s="474"/>
      <c r="BK118" s="474"/>
      <c r="BL118" s="474"/>
      <c r="BM118" s="474"/>
      <c r="BN118" s="474"/>
      <c r="BO118" s="474"/>
      <c r="BP118" s="474"/>
      <c r="BQ118" s="474"/>
      <c r="BR118" s="474"/>
      <c r="BS118" s="474"/>
      <c r="BT118" s="474"/>
      <c r="BU118" s="474"/>
      <c r="BV118" s="474"/>
      <c r="BW118" s="474"/>
      <c r="BX118" s="474"/>
      <c r="BY118" s="474"/>
      <c r="BZ118" s="474"/>
      <c r="CA118" s="474"/>
      <c r="CC118" s="475"/>
      <c r="CD118" s="475"/>
      <c r="CE118" s="475"/>
      <c r="CF118" s="475"/>
      <c r="CG118" s="475"/>
      <c r="CH118" s="475"/>
      <c r="CI118" s="475"/>
      <c r="CJ118" s="475"/>
      <c r="CK118" s="475"/>
      <c r="CL118" s="475"/>
      <c r="CM118" s="475"/>
      <c r="CN118" s="475"/>
      <c r="CO118" s="475"/>
      <c r="CP118" s="475"/>
      <c r="CQ118" s="475"/>
      <c r="CR118" s="475"/>
      <c r="CS118" s="475"/>
      <c r="CT118" s="475"/>
      <c r="CU118" s="475"/>
      <c r="CV118" s="475"/>
      <c r="CW118" s="475"/>
      <c r="CX118" s="475"/>
      <c r="CY118" s="475"/>
      <c r="CZ118" s="475"/>
      <c r="DA118" s="475"/>
      <c r="DB118" s="475"/>
      <c r="DC118" s="475"/>
      <c r="DD118" s="475"/>
      <c r="DE118" s="475"/>
      <c r="DF118" s="475"/>
      <c r="DG118" s="475"/>
      <c r="DH118" s="475"/>
      <c r="DI118" s="475"/>
      <c r="DJ118" s="475"/>
      <c r="DK118" s="475"/>
      <c r="DL118" s="475"/>
      <c r="DM118" s="464">
        <v>1</v>
      </c>
    </row>
    <row r="119" spans="2:117">
      <c r="B119" s="473">
        <f t="shared" si="35"/>
        <v>18</v>
      </c>
      <c r="C119" s="423" t="s">
        <v>1105</v>
      </c>
      <c r="D119" s="423" t="s">
        <v>696</v>
      </c>
      <c r="E119" s="423" t="s">
        <v>697</v>
      </c>
      <c r="F119" s="476">
        <f t="shared" si="34"/>
        <v>0</v>
      </c>
      <c r="G119" s="474"/>
      <c r="H119" s="474"/>
      <c r="I119" s="474"/>
      <c r="J119" s="474"/>
      <c r="K119" s="474"/>
      <c r="L119" s="474"/>
      <c r="M119" s="474"/>
      <c r="N119" s="474"/>
      <c r="O119" s="474"/>
      <c r="P119" s="474"/>
      <c r="Q119" s="474"/>
      <c r="R119" s="474"/>
      <c r="S119" s="474"/>
      <c r="T119" s="474"/>
      <c r="U119" s="474"/>
      <c r="V119" s="474"/>
      <c r="W119" s="474"/>
      <c r="X119" s="474"/>
      <c r="Y119" s="474"/>
      <c r="Z119" s="474"/>
      <c r="AA119" s="474"/>
      <c r="AB119" s="474"/>
      <c r="AC119" s="474"/>
      <c r="AD119" s="474"/>
      <c r="AE119" s="474"/>
      <c r="AF119" s="474"/>
      <c r="AG119" s="474"/>
      <c r="AH119" s="474"/>
      <c r="AI119" s="474"/>
      <c r="AJ119" s="474"/>
      <c r="AK119" s="474"/>
      <c r="AL119" s="474"/>
      <c r="AM119" s="474"/>
      <c r="AN119" s="474"/>
      <c r="AO119" s="474"/>
      <c r="AP119" s="474"/>
      <c r="AR119" s="474"/>
      <c r="AS119" s="474"/>
      <c r="AT119" s="474"/>
      <c r="AU119" s="474"/>
      <c r="AV119" s="474"/>
      <c r="AW119" s="474"/>
      <c r="AX119" s="474"/>
      <c r="AY119" s="474"/>
      <c r="AZ119" s="474"/>
      <c r="BA119" s="474"/>
      <c r="BB119" s="474"/>
      <c r="BC119" s="474"/>
      <c r="BD119" s="474"/>
      <c r="BE119" s="474"/>
      <c r="BF119" s="474"/>
      <c r="BG119" s="474"/>
      <c r="BH119" s="474"/>
      <c r="BI119" s="474"/>
      <c r="BJ119" s="474"/>
      <c r="BK119" s="474"/>
      <c r="BL119" s="474"/>
      <c r="BM119" s="474"/>
      <c r="BN119" s="474"/>
      <c r="BO119" s="474"/>
      <c r="BP119" s="474"/>
      <c r="BQ119" s="474"/>
      <c r="BR119" s="474"/>
      <c r="BS119" s="474"/>
      <c r="BT119" s="474"/>
      <c r="BU119" s="474"/>
      <c r="BV119" s="474"/>
      <c r="BW119" s="474"/>
      <c r="BX119" s="474"/>
      <c r="BY119" s="474"/>
      <c r="BZ119" s="474"/>
      <c r="CA119" s="474"/>
      <c r="CC119" s="475"/>
      <c r="CD119" s="475"/>
      <c r="CE119" s="475"/>
      <c r="CF119" s="475"/>
      <c r="CG119" s="475"/>
      <c r="CH119" s="475"/>
      <c r="CI119" s="475"/>
      <c r="CJ119" s="475"/>
      <c r="CK119" s="475"/>
      <c r="CL119" s="475"/>
      <c r="CM119" s="475"/>
      <c r="CN119" s="475"/>
      <c r="CO119" s="475"/>
      <c r="CP119" s="475"/>
      <c r="CQ119" s="475"/>
      <c r="CR119" s="475"/>
      <c r="CS119" s="475"/>
      <c r="CT119" s="475"/>
      <c r="CU119" s="475"/>
      <c r="CV119" s="475"/>
      <c r="CW119" s="475"/>
      <c r="CX119" s="475"/>
      <c r="CY119" s="475"/>
      <c r="CZ119" s="475"/>
      <c r="DA119" s="475"/>
      <c r="DB119" s="475"/>
      <c r="DC119" s="475"/>
      <c r="DD119" s="475"/>
      <c r="DE119" s="475"/>
      <c r="DF119" s="475"/>
      <c r="DG119" s="475"/>
      <c r="DH119" s="475"/>
      <c r="DI119" s="475"/>
      <c r="DJ119" s="475"/>
      <c r="DK119" s="475"/>
      <c r="DL119" s="475"/>
      <c r="DM119" s="464">
        <v>1</v>
      </c>
    </row>
    <row r="120" spans="2:117">
      <c r="B120" s="473">
        <f t="shared" si="35"/>
        <v>19</v>
      </c>
      <c r="C120" s="423" t="s">
        <v>1105</v>
      </c>
      <c r="D120" s="423" t="s">
        <v>1006</v>
      </c>
      <c r="E120" s="423" t="s">
        <v>1007</v>
      </c>
      <c r="F120" s="476">
        <f t="shared" si="34"/>
        <v>3.5</v>
      </c>
      <c r="G120" s="474"/>
      <c r="H120" s="474"/>
      <c r="I120" s="474"/>
      <c r="J120" s="474"/>
      <c r="K120" s="474"/>
      <c r="L120" s="474"/>
      <c r="M120" s="474"/>
      <c r="N120" s="474"/>
      <c r="O120" s="474">
        <v>3.5</v>
      </c>
      <c r="P120" s="474"/>
      <c r="Q120" s="474"/>
      <c r="R120" s="474"/>
      <c r="S120" s="474"/>
      <c r="T120" s="474"/>
      <c r="U120" s="474"/>
      <c r="V120" s="474"/>
      <c r="W120" s="474"/>
      <c r="X120" s="474"/>
      <c r="Y120" s="474"/>
      <c r="Z120" s="474"/>
      <c r="AA120" s="474"/>
      <c r="AB120" s="474"/>
      <c r="AC120" s="474"/>
      <c r="AD120" s="474"/>
      <c r="AE120" s="474"/>
      <c r="AF120" s="474"/>
      <c r="AG120" s="474"/>
      <c r="AH120" s="474"/>
      <c r="AI120" s="474"/>
      <c r="AJ120" s="474"/>
      <c r="AK120" s="474"/>
      <c r="AL120" s="474"/>
      <c r="AM120" s="474"/>
      <c r="AN120" s="474"/>
      <c r="AO120" s="474"/>
      <c r="AP120" s="474"/>
      <c r="AR120" s="474"/>
      <c r="AS120" s="474"/>
      <c r="AT120" s="474"/>
      <c r="AU120" s="474"/>
      <c r="AV120" s="474"/>
      <c r="AW120" s="474"/>
      <c r="AX120" s="474"/>
      <c r="AY120" s="474"/>
      <c r="AZ120" s="474"/>
      <c r="BA120" s="474"/>
      <c r="BB120" s="474"/>
      <c r="BC120" s="474"/>
      <c r="BD120" s="474"/>
      <c r="BE120" s="474"/>
      <c r="BF120" s="474"/>
      <c r="BG120" s="474"/>
      <c r="BH120" s="474"/>
      <c r="BI120" s="474"/>
      <c r="BJ120" s="474"/>
      <c r="BK120" s="474"/>
      <c r="BL120" s="474"/>
      <c r="BM120" s="474"/>
      <c r="BN120" s="474"/>
      <c r="BO120" s="474"/>
      <c r="BP120" s="474"/>
      <c r="BQ120" s="474"/>
      <c r="BR120" s="474"/>
      <c r="BS120" s="474"/>
      <c r="BT120" s="474"/>
      <c r="BU120" s="474"/>
      <c r="BV120" s="474"/>
      <c r="BW120" s="474"/>
      <c r="BX120" s="474"/>
      <c r="BY120" s="474"/>
      <c r="BZ120" s="474"/>
      <c r="CA120" s="474"/>
      <c r="CC120" s="475"/>
      <c r="CD120" s="475"/>
      <c r="CE120" s="475"/>
      <c r="CF120" s="475"/>
      <c r="CG120" s="475"/>
      <c r="CH120" s="475"/>
      <c r="CI120" s="475"/>
      <c r="CJ120" s="475"/>
      <c r="CK120" s="475"/>
      <c r="CL120" s="475"/>
      <c r="CM120" s="475"/>
      <c r="CN120" s="475"/>
      <c r="CO120" s="475"/>
      <c r="CP120" s="475"/>
      <c r="CQ120" s="475"/>
      <c r="CR120" s="475"/>
      <c r="CS120" s="475"/>
      <c r="CT120" s="475"/>
      <c r="CU120" s="475"/>
      <c r="CV120" s="475"/>
      <c r="CW120" s="475"/>
      <c r="CX120" s="475"/>
      <c r="CY120" s="475"/>
      <c r="CZ120" s="475"/>
      <c r="DA120" s="475"/>
      <c r="DB120" s="475"/>
      <c r="DC120" s="475"/>
      <c r="DD120" s="475"/>
      <c r="DE120" s="475"/>
      <c r="DF120" s="475"/>
      <c r="DG120" s="475"/>
      <c r="DH120" s="475"/>
      <c r="DI120" s="475"/>
      <c r="DJ120" s="475"/>
      <c r="DK120" s="475"/>
      <c r="DL120" s="475"/>
      <c r="DM120" s="464">
        <v>1</v>
      </c>
    </row>
    <row r="121" spans="2:117">
      <c r="B121" s="473">
        <f t="shared" si="35"/>
        <v>20</v>
      </c>
      <c r="C121" s="423" t="s">
        <v>1105</v>
      </c>
      <c r="D121" s="423" t="s">
        <v>995</v>
      </c>
      <c r="E121" s="423" t="s">
        <v>1137</v>
      </c>
      <c r="F121" s="476">
        <f t="shared" si="34"/>
        <v>7</v>
      </c>
      <c r="G121" s="474"/>
      <c r="H121" s="474"/>
      <c r="I121" s="474"/>
      <c r="J121" s="474"/>
      <c r="K121" s="474"/>
      <c r="L121" s="474"/>
      <c r="M121" s="474"/>
      <c r="N121" s="474"/>
      <c r="O121" s="474">
        <v>7</v>
      </c>
      <c r="P121" s="474"/>
      <c r="Q121" s="474"/>
      <c r="R121" s="474"/>
      <c r="S121" s="474"/>
      <c r="T121" s="474"/>
      <c r="U121" s="474"/>
      <c r="V121" s="474"/>
      <c r="W121" s="474"/>
      <c r="X121" s="474"/>
      <c r="Y121" s="474"/>
      <c r="Z121" s="474"/>
      <c r="AA121" s="474"/>
      <c r="AB121" s="474"/>
      <c r="AC121" s="474"/>
      <c r="AD121" s="474"/>
      <c r="AE121" s="474"/>
      <c r="AF121" s="474"/>
      <c r="AG121" s="474"/>
      <c r="AH121" s="474"/>
      <c r="AI121" s="474"/>
      <c r="AJ121" s="474"/>
      <c r="AK121" s="474"/>
      <c r="AL121" s="474"/>
      <c r="AM121" s="474"/>
      <c r="AN121" s="474"/>
      <c r="AO121" s="474"/>
      <c r="AP121" s="474"/>
      <c r="AR121" s="474"/>
      <c r="AS121" s="474"/>
      <c r="AT121" s="474"/>
      <c r="AU121" s="474"/>
      <c r="AV121" s="474"/>
      <c r="AW121" s="474"/>
      <c r="AX121" s="474"/>
      <c r="AY121" s="474"/>
      <c r="AZ121" s="474"/>
      <c r="BA121" s="474"/>
      <c r="BB121" s="474"/>
      <c r="BC121" s="474"/>
      <c r="BD121" s="474"/>
      <c r="BE121" s="474"/>
      <c r="BF121" s="474"/>
      <c r="BG121" s="474"/>
      <c r="BH121" s="474"/>
      <c r="BI121" s="474"/>
      <c r="BJ121" s="474"/>
      <c r="BK121" s="474"/>
      <c r="BL121" s="474"/>
      <c r="BM121" s="474"/>
      <c r="BN121" s="474"/>
      <c r="BO121" s="474"/>
      <c r="BP121" s="474"/>
      <c r="BQ121" s="474"/>
      <c r="BR121" s="474"/>
      <c r="BS121" s="474"/>
      <c r="BT121" s="474"/>
      <c r="BU121" s="474"/>
      <c r="BV121" s="474"/>
      <c r="BW121" s="474"/>
      <c r="BX121" s="474"/>
      <c r="BY121" s="474"/>
      <c r="BZ121" s="474"/>
      <c r="CA121" s="474"/>
      <c r="CC121" s="475"/>
      <c r="CD121" s="475"/>
      <c r="CE121" s="475"/>
      <c r="CF121" s="475"/>
      <c r="CG121" s="475"/>
      <c r="CH121" s="475"/>
      <c r="CI121" s="475"/>
      <c r="CJ121" s="475"/>
      <c r="CK121" s="475"/>
      <c r="CL121" s="475"/>
      <c r="CM121" s="475"/>
      <c r="CN121" s="475"/>
      <c r="CO121" s="475"/>
      <c r="CP121" s="475"/>
      <c r="CQ121" s="475"/>
      <c r="CR121" s="475"/>
      <c r="CS121" s="475"/>
      <c r="CT121" s="475"/>
      <c r="CU121" s="475"/>
      <c r="CV121" s="475"/>
      <c r="CW121" s="475"/>
      <c r="CX121" s="475"/>
      <c r="CY121" s="475"/>
      <c r="CZ121" s="475"/>
      <c r="DA121" s="475"/>
      <c r="DB121" s="475"/>
      <c r="DC121" s="475"/>
      <c r="DD121" s="475"/>
      <c r="DE121" s="475"/>
      <c r="DF121" s="475"/>
      <c r="DG121" s="475"/>
      <c r="DH121" s="475"/>
      <c r="DI121" s="475"/>
      <c r="DJ121" s="475"/>
      <c r="DK121" s="475"/>
      <c r="DL121" s="475"/>
      <c r="DM121" s="464">
        <v>1</v>
      </c>
    </row>
    <row r="122" spans="2:117">
      <c r="B122" s="473">
        <f t="shared" si="35"/>
        <v>21</v>
      </c>
      <c r="C122" s="423" t="s">
        <v>1105</v>
      </c>
      <c r="D122" s="423" t="s">
        <v>1138</v>
      </c>
      <c r="E122" s="423" t="s">
        <v>1139</v>
      </c>
      <c r="F122" s="476">
        <f t="shared" si="34"/>
        <v>3.5</v>
      </c>
      <c r="G122" s="474"/>
      <c r="H122" s="474"/>
      <c r="I122" s="474"/>
      <c r="J122" s="474"/>
      <c r="K122" s="474"/>
      <c r="L122" s="474"/>
      <c r="M122" s="474"/>
      <c r="N122" s="474"/>
      <c r="O122" s="474">
        <v>3.5</v>
      </c>
      <c r="P122" s="474"/>
      <c r="Q122" s="474"/>
      <c r="R122" s="474"/>
      <c r="S122" s="474"/>
      <c r="T122" s="474"/>
      <c r="U122" s="474"/>
      <c r="V122" s="474"/>
      <c r="W122" s="474"/>
      <c r="X122" s="474"/>
      <c r="Y122" s="474"/>
      <c r="Z122" s="474"/>
      <c r="AA122" s="474"/>
      <c r="AB122" s="474"/>
      <c r="AC122" s="474"/>
      <c r="AD122" s="474"/>
      <c r="AE122" s="474"/>
      <c r="AF122" s="474"/>
      <c r="AG122" s="474"/>
      <c r="AH122" s="474"/>
      <c r="AI122" s="474"/>
      <c r="AJ122" s="474"/>
      <c r="AK122" s="474"/>
      <c r="AL122" s="474"/>
      <c r="AM122" s="474"/>
      <c r="AN122" s="474"/>
      <c r="AO122" s="474"/>
      <c r="AP122" s="474"/>
      <c r="AR122" s="474"/>
      <c r="AS122" s="474"/>
      <c r="AT122" s="474"/>
      <c r="AU122" s="474"/>
      <c r="AV122" s="474"/>
      <c r="AW122" s="474"/>
      <c r="AX122" s="474"/>
      <c r="AY122" s="474"/>
      <c r="AZ122" s="474"/>
      <c r="BA122" s="474"/>
      <c r="BB122" s="474"/>
      <c r="BC122" s="474"/>
      <c r="BD122" s="474"/>
      <c r="BE122" s="474"/>
      <c r="BF122" s="474"/>
      <c r="BG122" s="474"/>
      <c r="BH122" s="474"/>
      <c r="BI122" s="474"/>
      <c r="BJ122" s="474"/>
      <c r="BK122" s="474"/>
      <c r="BL122" s="474"/>
      <c r="BM122" s="474"/>
      <c r="BN122" s="474"/>
      <c r="BO122" s="474"/>
      <c r="BP122" s="474"/>
      <c r="BQ122" s="474"/>
      <c r="BR122" s="474"/>
      <c r="BS122" s="474"/>
      <c r="BT122" s="474"/>
      <c r="BU122" s="474"/>
      <c r="BV122" s="474"/>
      <c r="BW122" s="474"/>
      <c r="BX122" s="474"/>
      <c r="BY122" s="474"/>
      <c r="BZ122" s="474"/>
      <c r="CA122" s="474"/>
      <c r="CC122" s="475"/>
      <c r="CD122" s="475"/>
      <c r="CE122" s="475"/>
      <c r="CF122" s="475"/>
      <c r="CG122" s="475"/>
      <c r="CH122" s="475"/>
      <c r="CI122" s="475"/>
      <c r="CJ122" s="475"/>
      <c r="CK122" s="475"/>
      <c r="CL122" s="475"/>
      <c r="CM122" s="475"/>
      <c r="CN122" s="475"/>
      <c r="CO122" s="475"/>
      <c r="CP122" s="475"/>
      <c r="CQ122" s="475"/>
      <c r="CR122" s="475"/>
      <c r="CS122" s="475"/>
      <c r="CT122" s="475"/>
      <c r="CU122" s="475"/>
      <c r="CV122" s="475"/>
      <c r="CW122" s="475"/>
      <c r="CX122" s="475"/>
      <c r="CY122" s="475"/>
      <c r="CZ122" s="475"/>
      <c r="DA122" s="475"/>
      <c r="DB122" s="475"/>
      <c r="DC122" s="475"/>
      <c r="DD122" s="475"/>
      <c r="DE122" s="475"/>
      <c r="DF122" s="475"/>
      <c r="DG122" s="475"/>
      <c r="DH122" s="475"/>
      <c r="DI122" s="475"/>
      <c r="DJ122" s="475"/>
      <c r="DK122" s="475"/>
      <c r="DL122" s="475"/>
      <c r="DM122" s="464">
        <v>1</v>
      </c>
    </row>
    <row r="123" spans="2:117">
      <c r="B123" s="473">
        <f t="shared" si="35"/>
        <v>22</v>
      </c>
      <c r="C123" s="423" t="s">
        <v>1105</v>
      </c>
      <c r="D123" s="423" t="s">
        <v>1140</v>
      </c>
      <c r="E123" s="423" t="s">
        <v>1141</v>
      </c>
      <c r="F123" s="476">
        <f t="shared" si="34"/>
        <v>0</v>
      </c>
      <c r="G123" s="474"/>
      <c r="H123" s="474"/>
      <c r="I123" s="474"/>
      <c r="J123" s="474"/>
      <c r="K123" s="474"/>
      <c r="L123" s="474"/>
      <c r="M123" s="474"/>
      <c r="N123" s="474"/>
      <c r="O123" s="474"/>
      <c r="P123" s="474"/>
      <c r="Q123" s="474"/>
      <c r="R123" s="474"/>
      <c r="S123" s="474"/>
      <c r="T123" s="474"/>
      <c r="U123" s="474"/>
      <c r="V123" s="474"/>
      <c r="W123" s="474"/>
      <c r="X123" s="474"/>
      <c r="Y123" s="474"/>
      <c r="Z123" s="474"/>
      <c r="AA123" s="474"/>
      <c r="AB123" s="474"/>
      <c r="AC123" s="474"/>
      <c r="AD123" s="474"/>
      <c r="AE123" s="474"/>
      <c r="AF123" s="474"/>
      <c r="AG123" s="474"/>
      <c r="AH123" s="474"/>
      <c r="AI123" s="474"/>
      <c r="AJ123" s="474"/>
      <c r="AK123" s="474"/>
      <c r="AL123" s="474"/>
      <c r="AM123" s="474"/>
      <c r="AN123" s="474"/>
      <c r="AO123" s="474"/>
      <c r="AP123" s="474"/>
      <c r="AR123" s="474"/>
      <c r="AS123" s="474"/>
      <c r="AT123" s="474"/>
      <c r="AU123" s="474"/>
      <c r="AV123" s="474"/>
      <c r="AW123" s="474"/>
      <c r="AX123" s="474"/>
      <c r="AY123" s="474"/>
      <c r="AZ123" s="474"/>
      <c r="BA123" s="474"/>
      <c r="BB123" s="474"/>
      <c r="BC123" s="474"/>
      <c r="BD123" s="474"/>
      <c r="BE123" s="474"/>
      <c r="BF123" s="474"/>
      <c r="BG123" s="474"/>
      <c r="BH123" s="474"/>
      <c r="BI123" s="474"/>
      <c r="BJ123" s="474"/>
      <c r="BK123" s="474"/>
      <c r="BL123" s="474"/>
      <c r="BM123" s="474"/>
      <c r="BN123" s="474"/>
      <c r="BO123" s="474"/>
      <c r="BP123" s="474"/>
      <c r="BQ123" s="474"/>
      <c r="BR123" s="474"/>
      <c r="BS123" s="474"/>
      <c r="BT123" s="474"/>
      <c r="BU123" s="474"/>
      <c r="BV123" s="474"/>
      <c r="BW123" s="474"/>
      <c r="BX123" s="474"/>
      <c r="BY123" s="474"/>
      <c r="BZ123" s="474"/>
      <c r="CA123" s="474"/>
      <c r="CC123" s="475"/>
      <c r="CD123" s="475"/>
      <c r="CE123" s="475"/>
      <c r="CF123" s="475"/>
      <c r="CG123" s="475"/>
      <c r="CH123" s="475"/>
      <c r="CI123" s="475"/>
      <c r="CJ123" s="475"/>
      <c r="CK123" s="475"/>
      <c r="CL123" s="475"/>
      <c r="CM123" s="475"/>
      <c r="CN123" s="475"/>
      <c r="CO123" s="475"/>
      <c r="CP123" s="475"/>
      <c r="CQ123" s="475"/>
      <c r="CR123" s="475"/>
      <c r="CS123" s="475"/>
      <c r="CT123" s="475"/>
      <c r="CU123" s="475"/>
      <c r="CV123" s="475"/>
      <c r="CW123" s="475"/>
      <c r="CX123" s="475"/>
      <c r="CY123" s="475"/>
      <c r="CZ123" s="475"/>
      <c r="DA123" s="475"/>
      <c r="DB123" s="475"/>
      <c r="DC123" s="475"/>
      <c r="DD123" s="475"/>
      <c r="DE123" s="475"/>
      <c r="DF123" s="475"/>
      <c r="DG123" s="475"/>
      <c r="DH123" s="475"/>
      <c r="DI123" s="475"/>
      <c r="DJ123" s="475"/>
      <c r="DK123" s="475"/>
      <c r="DL123" s="475"/>
      <c r="DM123" s="464">
        <v>1</v>
      </c>
    </row>
    <row r="124" spans="2:117">
      <c r="B124" s="473">
        <f t="shared" si="35"/>
        <v>23</v>
      </c>
      <c r="C124" s="423" t="s">
        <v>1105</v>
      </c>
      <c r="D124" s="423" t="s">
        <v>964</v>
      </c>
      <c r="E124" s="423" t="s">
        <v>965</v>
      </c>
      <c r="F124" s="476">
        <f t="shared" si="34"/>
        <v>3.5</v>
      </c>
      <c r="G124" s="474"/>
      <c r="H124" s="474"/>
      <c r="I124" s="474"/>
      <c r="J124" s="474"/>
      <c r="K124" s="474"/>
      <c r="L124" s="474"/>
      <c r="M124" s="474"/>
      <c r="N124" s="474"/>
      <c r="O124" s="474">
        <v>3.5</v>
      </c>
      <c r="P124" s="474"/>
      <c r="Q124" s="474"/>
      <c r="R124" s="474"/>
      <c r="S124" s="474"/>
      <c r="T124" s="474"/>
      <c r="U124" s="474"/>
      <c r="V124" s="474"/>
      <c r="W124" s="474"/>
      <c r="X124" s="474"/>
      <c r="Y124" s="474"/>
      <c r="Z124" s="474"/>
      <c r="AA124" s="474"/>
      <c r="AB124" s="474"/>
      <c r="AC124" s="474"/>
      <c r="AD124" s="474"/>
      <c r="AE124" s="474"/>
      <c r="AF124" s="474"/>
      <c r="AG124" s="474"/>
      <c r="AH124" s="474"/>
      <c r="AI124" s="474"/>
      <c r="AJ124" s="474"/>
      <c r="AK124" s="474"/>
      <c r="AL124" s="474"/>
      <c r="AM124" s="474"/>
      <c r="AN124" s="474"/>
      <c r="AO124" s="474"/>
      <c r="AP124" s="474"/>
      <c r="AR124" s="474"/>
      <c r="AS124" s="474"/>
      <c r="AT124" s="474"/>
      <c r="AU124" s="474"/>
      <c r="AV124" s="474"/>
      <c r="AW124" s="474"/>
      <c r="AX124" s="474"/>
      <c r="AY124" s="474"/>
      <c r="AZ124" s="474"/>
      <c r="BA124" s="474"/>
      <c r="BB124" s="474"/>
      <c r="BC124" s="474"/>
      <c r="BD124" s="474"/>
      <c r="BE124" s="474"/>
      <c r="BF124" s="474"/>
      <c r="BG124" s="474"/>
      <c r="BH124" s="474"/>
      <c r="BI124" s="474"/>
      <c r="BJ124" s="474"/>
      <c r="BK124" s="474"/>
      <c r="BL124" s="474"/>
      <c r="BM124" s="474"/>
      <c r="BN124" s="474"/>
      <c r="BO124" s="474"/>
      <c r="BP124" s="474"/>
      <c r="BQ124" s="474"/>
      <c r="BR124" s="474"/>
      <c r="BS124" s="474"/>
      <c r="BT124" s="474"/>
      <c r="BU124" s="474"/>
      <c r="BV124" s="474"/>
      <c r="BW124" s="474"/>
      <c r="BX124" s="474"/>
      <c r="BY124" s="474"/>
      <c r="BZ124" s="474"/>
      <c r="CA124" s="474"/>
      <c r="CC124" s="475"/>
      <c r="CD124" s="475"/>
      <c r="CE124" s="475"/>
      <c r="CF124" s="475"/>
      <c r="CG124" s="475"/>
      <c r="CH124" s="475"/>
      <c r="CI124" s="475"/>
      <c r="CJ124" s="475"/>
      <c r="CK124" s="475"/>
      <c r="CL124" s="475"/>
      <c r="CM124" s="475"/>
      <c r="CN124" s="475"/>
      <c r="CO124" s="475"/>
      <c r="CP124" s="475"/>
      <c r="CQ124" s="475"/>
      <c r="CR124" s="475"/>
      <c r="CS124" s="475"/>
      <c r="CT124" s="475"/>
      <c r="CU124" s="475"/>
      <c r="CV124" s="475"/>
      <c r="CW124" s="475"/>
      <c r="CX124" s="475"/>
      <c r="CY124" s="475"/>
      <c r="CZ124" s="475"/>
      <c r="DA124" s="475"/>
      <c r="DB124" s="475"/>
      <c r="DC124" s="475"/>
      <c r="DD124" s="475"/>
      <c r="DE124" s="475"/>
      <c r="DF124" s="475"/>
      <c r="DG124" s="475"/>
      <c r="DH124" s="475"/>
      <c r="DI124" s="475"/>
      <c r="DJ124" s="475"/>
      <c r="DK124" s="475"/>
      <c r="DL124" s="475"/>
      <c r="DM124" s="464">
        <v>1</v>
      </c>
    </row>
    <row r="125" spans="2:117">
      <c r="B125" s="473">
        <f t="shared" si="35"/>
        <v>24</v>
      </c>
      <c r="C125" s="423" t="s">
        <v>1105</v>
      </c>
      <c r="D125" s="423" t="s">
        <v>828</v>
      </c>
      <c r="E125" s="423" t="s">
        <v>829</v>
      </c>
      <c r="F125" s="476">
        <f t="shared" si="34"/>
        <v>7</v>
      </c>
      <c r="G125" s="474"/>
      <c r="H125" s="474"/>
      <c r="I125" s="474"/>
      <c r="J125" s="474"/>
      <c r="K125" s="474"/>
      <c r="L125" s="474"/>
      <c r="M125" s="474"/>
      <c r="N125" s="474"/>
      <c r="O125" s="474">
        <v>7</v>
      </c>
      <c r="P125" s="474"/>
      <c r="Q125" s="474"/>
      <c r="R125" s="474"/>
      <c r="S125" s="474"/>
      <c r="T125" s="474"/>
      <c r="U125" s="474"/>
      <c r="V125" s="474"/>
      <c r="W125" s="474"/>
      <c r="X125" s="474"/>
      <c r="Y125" s="474"/>
      <c r="Z125" s="474"/>
      <c r="AA125" s="474"/>
      <c r="AB125" s="474"/>
      <c r="AC125" s="474"/>
      <c r="AD125" s="474"/>
      <c r="AE125" s="474"/>
      <c r="AF125" s="474"/>
      <c r="AG125" s="474"/>
      <c r="AH125" s="474"/>
      <c r="AI125" s="474"/>
      <c r="AJ125" s="474"/>
      <c r="AK125" s="474"/>
      <c r="AL125" s="474"/>
      <c r="AM125" s="474"/>
      <c r="AN125" s="474"/>
      <c r="AO125" s="474"/>
      <c r="AP125" s="474"/>
      <c r="AR125" s="474"/>
      <c r="AS125" s="474"/>
      <c r="AT125" s="474"/>
      <c r="AU125" s="474"/>
      <c r="AV125" s="474"/>
      <c r="AW125" s="474"/>
      <c r="AX125" s="474"/>
      <c r="AY125" s="474"/>
      <c r="AZ125" s="474"/>
      <c r="BA125" s="474"/>
      <c r="BB125" s="474"/>
      <c r="BC125" s="474"/>
      <c r="BD125" s="474"/>
      <c r="BE125" s="474"/>
      <c r="BF125" s="474"/>
      <c r="BG125" s="474"/>
      <c r="BH125" s="474"/>
      <c r="BI125" s="474"/>
      <c r="BJ125" s="474"/>
      <c r="BK125" s="474"/>
      <c r="BL125" s="474"/>
      <c r="BM125" s="474"/>
      <c r="BN125" s="474"/>
      <c r="BO125" s="474"/>
      <c r="BP125" s="474"/>
      <c r="BQ125" s="474"/>
      <c r="BR125" s="474"/>
      <c r="BS125" s="474"/>
      <c r="BT125" s="474"/>
      <c r="BU125" s="474"/>
      <c r="BV125" s="474"/>
      <c r="BW125" s="474"/>
      <c r="BX125" s="474"/>
      <c r="BY125" s="474"/>
      <c r="BZ125" s="474"/>
      <c r="CA125" s="474"/>
      <c r="CC125" s="475"/>
      <c r="CD125" s="475"/>
      <c r="CE125" s="475"/>
      <c r="CF125" s="475"/>
      <c r="CG125" s="475"/>
      <c r="CH125" s="475"/>
      <c r="CI125" s="475"/>
      <c r="CJ125" s="475"/>
      <c r="CK125" s="475"/>
      <c r="CL125" s="475"/>
      <c r="CM125" s="475"/>
      <c r="CN125" s="475"/>
      <c r="CO125" s="475"/>
      <c r="CP125" s="475"/>
      <c r="CQ125" s="475"/>
      <c r="CR125" s="475"/>
      <c r="CS125" s="475"/>
      <c r="CT125" s="475"/>
      <c r="CU125" s="475"/>
      <c r="CV125" s="475"/>
      <c r="CW125" s="475"/>
      <c r="CX125" s="475"/>
      <c r="CY125" s="475"/>
      <c r="CZ125" s="475"/>
      <c r="DA125" s="475"/>
      <c r="DB125" s="475"/>
      <c r="DC125" s="475"/>
      <c r="DD125" s="475"/>
      <c r="DE125" s="475"/>
      <c r="DF125" s="475"/>
      <c r="DG125" s="475"/>
      <c r="DH125" s="475"/>
      <c r="DI125" s="475"/>
      <c r="DJ125" s="475"/>
      <c r="DK125" s="475"/>
      <c r="DL125" s="475"/>
      <c r="DM125" s="464">
        <v>1</v>
      </c>
    </row>
    <row r="126" spans="2:117">
      <c r="B126" s="473">
        <f t="shared" si="35"/>
        <v>25</v>
      </c>
      <c r="C126" s="423" t="s">
        <v>1105</v>
      </c>
      <c r="D126" s="423" t="s">
        <v>907</v>
      </c>
      <c r="E126" s="423" t="s">
        <v>908</v>
      </c>
      <c r="F126" s="476">
        <f t="shared" si="34"/>
        <v>0</v>
      </c>
      <c r="G126" s="474"/>
      <c r="H126" s="474"/>
      <c r="I126" s="474"/>
      <c r="J126" s="474"/>
      <c r="K126" s="474"/>
      <c r="L126" s="474"/>
      <c r="M126" s="474"/>
      <c r="N126" s="474"/>
      <c r="O126" s="474"/>
      <c r="P126" s="474"/>
      <c r="Q126" s="474"/>
      <c r="R126" s="474"/>
      <c r="S126" s="474"/>
      <c r="T126" s="474"/>
      <c r="U126" s="474"/>
      <c r="V126" s="474"/>
      <c r="W126" s="474"/>
      <c r="X126" s="474"/>
      <c r="Y126" s="474"/>
      <c r="Z126" s="474"/>
      <c r="AA126" s="474"/>
      <c r="AB126" s="474"/>
      <c r="AC126" s="474"/>
      <c r="AD126" s="474"/>
      <c r="AE126" s="474"/>
      <c r="AF126" s="474"/>
      <c r="AG126" s="474"/>
      <c r="AH126" s="474"/>
      <c r="AI126" s="474"/>
      <c r="AJ126" s="474"/>
      <c r="AK126" s="474"/>
      <c r="AL126" s="474"/>
      <c r="AM126" s="474"/>
      <c r="AN126" s="474"/>
      <c r="AO126" s="474"/>
      <c r="AP126" s="474"/>
      <c r="AR126" s="474"/>
      <c r="AS126" s="474"/>
      <c r="AT126" s="474"/>
      <c r="AU126" s="474"/>
      <c r="AV126" s="474"/>
      <c r="AW126" s="474"/>
      <c r="AX126" s="474"/>
      <c r="AY126" s="474"/>
      <c r="AZ126" s="474"/>
      <c r="BA126" s="474"/>
      <c r="BB126" s="474"/>
      <c r="BC126" s="474"/>
      <c r="BD126" s="474"/>
      <c r="BE126" s="474"/>
      <c r="BF126" s="474"/>
      <c r="BG126" s="474"/>
      <c r="BH126" s="474"/>
      <c r="BI126" s="474"/>
      <c r="BJ126" s="474"/>
      <c r="BK126" s="474"/>
      <c r="BL126" s="474"/>
      <c r="BM126" s="474"/>
      <c r="BN126" s="474"/>
      <c r="BO126" s="474"/>
      <c r="BP126" s="474"/>
      <c r="BQ126" s="474"/>
      <c r="BR126" s="474"/>
      <c r="BS126" s="474"/>
      <c r="BT126" s="474"/>
      <c r="BU126" s="474"/>
      <c r="BV126" s="474"/>
      <c r="BW126" s="474"/>
      <c r="BX126" s="474"/>
      <c r="BY126" s="474"/>
      <c r="BZ126" s="474"/>
      <c r="CA126" s="474"/>
      <c r="CC126" s="475"/>
      <c r="CD126" s="475"/>
      <c r="CE126" s="475"/>
      <c r="CF126" s="475"/>
      <c r="CG126" s="475"/>
      <c r="CH126" s="475"/>
      <c r="CI126" s="475"/>
      <c r="CJ126" s="475"/>
      <c r="CK126" s="475"/>
      <c r="CL126" s="475"/>
      <c r="CM126" s="475"/>
      <c r="CN126" s="475"/>
      <c r="CO126" s="475"/>
      <c r="CP126" s="475"/>
      <c r="CQ126" s="475"/>
      <c r="CR126" s="475"/>
      <c r="CS126" s="475"/>
      <c r="CT126" s="475"/>
      <c r="CU126" s="475"/>
      <c r="CV126" s="475"/>
      <c r="CW126" s="475"/>
      <c r="CX126" s="475"/>
      <c r="CY126" s="475"/>
      <c r="CZ126" s="475"/>
      <c r="DA126" s="475"/>
      <c r="DB126" s="475"/>
      <c r="DC126" s="475"/>
      <c r="DD126" s="475"/>
      <c r="DE126" s="475"/>
      <c r="DF126" s="475"/>
      <c r="DG126" s="475"/>
      <c r="DH126" s="475"/>
      <c r="DI126" s="475"/>
      <c r="DJ126" s="475"/>
      <c r="DK126" s="475"/>
      <c r="DL126" s="475"/>
      <c r="DM126" s="464">
        <v>1</v>
      </c>
    </row>
    <row r="127" spans="2:117">
      <c r="B127" s="473">
        <f t="shared" si="35"/>
        <v>26</v>
      </c>
      <c r="C127" s="423" t="s">
        <v>1105</v>
      </c>
      <c r="D127" s="423" t="s">
        <v>905</v>
      </c>
      <c r="E127" s="423" t="s">
        <v>906</v>
      </c>
      <c r="F127" s="476">
        <f t="shared" si="34"/>
        <v>0</v>
      </c>
      <c r="G127" s="474"/>
      <c r="H127" s="474"/>
      <c r="I127" s="474"/>
      <c r="J127" s="474"/>
      <c r="K127" s="474"/>
      <c r="L127" s="474"/>
      <c r="M127" s="474"/>
      <c r="N127" s="474"/>
      <c r="O127" s="474"/>
      <c r="P127" s="474"/>
      <c r="Q127" s="474"/>
      <c r="R127" s="474"/>
      <c r="S127" s="474"/>
      <c r="T127" s="474"/>
      <c r="U127" s="474"/>
      <c r="V127" s="474"/>
      <c r="W127" s="474"/>
      <c r="X127" s="474"/>
      <c r="Y127" s="474"/>
      <c r="Z127" s="474"/>
      <c r="AA127" s="474"/>
      <c r="AB127" s="474"/>
      <c r="AC127" s="474"/>
      <c r="AD127" s="474"/>
      <c r="AE127" s="474"/>
      <c r="AF127" s="474"/>
      <c r="AG127" s="474"/>
      <c r="AH127" s="474"/>
      <c r="AI127" s="474"/>
      <c r="AJ127" s="474"/>
      <c r="AK127" s="474"/>
      <c r="AL127" s="474"/>
      <c r="AM127" s="474"/>
      <c r="AN127" s="474"/>
      <c r="AO127" s="474"/>
      <c r="AP127" s="474"/>
      <c r="AR127" s="474"/>
      <c r="AS127" s="474"/>
      <c r="AT127" s="474"/>
      <c r="AU127" s="474"/>
      <c r="AV127" s="474"/>
      <c r="AW127" s="474"/>
      <c r="AX127" s="474"/>
      <c r="AY127" s="474"/>
      <c r="AZ127" s="474"/>
      <c r="BA127" s="474"/>
      <c r="BB127" s="474"/>
      <c r="BC127" s="474"/>
      <c r="BD127" s="474"/>
      <c r="BE127" s="474"/>
      <c r="BF127" s="474"/>
      <c r="BG127" s="474"/>
      <c r="BH127" s="474"/>
      <c r="BI127" s="474"/>
      <c r="BJ127" s="474"/>
      <c r="BK127" s="474"/>
      <c r="BL127" s="474"/>
      <c r="BM127" s="474"/>
      <c r="BN127" s="474"/>
      <c r="BO127" s="474"/>
      <c r="BP127" s="474"/>
      <c r="BQ127" s="474"/>
      <c r="BR127" s="474"/>
      <c r="BS127" s="474"/>
      <c r="BT127" s="474"/>
      <c r="BU127" s="474"/>
      <c r="BV127" s="474"/>
      <c r="BW127" s="474"/>
      <c r="BX127" s="474"/>
      <c r="BY127" s="474"/>
      <c r="BZ127" s="474"/>
      <c r="CA127" s="474"/>
      <c r="CC127" s="475"/>
      <c r="CD127" s="475"/>
      <c r="CE127" s="475"/>
      <c r="CF127" s="475"/>
      <c r="CG127" s="475"/>
      <c r="CH127" s="475"/>
      <c r="CI127" s="475"/>
      <c r="CJ127" s="475"/>
      <c r="CK127" s="475"/>
      <c r="CL127" s="475"/>
      <c r="CM127" s="475"/>
      <c r="CN127" s="475"/>
      <c r="CO127" s="475"/>
      <c r="CP127" s="475"/>
      <c r="CQ127" s="475"/>
      <c r="CR127" s="475"/>
      <c r="CS127" s="475"/>
      <c r="CT127" s="475"/>
      <c r="CU127" s="475"/>
      <c r="CV127" s="475"/>
      <c r="CW127" s="475"/>
      <c r="CX127" s="475"/>
      <c r="CY127" s="475"/>
      <c r="CZ127" s="475"/>
      <c r="DA127" s="475"/>
      <c r="DB127" s="475"/>
      <c r="DC127" s="475"/>
      <c r="DD127" s="475"/>
      <c r="DE127" s="475"/>
      <c r="DF127" s="475"/>
      <c r="DG127" s="475"/>
      <c r="DH127" s="475"/>
      <c r="DI127" s="475"/>
      <c r="DJ127" s="475"/>
      <c r="DK127" s="475"/>
      <c r="DL127" s="475"/>
      <c r="DM127" s="464">
        <v>1</v>
      </c>
    </row>
    <row r="128" spans="2:117">
      <c r="B128" s="473">
        <f t="shared" si="35"/>
        <v>27</v>
      </c>
      <c r="C128" s="423" t="s">
        <v>1105</v>
      </c>
      <c r="D128" s="423" t="s">
        <v>824</v>
      </c>
      <c r="E128" s="423" t="s">
        <v>825</v>
      </c>
      <c r="F128" s="476">
        <f t="shared" si="34"/>
        <v>2</v>
      </c>
      <c r="G128" s="474"/>
      <c r="H128" s="474"/>
      <c r="I128" s="474"/>
      <c r="J128" s="474"/>
      <c r="K128" s="474"/>
      <c r="L128" s="474"/>
      <c r="M128" s="474"/>
      <c r="N128" s="474"/>
      <c r="O128" s="474">
        <v>2</v>
      </c>
      <c r="P128" s="474"/>
      <c r="Q128" s="474"/>
      <c r="R128" s="474"/>
      <c r="S128" s="474"/>
      <c r="T128" s="474"/>
      <c r="U128" s="474"/>
      <c r="V128" s="474"/>
      <c r="W128" s="474"/>
      <c r="X128" s="474"/>
      <c r="Y128" s="474"/>
      <c r="Z128" s="474"/>
      <c r="AA128" s="474"/>
      <c r="AB128" s="474"/>
      <c r="AC128" s="474"/>
      <c r="AD128" s="474"/>
      <c r="AE128" s="474"/>
      <c r="AF128" s="474"/>
      <c r="AG128" s="474"/>
      <c r="AH128" s="474"/>
      <c r="AI128" s="474"/>
      <c r="AJ128" s="474"/>
      <c r="AK128" s="474"/>
      <c r="AL128" s="474"/>
      <c r="AM128" s="474"/>
      <c r="AN128" s="474"/>
      <c r="AO128" s="474"/>
      <c r="AP128" s="474"/>
      <c r="AR128" s="474"/>
      <c r="AS128" s="474"/>
      <c r="AT128" s="474"/>
      <c r="AU128" s="474"/>
      <c r="AV128" s="474"/>
      <c r="AW128" s="474"/>
      <c r="AX128" s="474"/>
      <c r="AY128" s="474"/>
      <c r="AZ128" s="474"/>
      <c r="BA128" s="474"/>
      <c r="BB128" s="474"/>
      <c r="BC128" s="474"/>
      <c r="BD128" s="474"/>
      <c r="BE128" s="474"/>
      <c r="BF128" s="474"/>
      <c r="BG128" s="474"/>
      <c r="BH128" s="474"/>
      <c r="BI128" s="474"/>
      <c r="BJ128" s="474"/>
      <c r="BK128" s="474"/>
      <c r="BL128" s="474"/>
      <c r="BM128" s="474"/>
      <c r="BN128" s="474"/>
      <c r="BO128" s="474"/>
      <c r="BP128" s="474"/>
      <c r="BQ128" s="474"/>
      <c r="BR128" s="474"/>
      <c r="BS128" s="474"/>
      <c r="BT128" s="474"/>
      <c r="BU128" s="474"/>
      <c r="BV128" s="474"/>
      <c r="BW128" s="474"/>
      <c r="BX128" s="474"/>
      <c r="BY128" s="474"/>
      <c r="BZ128" s="474"/>
      <c r="CA128" s="474"/>
      <c r="CC128" s="475"/>
      <c r="CD128" s="475"/>
      <c r="CE128" s="475"/>
      <c r="CF128" s="475"/>
      <c r="CG128" s="475"/>
      <c r="CH128" s="475"/>
      <c r="CI128" s="475"/>
      <c r="CJ128" s="475"/>
      <c r="CK128" s="475"/>
      <c r="CL128" s="475"/>
      <c r="CM128" s="475"/>
      <c r="CN128" s="475"/>
      <c r="CO128" s="475"/>
      <c r="CP128" s="475"/>
      <c r="CQ128" s="475"/>
      <c r="CR128" s="475"/>
      <c r="CS128" s="475"/>
      <c r="CT128" s="475"/>
      <c r="CU128" s="475"/>
      <c r="CV128" s="475"/>
      <c r="CW128" s="475"/>
      <c r="CX128" s="475"/>
      <c r="CY128" s="475"/>
      <c r="CZ128" s="475"/>
      <c r="DA128" s="475"/>
      <c r="DB128" s="475"/>
      <c r="DC128" s="475"/>
      <c r="DD128" s="475"/>
      <c r="DE128" s="475"/>
      <c r="DF128" s="475"/>
      <c r="DG128" s="475"/>
      <c r="DH128" s="475"/>
      <c r="DI128" s="475"/>
      <c r="DJ128" s="475"/>
      <c r="DK128" s="475"/>
      <c r="DL128" s="475"/>
      <c r="DM128" s="464">
        <v>1</v>
      </c>
    </row>
    <row r="129" spans="2:117">
      <c r="B129" s="473">
        <f t="shared" si="35"/>
        <v>28</v>
      </c>
      <c r="C129" s="423" t="s">
        <v>1105</v>
      </c>
      <c r="D129" s="423" t="s">
        <v>822</v>
      </c>
      <c r="E129" s="423" t="s">
        <v>823</v>
      </c>
      <c r="F129" s="476">
        <f t="shared" si="34"/>
        <v>0</v>
      </c>
      <c r="G129" s="474"/>
      <c r="H129" s="474"/>
      <c r="I129" s="474"/>
      <c r="J129" s="474"/>
      <c r="K129" s="474"/>
      <c r="L129" s="474"/>
      <c r="M129" s="474"/>
      <c r="N129" s="474"/>
      <c r="O129" s="474"/>
      <c r="P129" s="474"/>
      <c r="Q129" s="474"/>
      <c r="R129" s="474"/>
      <c r="S129" s="474"/>
      <c r="T129" s="474"/>
      <c r="U129" s="474"/>
      <c r="V129" s="474"/>
      <c r="W129" s="474"/>
      <c r="X129" s="474"/>
      <c r="Y129" s="474"/>
      <c r="Z129" s="474"/>
      <c r="AA129" s="474"/>
      <c r="AB129" s="474"/>
      <c r="AC129" s="474"/>
      <c r="AD129" s="474"/>
      <c r="AE129" s="474"/>
      <c r="AF129" s="474"/>
      <c r="AG129" s="474"/>
      <c r="AH129" s="474"/>
      <c r="AI129" s="474"/>
      <c r="AJ129" s="474"/>
      <c r="AK129" s="474"/>
      <c r="AL129" s="474"/>
      <c r="AM129" s="474"/>
      <c r="AN129" s="474"/>
      <c r="AO129" s="474"/>
      <c r="AP129" s="474"/>
      <c r="AR129" s="474"/>
      <c r="AS129" s="474"/>
      <c r="AT129" s="474"/>
      <c r="AU129" s="474"/>
      <c r="AV129" s="474"/>
      <c r="AW129" s="474"/>
      <c r="AX129" s="474"/>
      <c r="AY129" s="474"/>
      <c r="AZ129" s="474"/>
      <c r="BA129" s="474"/>
      <c r="BB129" s="474"/>
      <c r="BC129" s="474"/>
      <c r="BD129" s="474"/>
      <c r="BE129" s="474"/>
      <c r="BF129" s="474"/>
      <c r="BG129" s="474"/>
      <c r="BH129" s="474"/>
      <c r="BI129" s="474"/>
      <c r="BJ129" s="474"/>
      <c r="BK129" s="474"/>
      <c r="BL129" s="474"/>
      <c r="BM129" s="474"/>
      <c r="BN129" s="474"/>
      <c r="BO129" s="474"/>
      <c r="BP129" s="474"/>
      <c r="BQ129" s="474"/>
      <c r="BR129" s="474"/>
      <c r="BS129" s="474"/>
      <c r="BT129" s="474"/>
      <c r="BU129" s="474"/>
      <c r="BV129" s="474"/>
      <c r="BW129" s="474"/>
      <c r="BX129" s="474"/>
      <c r="BY129" s="474"/>
      <c r="BZ129" s="474"/>
      <c r="CA129" s="474"/>
      <c r="CC129" s="475"/>
      <c r="CD129" s="475"/>
      <c r="CE129" s="475"/>
      <c r="CF129" s="475"/>
      <c r="CG129" s="475"/>
      <c r="CH129" s="475"/>
      <c r="CI129" s="475"/>
      <c r="CJ129" s="475"/>
      <c r="CK129" s="475"/>
      <c r="CL129" s="475"/>
      <c r="CM129" s="475"/>
      <c r="CN129" s="475"/>
      <c r="CO129" s="475"/>
      <c r="CP129" s="475"/>
      <c r="CQ129" s="475"/>
      <c r="CR129" s="475"/>
      <c r="CS129" s="475"/>
      <c r="CT129" s="475"/>
      <c r="CU129" s="475"/>
      <c r="CV129" s="475"/>
      <c r="CW129" s="475"/>
      <c r="CX129" s="475"/>
      <c r="CY129" s="475"/>
      <c r="CZ129" s="475"/>
      <c r="DA129" s="475"/>
      <c r="DB129" s="475"/>
      <c r="DC129" s="475"/>
      <c r="DD129" s="475"/>
      <c r="DE129" s="475"/>
      <c r="DF129" s="475"/>
      <c r="DG129" s="475"/>
      <c r="DH129" s="475"/>
      <c r="DI129" s="475"/>
      <c r="DJ129" s="475"/>
      <c r="DK129" s="475"/>
      <c r="DL129" s="475"/>
      <c r="DM129" s="464">
        <v>1</v>
      </c>
    </row>
    <row r="130" spans="2:117">
      <c r="B130" s="473">
        <f t="shared" si="35"/>
        <v>29</v>
      </c>
      <c r="C130" s="423" t="s">
        <v>1105</v>
      </c>
      <c r="D130" s="423" t="s">
        <v>966</v>
      </c>
      <c r="E130" s="423" t="s">
        <v>967</v>
      </c>
      <c r="F130" s="476">
        <f t="shared" si="34"/>
        <v>3.5</v>
      </c>
      <c r="G130" s="474"/>
      <c r="H130" s="474"/>
      <c r="I130" s="474"/>
      <c r="J130" s="474"/>
      <c r="K130" s="474"/>
      <c r="L130" s="474"/>
      <c r="M130" s="474"/>
      <c r="N130" s="474"/>
      <c r="O130" s="474">
        <v>3.5</v>
      </c>
      <c r="P130" s="474"/>
      <c r="Q130" s="474"/>
      <c r="R130" s="474"/>
      <c r="S130" s="474"/>
      <c r="T130" s="474"/>
      <c r="U130" s="474"/>
      <c r="V130" s="474"/>
      <c r="W130" s="474"/>
      <c r="X130" s="474"/>
      <c r="Y130" s="474"/>
      <c r="Z130" s="474"/>
      <c r="AA130" s="474"/>
      <c r="AB130" s="474"/>
      <c r="AC130" s="474"/>
      <c r="AD130" s="474"/>
      <c r="AE130" s="474"/>
      <c r="AF130" s="474"/>
      <c r="AG130" s="474"/>
      <c r="AH130" s="474"/>
      <c r="AI130" s="474"/>
      <c r="AJ130" s="474"/>
      <c r="AK130" s="474"/>
      <c r="AL130" s="474"/>
      <c r="AM130" s="474"/>
      <c r="AN130" s="474"/>
      <c r="AO130" s="474"/>
      <c r="AP130" s="474"/>
      <c r="AR130" s="474"/>
      <c r="AS130" s="474"/>
      <c r="AT130" s="474"/>
      <c r="AU130" s="474"/>
      <c r="AV130" s="474"/>
      <c r="AW130" s="474"/>
      <c r="AX130" s="474"/>
      <c r="AY130" s="474"/>
      <c r="AZ130" s="474"/>
      <c r="BA130" s="474"/>
      <c r="BB130" s="474"/>
      <c r="BC130" s="474"/>
      <c r="BD130" s="474"/>
      <c r="BE130" s="474"/>
      <c r="BF130" s="474"/>
      <c r="BG130" s="474"/>
      <c r="BH130" s="474"/>
      <c r="BI130" s="474"/>
      <c r="BJ130" s="474"/>
      <c r="BK130" s="474"/>
      <c r="BL130" s="474"/>
      <c r="BM130" s="474"/>
      <c r="BN130" s="474"/>
      <c r="BO130" s="474"/>
      <c r="BP130" s="474"/>
      <c r="BQ130" s="474"/>
      <c r="BR130" s="474"/>
      <c r="BS130" s="474"/>
      <c r="BT130" s="474"/>
      <c r="BU130" s="474"/>
      <c r="BV130" s="474"/>
      <c r="BW130" s="474"/>
      <c r="BX130" s="474"/>
      <c r="BY130" s="474"/>
      <c r="BZ130" s="474"/>
      <c r="CA130" s="474"/>
      <c r="CC130" s="475"/>
      <c r="CD130" s="475"/>
      <c r="CE130" s="475"/>
      <c r="CF130" s="475"/>
      <c r="CG130" s="475"/>
      <c r="CH130" s="475"/>
      <c r="CI130" s="475"/>
      <c r="CJ130" s="475"/>
      <c r="CK130" s="475"/>
      <c r="CL130" s="475"/>
      <c r="CM130" s="475"/>
      <c r="CN130" s="475"/>
      <c r="CO130" s="475"/>
      <c r="CP130" s="475"/>
      <c r="CQ130" s="475"/>
      <c r="CR130" s="475"/>
      <c r="CS130" s="475"/>
      <c r="CT130" s="475"/>
      <c r="CU130" s="475"/>
      <c r="CV130" s="475"/>
      <c r="CW130" s="475"/>
      <c r="CX130" s="475"/>
      <c r="CY130" s="475"/>
      <c r="CZ130" s="475"/>
      <c r="DA130" s="475"/>
      <c r="DB130" s="475"/>
      <c r="DC130" s="475"/>
      <c r="DD130" s="475"/>
      <c r="DE130" s="475"/>
      <c r="DF130" s="475"/>
      <c r="DG130" s="475"/>
      <c r="DH130" s="475"/>
      <c r="DI130" s="475"/>
      <c r="DJ130" s="475"/>
      <c r="DK130" s="475"/>
      <c r="DL130" s="475"/>
      <c r="DM130" s="464">
        <v>1</v>
      </c>
    </row>
    <row r="131" spans="2:117">
      <c r="B131" s="473">
        <f t="shared" si="35"/>
        <v>30</v>
      </c>
      <c r="C131" s="423" t="s">
        <v>1105</v>
      </c>
      <c r="D131" s="423" t="s">
        <v>994</v>
      </c>
      <c r="E131" s="423" t="s">
        <v>969</v>
      </c>
      <c r="F131" s="476">
        <f t="shared" si="34"/>
        <v>10.5</v>
      </c>
      <c r="G131" s="474"/>
      <c r="H131" s="474"/>
      <c r="I131" s="474"/>
      <c r="J131" s="474"/>
      <c r="K131" s="474"/>
      <c r="L131" s="474"/>
      <c r="M131" s="474"/>
      <c r="N131" s="474"/>
      <c r="O131" s="474">
        <v>10.5</v>
      </c>
      <c r="P131" s="474"/>
      <c r="Q131" s="474"/>
      <c r="R131" s="474"/>
      <c r="S131" s="474"/>
      <c r="T131" s="474"/>
      <c r="U131" s="474"/>
      <c r="V131" s="474"/>
      <c r="W131" s="474"/>
      <c r="X131" s="474"/>
      <c r="Y131" s="474"/>
      <c r="Z131" s="474"/>
      <c r="AA131" s="474"/>
      <c r="AB131" s="474"/>
      <c r="AC131" s="474"/>
      <c r="AD131" s="474"/>
      <c r="AE131" s="474"/>
      <c r="AF131" s="474"/>
      <c r="AG131" s="474"/>
      <c r="AH131" s="474"/>
      <c r="AI131" s="474"/>
      <c r="AJ131" s="474"/>
      <c r="AK131" s="474"/>
      <c r="AL131" s="474"/>
      <c r="AM131" s="474"/>
      <c r="AN131" s="474"/>
      <c r="AO131" s="474"/>
      <c r="AP131" s="474"/>
      <c r="AR131" s="474"/>
      <c r="AS131" s="474"/>
      <c r="AT131" s="474"/>
      <c r="AU131" s="474"/>
      <c r="AV131" s="474"/>
      <c r="AW131" s="474"/>
      <c r="AX131" s="474"/>
      <c r="AY131" s="474"/>
      <c r="AZ131" s="474"/>
      <c r="BA131" s="474"/>
      <c r="BB131" s="474"/>
      <c r="BC131" s="474"/>
      <c r="BD131" s="474"/>
      <c r="BE131" s="474"/>
      <c r="BF131" s="474"/>
      <c r="BG131" s="474"/>
      <c r="BH131" s="474"/>
      <c r="BI131" s="474"/>
      <c r="BJ131" s="474"/>
      <c r="BK131" s="474"/>
      <c r="BL131" s="474"/>
      <c r="BM131" s="474"/>
      <c r="BN131" s="474"/>
      <c r="BO131" s="474"/>
      <c r="BP131" s="474"/>
      <c r="BQ131" s="474"/>
      <c r="BR131" s="474"/>
      <c r="BS131" s="474"/>
      <c r="BT131" s="474"/>
      <c r="BU131" s="474"/>
      <c r="BV131" s="474"/>
      <c r="BW131" s="474"/>
      <c r="BX131" s="474"/>
      <c r="BY131" s="474"/>
      <c r="BZ131" s="474"/>
      <c r="CA131" s="474"/>
      <c r="CC131" s="475"/>
      <c r="CD131" s="475"/>
      <c r="CE131" s="475"/>
      <c r="CF131" s="475"/>
      <c r="CG131" s="475"/>
      <c r="CH131" s="475"/>
      <c r="CI131" s="475"/>
      <c r="CJ131" s="475"/>
      <c r="CK131" s="475"/>
      <c r="CL131" s="475"/>
      <c r="CM131" s="475"/>
      <c r="CN131" s="475"/>
      <c r="CO131" s="475"/>
      <c r="CP131" s="475"/>
      <c r="CQ131" s="475"/>
      <c r="CR131" s="475"/>
      <c r="CS131" s="475"/>
      <c r="CT131" s="475"/>
      <c r="CU131" s="475"/>
      <c r="CV131" s="475"/>
      <c r="CW131" s="475"/>
      <c r="CX131" s="475"/>
      <c r="CY131" s="475"/>
      <c r="CZ131" s="475"/>
      <c r="DA131" s="475"/>
      <c r="DB131" s="475"/>
      <c r="DC131" s="475"/>
      <c r="DD131" s="475"/>
      <c r="DE131" s="475"/>
      <c r="DF131" s="475"/>
      <c r="DG131" s="475"/>
      <c r="DH131" s="475"/>
      <c r="DI131" s="475"/>
      <c r="DJ131" s="475"/>
      <c r="DK131" s="475"/>
      <c r="DL131" s="475"/>
      <c r="DM131" s="464">
        <v>1</v>
      </c>
    </row>
    <row r="132" spans="2:117">
      <c r="B132" s="473">
        <f t="shared" si="35"/>
        <v>31</v>
      </c>
      <c r="C132" s="423" t="s">
        <v>1105</v>
      </c>
      <c r="D132" s="423" t="s">
        <v>1008</v>
      </c>
      <c r="E132" s="423" t="s">
        <v>1142</v>
      </c>
      <c r="F132" s="476">
        <f t="shared" si="34"/>
        <v>0</v>
      </c>
      <c r="G132" s="474"/>
      <c r="H132" s="474"/>
      <c r="I132" s="474"/>
      <c r="J132" s="474"/>
      <c r="K132" s="474"/>
      <c r="L132" s="474"/>
      <c r="M132" s="474"/>
      <c r="N132" s="474"/>
      <c r="O132" s="474"/>
      <c r="P132" s="474"/>
      <c r="Q132" s="474"/>
      <c r="R132" s="474"/>
      <c r="S132" s="474"/>
      <c r="T132" s="474"/>
      <c r="U132" s="474"/>
      <c r="V132" s="474"/>
      <c r="W132" s="474"/>
      <c r="X132" s="474"/>
      <c r="Y132" s="474"/>
      <c r="Z132" s="474"/>
      <c r="AA132" s="474"/>
      <c r="AB132" s="474"/>
      <c r="AC132" s="474"/>
      <c r="AD132" s="474"/>
      <c r="AE132" s="474"/>
      <c r="AF132" s="474"/>
      <c r="AG132" s="474"/>
      <c r="AH132" s="474"/>
      <c r="AI132" s="474"/>
      <c r="AJ132" s="474"/>
      <c r="AK132" s="474"/>
      <c r="AL132" s="474"/>
      <c r="AM132" s="474"/>
      <c r="AN132" s="474"/>
      <c r="AO132" s="474"/>
      <c r="AP132" s="474"/>
      <c r="AR132" s="474"/>
      <c r="AS132" s="474"/>
      <c r="AT132" s="474"/>
      <c r="AU132" s="474"/>
      <c r="AV132" s="474"/>
      <c r="AW132" s="474"/>
      <c r="AX132" s="474"/>
      <c r="AY132" s="474"/>
      <c r="AZ132" s="474"/>
      <c r="BA132" s="474"/>
      <c r="BB132" s="474"/>
      <c r="BC132" s="474"/>
      <c r="BD132" s="474"/>
      <c r="BE132" s="474"/>
      <c r="BF132" s="474"/>
      <c r="BG132" s="474"/>
      <c r="BH132" s="474"/>
      <c r="BI132" s="474"/>
      <c r="BJ132" s="474"/>
      <c r="BK132" s="474"/>
      <c r="BL132" s="474"/>
      <c r="BM132" s="474"/>
      <c r="BN132" s="474"/>
      <c r="BO132" s="474"/>
      <c r="BP132" s="474"/>
      <c r="BQ132" s="474"/>
      <c r="BR132" s="474"/>
      <c r="BS132" s="474"/>
      <c r="BT132" s="474"/>
      <c r="BU132" s="474"/>
      <c r="BV132" s="474"/>
      <c r="BW132" s="474"/>
      <c r="BX132" s="474"/>
      <c r="BY132" s="474"/>
      <c r="BZ132" s="474"/>
      <c r="CA132" s="474"/>
      <c r="CC132" s="475"/>
      <c r="CD132" s="475"/>
      <c r="CE132" s="475"/>
      <c r="CF132" s="475"/>
      <c r="CG132" s="475"/>
      <c r="CH132" s="475"/>
      <c r="CI132" s="475"/>
      <c r="CJ132" s="475"/>
      <c r="CK132" s="475"/>
      <c r="CL132" s="475"/>
      <c r="CM132" s="475"/>
      <c r="CN132" s="475"/>
      <c r="CO132" s="475"/>
      <c r="CP132" s="475"/>
      <c r="CQ132" s="475"/>
      <c r="CR132" s="475"/>
      <c r="CS132" s="475"/>
      <c r="CT132" s="475"/>
      <c r="CU132" s="475"/>
      <c r="CV132" s="475"/>
      <c r="CW132" s="475"/>
      <c r="CX132" s="475"/>
      <c r="CY132" s="475"/>
      <c r="CZ132" s="475"/>
      <c r="DA132" s="475"/>
      <c r="DB132" s="475"/>
      <c r="DC132" s="475"/>
      <c r="DD132" s="475"/>
      <c r="DE132" s="475"/>
      <c r="DF132" s="475"/>
      <c r="DG132" s="475"/>
      <c r="DH132" s="475"/>
      <c r="DI132" s="475"/>
      <c r="DJ132" s="475"/>
      <c r="DK132" s="475"/>
      <c r="DL132" s="475"/>
      <c r="DM132" s="464">
        <v>1</v>
      </c>
    </row>
    <row r="133" spans="2:117">
      <c r="B133" s="473">
        <f t="shared" si="35"/>
        <v>32</v>
      </c>
      <c r="C133" s="423" t="s">
        <v>1105</v>
      </c>
      <c r="D133" s="423" t="s">
        <v>1143</v>
      </c>
      <c r="E133" s="423" t="s">
        <v>1144</v>
      </c>
      <c r="F133" s="476">
        <f t="shared" si="34"/>
        <v>2</v>
      </c>
      <c r="G133" s="474"/>
      <c r="H133" s="474"/>
      <c r="I133" s="474"/>
      <c r="J133" s="474"/>
      <c r="K133" s="474"/>
      <c r="L133" s="474"/>
      <c r="M133" s="474"/>
      <c r="N133" s="474"/>
      <c r="O133" s="474">
        <v>2</v>
      </c>
      <c r="P133" s="474"/>
      <c r="Q133" s="474"/>
      <c r="R133" s="474"/>
      <c r="S133" s="474"/>
      <c r="T133" s="474"/>
      <c r="U133" s="474"/>
      <c r="V133" s="474"/>
      <c r="W133" s="474"/>
      <c r="X133" s="474"/>
      <c r="Y133" s="474"/>
      <c r="Z133" s="474"/>
      <c r="AA133" s="474"/>
      <c r="AB133" s="474"/>
      <c r="AC133" s="474"/>
      <c r="AD133" s="474"/>
      <c r="AE133" s="474"/>
      <c r="AF133" s="474"/>
      <c r="AG133" s="474"/>
      <c r="AH133" s="474"/>
      <c r="AI133" s="474"/>
      <c r="AJ133" s="474"/>
      <c r="AK133" s="474"/>
      <c r="AL133" s="474"/>
      <c r="AM133" s="474"/>
      <c r="AN133" s="474"/>
      <c r="AO133" s="474"/>
      <c r="AP133" s="474"/>
      <c r="AR133" s="474"/>
      <c r="AS133" s="474"/>
      <c r="AT133" s="474"/>
      <c r="AU133" s="474"/>
      <c r="AV133" s="474"/>
      <c r="AW133" s="474"/>
      <c r="AX133" s="474"/>
      <c r="AY133" s="474"/>
      <c r="AZ133" s="474"/>
      <c r="BA133" s="474"/>
      <c r="BB133" s="474"/>
      <c r="BC133" s="474"/>
      <c r="BD133" s="474"/>
      <c r="BE133" s="474"/>
      <c r="BF133" s="474"/>
      <c r="BG133" s="474"/>
      <c r="BH133" s="474"/>
      <c r="BI133" s="474"/>
      <c r="BJ133" s="474"/>
      <c r="BK133" s="474"/>
      <c r="BL133" s="474"/>
      <c r="BM133" s="474"/>
      <c r="BN133" s="474"/>
      <c r="BO133" s="474"/>
      <c r="BP133" s="474"/>
      <c r="BQ133" s="474"/>
      <c r="BR133" s="474"/>
      <c r="BS133" s="474"/>
      <c r="BT133" s="474"/>
      <c r="BU133" s="474"/>
      <c r="BV133" s="474"/>
      <c r="BW133" s="474"/>
      <c r="BX133" s="474"/>
      <c r="BY133" s="474"/>
      <c r="BZ133" s="474"/>
      <c r="CA133" s="474"/>
      <c r="CC133" s="475"/>
      <c r="CD133" s="475"/>
      <c r="CE133" s="475"/>
      <c r="CF133" s="475"/>
      <c r="CG133" s="475"/>
      <c r="CH133" s="475"/>
      <c r="CI133" s="475"/>
      <c r="CJ133" s="475"/>
      <c r="CK133" s="475"/>
      <c r="CL133" s="475"/>
      <c r="CM133" s="475"/>
      <c r="CN133" s="475"/>
      <c r="CO133" s="475"/>
      <c r="CP133" s="475"/>
      <c r="CQ133" s="475"/>
      <c r="CR133" s="475"/>
      <c r="CS133" s="475"/>
      <c r="CT133" s="475"/>
      <c r="CU133" s="475"/>
      <c r="CV133" s="475"/>
      <c r="CW133" s="475"/>
      <c r="CX133" s="475"/>
      <c r="CY133" s="475"/>
      <c r="CZ133" s="475"/>
      <c r="DA133" s="475"/>
      <c r="DB133" s="475"/>
      <c r="DC133" s="475"/>
      <c r="DD133" s="475"/>
      <c r="DE133" s="475"/>
      <c r="DF133" s="475"/>
      <c r="DG133" s="475"/>
      <c r="DH133" s="475"/>
      <c r="DI133" s="475"/>
      <c r="DJ133" s="475"/>
      <c r="DK133" s="475"/>
      <c r="DL133" s="475"/>
      <c r="DM133" s="464">
        <v>1</v>
      </c>
    </row>
    <row r="134" spans="2:117">
      <c r="B134" s="473">
        <f t="shared" si="35"/>
        <v>33</v>
      </c>
      <c r="C134" s="423" t="s">
        <v>1105</v>
      </c>
      <c r="D134" s="423" t="s">
        <v>1145</v>
      </c>
      <c r="E134" s="423" t="s">
        <v>455</v>
      </c>
      <c r="F134" s="476">
        <f t="shared" si="34"/>
        <v>0</v>
      </c>
      <c r="G134" s="474"/>
      <c r="H134" s="474"/>
      <c r="I134" s="474"/>
      <c r="J134" s="474"/>
      <c r="K134" s="474"/>
      <c r="L134" s="474"/>
      <c r="M134" s="474"/>
      <c r="N134" s="474"/>
      <c r="O134" s="474"/>
      <c r="P134" s="474"/>
      <c r="Q134" s="474"/>
      <c r="R134" s="474"/>
      <c r="S134" s="474"/>
      <c r="T134" s="474"/>
      <c r="U134" s="474"/>
      <c r="V134" s="474"/>
      <c r="W134" s="474"/>
      <c r="X134" s="474"/>
      <c r="Y134" s="474"/>
      <c r="Z134" s="474"/>
      <c r="AA134" s="474"/>
      <c r="AB134" s="474"/>
      <c r="AC134" s="474"/>
      <c r="AD134" s="474"/>
      <c r="AE134" s="474"/>
      <c r="AF134" s="474"/>
      <c r="AG134" s="474"/>
      <c r="AH134" s="474"/>
      <c r="AI134" s="474"/>
      <c r="AJ134" s="474"/>
      <c r="AK134" s="474"/>
      <c r="AL134" s="474"/>
      <c r="AM134" s="474"/>
      <c r="AN134" s="474"/>
      <c r="AO134" s="474"/>
      <c r="AP134" s="474"/>
      <c r="AR134" s="474"/>
      <c r="AS134" s="474"/>
      <c r="AT134" s="474"/>
      <c r="AU134" s="474"/>
      <c r="AV134" s="474"/>
      <c r="AW134" s="474"/>
      <c r="AX134" s="474"/>
      <c r="AY134" s="474"/>
      <c r="AZ134" s="474"/>
      <c r="BA134" s="474"/>
      <c r="BB134" s="474"/>
      <c r="BC134" s="474"/>
      <c r="BD134" s="474"/>
      <c r="BE134" s="474"/>
      <c r="BF134" s="474"/>
      <c r="BG134" s="474"/>
      <c r="BH134" s="474"/>
      <c r="BI134" s="474"/>
      <c r="BJ134" s="474"/>
      <c r="BK134" s="474"/>
      <c r="BL134" s="474"/>
      <c r="BM134" s="474"/>
      <c r="BN134" s="474"/>
      <c r="BO134" s="474"/>
      <c r="BP134" s="474"/>
      <c r="BQ134" s="474"/>
      <c r="BR134" s="474"/>
      <c r="BS134" s="474"/>
      <c r="BT134" s="474"/>
      <c r="BU134" s="474"/>
      <c r="BV134" s="474"/>
      <c r="BW134" s="474"/>
      <c r="BX134" s="474"/>
      <c r="BY134" s="474"/>
      <c r="BZ134" s="474"/>
      <c r="CA134" s="474"/>
      <c r="CC134" s="475"/>
      <c r="CD134" s="475"/>
      <c r="CE134" s="475"/>
      <c r="CF134" s="475"/>
      <c r="CG134" s="475"/>
      <c r="CH134" s="475"/>
      <c r="CI134" s="475"/>
      <c r="CJ134" s="475"/>
      <c r="CK134" s="475"/>
      <c r="CL134" s="475"/>
      <c r="CM134" s="475"/>
      <c r="CN134" s="475"/>
      <c r="CO134" s="475"/>
      <c r="CP134" s="475"/>
      <c r="CQ134" s="475"/>
      <c r="CR134" s="475"/>
      <c r="CS134" s="475"/>
      <c r="CT134" s="475"/>
      <c r="CU134" s="475"/>
      <c r="CV134" s="475"/>
      <c r="CW134" s="475"/>
      <c r="CX134" s="475"/>
      <c r="CY134" s="475"/>
      <c r="CZ134" s="475"/>
      <c r="DA134" s="475"/>
      <c r="DB134" s="475"/>
      <c r="DC134" s="475"/>
      <c r="DD134" s="475"/>
      <c r="DE134" s="475"/>
      <c r="DF134" s="475"/>
      <c r="DG134" s="475"/>
      <c r="DH134" s="475"/>
      <c r="DI134" s="475"/>
      <c r="DJ134" s="475"/>
      <c r="DK134" s="475"/>
      <c r="DL134" s="475"/>
      <c r="DM134" s="464">
        <v>1</v>
      </c>
    </row>
    <row r="135" spans="2:117">
      <c r="B135" s="473">
        <f t="shared" si="35"/>
        <v>34</v>
      </c>
      <c r="C135" s="423" t="s">
        <v>1105</v>
      </c>
      <c r="D135" s="423" t="s">
        <v>971</v>
      </c>
      <c r="E135" s="423" t="s">
        <v>709</v>
      </c>
      <c r="F135" s="476">
        <f t="shared" si="34"/>
        <v>0</v>
      </c>
      <c r="G135" s="474"/>
      <c r="H135" s="474"/>
      <c r="I135" s="474"/>
      <c r="J135" s="474"/>
      <c r="K135" s="474"/>
      <c r="L135" s="474"/>
      <c r="M135" s="474"/>
      <c r="N135" s="474"/>
      <c r="O135" s="474"/>
      <c r="P135" s="474"/>
      <c r="Q135" s="474"/>
      <c r="R135" s="474"/>
      <c r="S135" s="474"/>
      <c r="T135" s="474"/>
      <c r="U135" s="474"/>
      <c r="V135" s="474"/>
      <c r="W135" s="474"/>
      <c r="X135" s="474"/>
      <c r="Y135" s="474"/>
      <c r="Z135" s="474"/>
      <c r="AA135" s="474"/>
      <c r="AB135" s="474"/>
      <c r="AC135" s="474"/>
      <c r="AD135" s="474"/>
      <c r="AE135" s="474"/>
      <c r="AF135" s="474"/>
      <c r="AG135" s="474"/>
      <c r="AH135" s="474"/>
      <c r="AI135" s="474"/>
      <c r="AJ135" s="474"/>
      <c r="AK135" s="474"/>
      <c r="AL135" s="474"/>
      <c r="AM135" s="474"/>
      <c r="AN135" s="474"/>
      <c r="AO135" s="474"/>
      <c r="AP135" s="474"/>
      <c r="AR135" s="474"/>
      <c r="AS135" s="474"/>
      <c r="AT135" s="474"/>
      <c r="AU135" s="474"/>
      <c r="AV135" s="474"/>
      <c r="AW135" s="474"/>
      <c r="AX135" s="474"/>
      <c r="AY135" s="474"/>
      <c r="AZ135" s="474"/>
      <c r="BA135" s="474"/>
      <c r="BB135" s="474"/>
      <c r="BC135" s="474"/>
      <c r="BD135" s="474"/>
      <c r="BE135" s="474"/>
      <c r="BF135" s="474"/>
      <c r="BG135" s="474"/>
      <c r="BH135" s="474"/>
      <c r="BI135" s="474"/>
      <c r="BJ135" s="474"/>
      <c r="BK135" s="474"/>
      <c r="BL135" s="474"/>
      <c r="BM135" s="474"/>
      <c r="BN135" s="474"/>
      <c r="BO135" s="474"/>
      <c r="BP135" s="474"/>
      <c r="BQ135" s="474"/>
      <c r="BR135" s="474"/>
      <c r="BS135" s="474"/>
      <c r="BT135" s="474"/>
      <c r="BU135" s="474"/>
      <c r="BV135" s="474"/>
      <c r="BW135" s="474"/>
      <c r="BX135" s="474"/>
      <c r="BY135" s="474"/>
      <c r="BZ135" s="474"/>
      <c r="CA135" s="474"/>
      <c r="CC135" s="475"/>
      <c r="CD135" s="475"/>
      <c r="CE135" s="475"/>
      <c r="CF135" s="475"/>
      <c r="CG135" s="475"/>
      <c r="CH135" s="475"/>
      <c r="CI135" s="475"/>
      <c r="CJ135" s="475"/>
      <c r="CK135" s="475"/>
      <c r="CL135" s="475"/>
      <c r="CM135" s="475"/>
      <c r="CN135" s="475"/>
      <c r="CO135" s="475"/>
      <c r="CP135" s="475"/>
      <c r="CQ135" s="475"/>
      <c r="CR135" s="475"/>
      <c r="CS135" s="475"/>
      <c r="CT135" s="475"/>
      <c r="CU135" s="475"/>
      <c r="CV135" s="475"/>
      <c r="CW135" s="475"/>
      <c r="CX135" s="475"/>
      <c r="CY135" s="475"/>
      <c r="CZ135" s="475"/>
      <c r="DA135" s="475"/>
      <c r="DB135" s="475"/>
      <c r="DC135" s="475"/>
      <c r="DD135" s="475"/>
      <c r="DE135" s="475"/>
      <c r="DF135" s="475"/>
      <c r="DG135" s="475"/>
      <c r="DH135" s="475"/>
      <c r="DI135" s="475"/>
      <c r="DJ135" s="475"/>
      <c r="DK135" s="475"/>
      <c r="DL135" s="475"/>
      <c r="DM135" s="464">
        <v>1</v>
      </c>
    </row>
    <row r="136" spans="2:117">
      <c r="B136" s="473">
        <f t="shared" si="35"/>
        <v>35</v>
      </c>
      <c r="C136" s="423" t="s">
        <v>1105</v>
      </c>
      <c r="D136" s="423" t="s">
        <v>993</v>
      </c>
      <c r="E136" s="423" t="s">
        <v>968</v>
      </c>
      <c r="F136" s="476">
        <f t="shared" si="34"/>
        <v>10.5</v>
      </c>
      <c r="G136" s="474"/>
      <c r="H136" s="474"/>
      <c r="I136" s="474"/>
      <c r="J136" s="474"/>
      <c r="K136" s="474"/>
      <c r="L136" s="474"/>
      <c r="M136" s="474"/>
      <c r="N136" s="474"/>
      <c r="O136" s="474">
        <v>10.5</v>
      </c>
      <c r="P136" s="474"/>
      <c r="Q136" s="474"/>
      <c r="R136" s="474"/>
      <c r="S136" s="474"/>
      <c r="T136" s="474"/>
      <c r="U136" s="474"/>
      <c r="V136" s="474"/>
      <c r="W136" s="474"/>
      <c r="X136" s="474"/>
      <c r="Y136" s="474"/>
      <c r="Z136" s="474"/>
      <c r="AA136" s="474"/>
      <c r="AB136" s="474"/>
      <c r="AC136" s="474"/>
      <c r="AD136" s="474"/>
      <c r="AE136" s="474"/>
      <c r="AF136" s="474"/>
      <c r="AG136" s="474"/>
      <c r="AH136" s="474"/>
      <c r="AI136" s="474"/>
      <c r="AJ136" s="474"/>
      <c r="AK136" s="474"/>
      <c r="AL136" s="474"/>
      <c r="AM136" s="474"/>
      <c r="AN136" s="474"/>
      <c r="AO136" s="474"/>
      <c r="AP136" s="474"/>
      <c r="AR136" s="474"/>
      <c r="AS136" s="474"/>
      <c r="AT136" s="474"/>
      <c r="AU136" s="474"/>
      <c r="AV136" s="474"/>
      <c r="AW136" s="474"/>
      <c r="AX136" s="474"/>
      <c r="AY136" s="474"/>
      <c r="AZ136" s="474"/>
      <c r="BA136" s="474"/>
      <c r="BB136" s="474"/>
      <c r="BC136" s="474"/>
      <c r="BD136" s="474"/>
      <c r="BE136" s="474"/>
      <c r="BF136" s="474"/>
      <c r="BG136" s="474"/>
      <c r="BH136" s="474"/>
      <c r="BI136" s="474"/>
      <c r="BJ136" s="474"/>
      <c r="BK136" s="474"/>
      <c r="BL136" s="474"/>
      <c r="BM136" s="474"/>
      <c r="BN136" s="474"/>
      <c r="BO136" s="474"/>
      <c r="BP136" s="474"/>
      <c r="BQ136" s="474"/>
      <c r="BR136" s="474"/>
      <c r="BS136" s="474"/>
      <c r="BT136" s="474"/>
      <c r="BU136" s="474"/>
      <c r="BV136" s="474"/>
      <c r="BW136" s="474"/>
      <c r="BX136" s="474"/>
      <c r="BY136" s="474"/>
      <c r="BZ136" s="474"/>
      <c r="CA136" s="474"/>
      <c r="CC136" s="475"/>
      <c r="CD136" s="475"/>
      <c r="CE136" s="475"/>
      <c r="CF136" s="475"/>
      <c r="CG136" s="475"/>
      <c r="CH136" s="475"/>
      <c r="CI136" s="475"/>
      <c r="CJ136" s="475"/>
      <c r="CK136" s="475"/>
      <c r="CL136" s="475"/>
      <c r="CM136" s="475"/>
      <c r="CN136" s="475"/>
      <c r="CO136" s="475"/>
      <c r="CP136" s="475"/>
      <c r="CQ136" s="475"/>
      <c r="CR136" s="475"/>
      <c r="CS136" s="475"/>
      <c r="CT136" s="475"/>
      <c r="CU136" s="475"/>
      <c r="CV136" s="475"/>
      <c r="CW136" s="475"/>
      <c r="CX136" s="475"/>
      <c r="CY136" s="475"/>
      <c r="CZ136" s="475"/>
      <c r="DA136" s="475"/>
      <c r="DB136" s="475"/>
      <c r="DC136" s="475"/>
      <c r="DD136" s="475"/>
      <c r="DE136" s="475"/>
      <c r="DF136" s="475"/>
      <c r="DG136" s="475"/>
      <c r="DH136" s="475"/>
      <c r="DI136" s="475"/>
      <c r="DJ136" s="475"/>
      <c r="DK136" s="475"/>
      <c r="DL136" s="475"/>
      <c r="DM136" s="464">
        <v>1</v>
      </c>
    </row>
    <row r="137" spans="2:117">
      <c r="B137" s="473">
        <f t="shared" si="35"/>
        <v>36</v>
      </c>
      <c r="C137" s="423" t="s">
        <v>1105</v>
      </c>
      <c r="D137" s="423" t="s">
        <v>1146</v>
      </c>
      <c r="E137" s="423" t="s">
        <v>613</v>
      </c>
      <c r="F137" s="476">
        <f t="shared" si="34"/>
        <v>0</v>
      </c>
      <c r="G137" s="474"/>
      <c r="H137" s="474"/>
      <c r="I137" s="474"/>
      <c r="J137" s="474"/>
      <c r="K137" s="474"/>
      <c r="L137" s="474"/>
      <c r="M137" s="474"/>
      <c r="N137" s="474"/>
      <c r="O137" s="474"/>
      <c r="P137" s="474"/>
      <c r="Q137" s="474"/>
      <c r="R137" s="474"/>
      <c r="S137" s="474"/>
      <c r="T137" s="474"/>
      <c r="U137" s="474"/>
      <c r="V137" s="474"/>
      <c r="W137" s="474"/>
      <c r="X137" s="474"/>
      <c r="Y137" s="474"/>
      <c r="Z137" s="474"/>
      <c r="AA137" s="474"/>
      <c r="AB137" s="474"/>
      <c r="AC137" s="474"/>
      <c r="AD137" s="474"/>
      <c r="AE137" s="474"/>
      <c r="AF137" s="474"/>
      <c r="AG137" s="474"/>
      <c r="AH137" s="474"/>
      <c r="AI137" s="474"/>
      <c r="AJ137" s="474"/>
      <c r="AK137" s="474"/>
      <c r="AL137" s="474"/>
      <c r="AM137" s="474"/>
      <c r="AN137" s="474"/>
      <c r="AO137" s="474"/>
      <c r="AP137" s="474"/>
      <c r="AR137" s="474"/>
      <c r="AS137" s="474"/>
      <c r="AT137" s="474"/>
      <c r="AU137" s="474"/>
      <c r="AV137" s="474"/>
      <c r="AW137" s="474"/>
      <c r="AX137" s="474"/>
      <c r="AY137" s="474"/>
      <c r="AZ137" s="474"/>
      <c r="BA137" s="474"/>
      <c r="BB137" s="474"/>
      <c r="BC137" s="474"/>
      <c r="BD137" s="474"/>
      <c r="BE137" s="474"/>
      <c r="BF137" s="474"/>
      <c r="BG137" s="474"/>
      <c r="BH137" s="474"/>
      <c r="BI137" s="474"/>
      <c r="BJ137" s="474"/>
      <c r="BK137" s="474"/>
      <c r="BL137" s="474"/>
      <c r="BM137" s="474"/>
      <c r="BN137" s="474"/>
      <c r="BO137" s="474"/>
      <c r="BP137" s="474"/>
      <c r="BQ137" s="474"/>
      <c r="BR137" s="474"/>
      <c r="BS137" s="474"/>
      <c r="BT137" s="474"/>
      <c r="BU137" s="474"/>
      <c r="BV137" s="474"/>
      <c r="BW137" s="474"/>
      <c r="BX137" s="474"/>
      <c r="BY137" s="474"/>
      <c r="BZ137" s="474"/>
      <c r="CA137" s="474"/>
      <c r="CC137" s="475"/>
      <c r="CD137" s="475"/>
      <c r="CE137" s="475"/>
      <c r="CF137" s="475"/>
      <c r="CG137" s="475"/>
      <c r="CH137" s="475"/>
      <c r="CI137" s="475"/>
      <c r="CJ137" s="475"/>
      <c r="CK137" s="475"/>
      <c r="CL137" s="475"/>
      <c r="CM137" s="475"/>
      <c r="CN137" s="475"/>
      <c r="CO137" s="475"/>
      <c r="CP137" s="475"/>
      <c r="CQ137" s="475"/>
      <c r="CR137" s="475"/>
      <c r="CS137" s="475"/>
      <c r="CT137" s="475"/>
      <c r="CU137" s="475"/>
      <c r="CV137" s="475"/>
      <c r="CW137" s="475"/>
      <c r="CX137" s="475"/>
      <c r="CY137" s="475"/>
      <c r="CZ137" s="475"/>
      <c r="DA137" s="475"/>
      <c r="DB137" s="475"/>
      <c r="DC137" s="475"/>
      <c r="DD137" s="475"/>
      <c r="DE137" s="475"/>
      <c r="DF137" s="475"/>
      <c r="DG137" s="475"/>
      <c r="DH137" s="475"/>
      <c r="DI137" s="475"/>
      <c r="DJ137" s="475"/>
      <c r="DK137" s="475"/>
      <c r="DL137" s="475"/>
      <c r="DM137" s="464">
        <v>1</v>
      </c>
    </row>
    <row r="138" spans="2:117">
      <c r="B138" s="473">
        <f t="shared" si="35"/>
        <v>37</v>
      </c>
      <c r="C138" s="423" t="s">
        <v>1105</v>
      </c>
      <c r="D138" s="423" t="s">
        <v>1147</v>
      </c>
      <c r="E138" s="423" t="s">
        <v>705</v>
      </c>
      <c r="F138" s="476">
        <f t="shared" si="34"/>
        <v>10.5</v>
      </c>
      <c r="G138" s="474"/>
      <c r="H138" s="474"/>
      <c r="I138" s="474"/>
      <c r="J138" s="474"/>
      <c r="K138" s="474"/>
      <c r="L138" s="474"/>
      <c r="M138" s="474"/>
      <c r="N138" s="474"/>
      <c r="O138" s="474">
        <v>10.5</v>
      </c>
      <c r="P138" s="474"/>
      <c r="Q138" s="474"/>
      <c r="R138" s="474"/>
      <c r="S138" s="474"/>
      <c r="T138" s="474"/>
      <c r="U138" s="474"/>
      <c r="V138" s="474"/>
      <c r="W138" s="474"/>
      <c r="X138" s="474"/>
      <c r="Y138" s="474"/>
      <c r="Z138" s="474"/>
      <c r="AA138" s="474"/>
      <c r="AB138" s="474"/>
      <c r="AC138" s="474"/>
      <c r="AD138" s="474"/>
      <c r="AE138" s="474"/>
      <c r="AF138" s="474"/>
      <c r="AG138" s="474"/>
      <c r="AH138" s="474"/>
      <c r="AI138" s="474"/>
      <c r="AJ138" s="474"/>
      <c r="AK138" s="474"/>
      <c r="AL138" s="474"/>
      <c r="AM138" s="474"/>
      <c r="AN138" s="474"/>
      <c r="AO138" s="474"/>
      <c r="AP138" s="474"/>
      <c r="AR138" s="474"/>
      <c r="AS138" s="474"/>
      <c r="AT138" s="474"/>
      <c r="AU138" s="474"/>
      <c r="AV138" s="474"/>
      <c r="AW138" s="474"/>
      <c r="AX138" s="474"/>
      <c r="AY138" s="474"/>
      <c r="AZ138" s="474"/>
      <c r="BA138" s="474"/>
      <c r="BB138" s="474"/>
      <c r="BC138" s="474"/>
      <c r="BD138" s="474"/>
      <c r="BE138" s="474"/>
      <c r="BF138" s="474"/>
      <c r="BG138" s="474"/>
      <c r="BH138" s="474"/>
      <c r="BI138" s="474"/>
      <c r="BJ138" s="474"/>
      <c r="BK138" s="474"/>
      <c r="BL138" s="474"/>
      <c r="BM138" s="474"/>
      <c r="BN138" s="474"/>
      <c r="BO138" s="474"/>
      <c r="BP138" s="474"/>
      <c r="BQ138" s="474"/>
      <c r="BR138" s="474"/>
      <c r="BS138" s="474"/>
      <c r="BT138" s="474"/>
      <c r="BU138" s="474"/>
      <c r="BV138" s="474"/>
      <c r="BW138" s="474"/>
      <c r="BX138" s="474"/>
      <c r="BY138" s="474"/>
      <c r="BZ138" s="474"/>
      <c r="CA138" s="474"/>
      <c r="CC138" s="475"/>
      <c r="CD138" s="475"/>
      <c r="CE138" s="475"/>
      <c r="CF138" s="475"/>
      <c r="CG138" s="475"/>
      <c r="CH138" s="475"/>
      <c r="CI138" s="475"/>
      <c r="CJ138" s="475"/>
      <c r="CK138" s="475"/>
      <c r="CL138" s="475"/>
      <c r="CM138" s="475"/>
      <c r="CN138" s="475"/>
      <c r="CO138" s="475"/>
      <c r="CP138" s="475"/>
      <c r="CQ138" s="475"/>
      <c r="CR138" s="475"/>
      <c r="CS138" s="475"/>
      <c r="CT138" s="475"/>
      <c r="CU138" s="475"/>
      <c r="CV138" s="475"/>
      <c r="CW138" s="475"/>
      <c r="CX138" s="475"/>
      <c r="CY138" s="475"/>
      <c r="CZ138" s="475"/>
      <c r="DA138" s="475"/>
      <c r="DB138" s="475"/>
      <c r="DC138" s="475"/>
      <c r="DD138" s="475"/>
      <c r="DE138" s="475"/>
      <c r="DF138" s="475"/>
      <c r="DG138" s="475"/>
      <c r="DH138" s="475"/>
      <c r="DI138" s="475"/>
      <c r="DJ138" s="475"/>
      <c r="DK138" s="475"/>
      <c r="DL138" s="475"/>
      <c r="DM138" s="464">
        <v>1</v>
      </c>
    </row>
    <row r="139" spans="2:117">
      <c r="B139" s="473">
        <f t="shared" si="35"/>
        <v>38</v>
      </c>
      <c r="C139" s="423" t="s">
        <v>1105</v>
      </c>
      <c r="D139" s="423" t="s">
        <v>1148</v>
      </c>
      <c r="E139" s="423" t="s">
        <v>615</v>
      </c>
      <c r="F139" s="476">
        <f t="shared" si="34"/>
        <v>10.5</v>
      </c>
      <c r="G139" s="474"/>
      <c r="H139" s="474"/>
      <c r="I139" s="474"/>
      <c r="J139" s="474"/>
      <c r="K139" s="474"/>
      <c r="L139" s="474"/>
      <c r="M139" s="474"/>
      <c r="N139" s="474"/>
      <c r="O139" s="474">
        <v>10.5</v>
      </c>
      <c r="P139" s="474"/>
      <c r="Q139" s="474"/>
      <c r="R139" s="474"/>
      <c r="S139" s="474"/>
      <c r="T139" s="474"/>
      <c r="U139" s="474"/>
      <c r="V139" s="474"/>
      <c r="W139" s="474"/>
      <c r="X139" s="474"/>
      <c r="Y139" s="474"/>
      <c r="Z139" s="474"/>
      <c r="AA139" s="474"/>
      <c r="AB139" s="474"/>
      <c r="AC139" s="474"/>
      <c r="AD139" s="474"/>
      <c r="AE139" s="474"/>
      <c r="AF139" s="474"/>
      <c r="AG139" s="474"/>
      <c r="AH139" s="474"/>
      <c r="AI139" s="474"/>
      <c r="AJ139" s="474"/>
      <c r="AK139" s="474"/>
      <c r="AL139" s="474"/>
      <c r="AM139" s="474"/>
      <c r="AN139" s="474"/>
      <c r="AO139" s="474"/>
      <c r="AP139" s="474"/>
      <c r="AR139" s="474"/>
      <c r="AS139" s="474"/>
      <c r="AT139" s="474"/>
      <c r="AU139" s="474"/>
      <c r="AV139" s="474"/>
      <c r="AW139" s="474"/>
      <c r="AX139" s="474"/>
      <c r="AY139" s="474"/>
      <c r="AZ139" s="474"/>
      <c r="BA139" s="474"/>
      <c r="BB139" s="474"/>
      <c r="BC139" s="474"/>
      <c r="BD139" s="474"/>
      <c r="BE139" s="474"/>
      <c r="BF139" s="474"/>
      <c r="BG139" s="474"/>
      <c r="BH139" s="474"/>
      <c r="BI139" s="474"/>
      <c r="BJ139" s="474"/>
      <c r="BK139" s="474"/>
      <c r="BL139" s="474"/>
      <c r="BM139" s="474"/>
      <c r="BN139" s="474"/>
      <c r="BO139" s="474"/>
      <c r="BP139" s="474"/>
      <c r="BQ139" s="474"/>
      <c r="BR139" s="474"/>
      <c r="BS139" s="474"/>
      <c r="BT139" s="474"/>
      <c r="BU139" s="474"/>
      <c r="BV139" s="474"/>
      <c r="BW139" s="474"/>
      <c r="BX139" s="474"/>
      <c r="BY139" s="474"/>
      <c r="BZ139" s="474"/>
      <c r="CA139" s="474"/>
      <c r="CC139" s="475"/>
      <c r="CD139" s="475"/>
      <c r="CE139" s="475"/>
      <c r="CF139" s="475"/>
      <c r="CG139" s="475"/>
      <c r="CH139" s="475"/>
      <c r="CI139" s="475"/>
      <c r="CJ139" s="475"/>
      <c r="CK139" s="475"/>
      <c r="CL139" s="475"/>
      <c r="CM139" s="475"/>
      <c r="CN139" s="475"/>
      <c r="CO139" s="475"/>
      <c r="CP139" s="475"/>
      <c r="CQ139" s="475"/>
      <c r="CR139" s="475"/>
      <c r="CS139" s="475"/>
      <c r="CT139" s="475"/>
      <c r="CU139" s="475"/>
      <c r="CV139" s="475"/>
      <c r="CW139" s="475"/>
      <c r="CX139" s="475"/>
      <c r="CY139" s="475"/>
      <c r="CZ139" s="475"/>
      <c r="DA139" s="475"/>
      <c r="DB139" s="475"/>
      <c r="DC139" s="475"/>
      <c r="DD139" s="475"/>
      <c r="DE139" s="475"/>
      <c r="DF139" s="475"/>
      <c r="DG139" s="475"/>
      <c r="DH139" s="475"/>
      <c r="DI139" s="475"/>
      <c r="DJ139" s="475"/>
      <c r="DK139" s="475"/>
      <c r="DL139" s="475"/>
      <c r="DM139" s="464">
        <v>1</v>
      </c>
    </row>
    <row r="140" spans="2:117">
      <c r="B140" s="473">
        <f t="shared" si="35"/>
        <v>39</v>
      </c>
      <c r="C140" s="423" t="s">
        <v>1105</v>
      </c>
      <c r="D140" s="423" t="s">
        <v>1149</v>
      </c>
      <c r="E140" s="423" t="s">
        <v>1150</v>
      </c>
      <c r="F140" s="476">
        <f t="shared" si="34"/>
        <v>0</v>
      </c>
      <c r="G140" s="474"/>
      <c r="H140" s="474"/>
      <c r="I140" s="474"/>
      <c r="J140" s="474"/>
      <c r="K140" s="474"/>
      <c r="L140" s="474"/>
      <c r="M140" s="474"/>
      <c r="N140" s="474"/>
      <c r="O140" s="474"/>
      <c r="P140" s="474"/>
      <c r="Q140" s="474"/>
      <c r="R140" s="474"/>
      <c r="S140" s="474"/>
      <c r="T140" s="474"/>
      <c r="U140" s="474"/>
      <c r="V140" s="474"/>
      <c r="W140" s="474"/>
      <c r="X140" s="474"/>
      <c r="Y140" s="474"/>
      <c r="Z140" s="474"/>
      <c r="AA140" s="474"/>
      <c r="AB140" s="474"/>
      <c r="AC140" s="474"/>
      <c r="AD140" s="474"/>
      <c r="AE140" s="474"/>
      <c r="AF140" s="474"/>
      <c r="AG140" s="474"/>
      <c r="AH140" s="474"/>
      <c r="AI140" s="474"/>
      <c r="AJ140" s="474"/>
      <c r="AK140" s="474"/>
      <c r="AL140" s="474"/>
      <c r="AM140" s="474"/>
      <c r="AN140" s="474"/>
      <c r="AO140" s="474"/>
      <c r="AP140" s="474"/>
      <c r="AR140" s="474"/>
      <c r="AS140" s="474"/>
      <c r="AT140" s="474"/>
      <c r="AU140" s="474"/>
      <c r="AV140" s="474"/>
      <c r="AW140" s="474"/>
      <c r="AX140" s="474"/>
      <c r="AY140" s="474"/>
      <c r="AZ140" s="474"/>
      <c r="BA140" s="474"/>
      <c r="BB140" s="474"/>
      <c r="BC140" s="474"/>
      <c r="BD140" s="474"/>
      <c r="BE140" s="474"/>
      <c r="BF140" s="474"/>
      <c r="BG140" s="474"/>
      <c r="BH140" s="474"/>
      <c r="BI140" s="474"/>
      <c r="BJ140" s="474"/>
      <c r="BK140" s="474"/>
      <c r="BL140" s="474"/>
      <c r="BM140" s="474"/>
      <c r="BN140" s="474"/>
      <c r="BO140" s="474"/>
      <c r="BP140" s="474"/>
      <c r="BQ140" s="474"/>
      <c r="BR140" s="474"/>
      <c r="BS140" s="474"/>
      <c r="BT140" s="474"/>
      <c r="BU140" s="474"/>
      <c r="BV140" s="474"/>
      <c r="BW140" s="474"/>
      <c r="BX140" s="474"/>
      <c r="BY140" s="474"/>
      <c r="BZ140" s="474"/>
      <c r="CA140" s="474"/>
      <c r="CC140" s="475"/>
      <c r="CD140" s="475"/>
      <c r="CE140" s="475"/>
      <c r="CF140" s="475"/>
      <c r="CG140" s="475"/>
      <c r="CH140" s="475"/>
      <c r="CI140" s="475"/>
      <c r="CJ140" s="475"/>
      <c r="CK140" s="475"/>
      <c r="CL140" s="475"/>
      <c r="CM140" s="475"/>
      <c r="CN140" s="475"/>
      <c r="CO140" s="475"/>
      <c r="CP140" s="475"/>
      <c r="CQ140" s="475"/>
      <c r="CR140" s="475"/>
      <c r="CS140" s="475"/>
      <c r="CT140" s="475"/>
      <c r="CU140" s="475"/>
      <c r="CV140" s="475"/>
      <c r="CW140" s="475"/>
      <c r="CX140" s="475"/>
      <c r="CY140" s="475"/>
      <c r="CZ140" s="475"/>
      <c r="DA140" s="475"/>
      <c r="DB140" s="475"/>
      <c r="DC140" s="475"/>
      <c r="DD140" s="475"/>
      <c r="DE140" s="475"/>
      <c r="DF140" s="475"/>
      <c r="DG140" s="475"/>
      <c r="DH140" s="475"/>
      <c r="DI140" s="475"/>
      <c r="DJ140" s="475"/>
      <c r="DK140" s="475"/>
      <c r="DL140" s="475"/>
      <c r="DM140" s="464">
        <v>1</v>
      </c>
    </row>
    <row r="141" spans="2:117">
      <c r="B141" s="473">
        <f t="shared" si="35"/>
        <v>40</v>
      </c>
      <c r="C141" s="423" t="s">
        <v>1105</v>
      </c>
      <c r="D141" s="423" t="s">
        <v>1151</v>
      </c>
      <c r="E141" s="423" t="s">
        <v>507</v>
      </c>
      <c r="F141" s="476">
        <f t="shared" si="34"/>
        <v>9</v>
      </c>
      <c r="G141" s="474"/>
      <c r="H141" s="474"/>
      <c r="I141" s="474"/>
      <c r="J141" s="474"/>
      <c r="K141" s="474"/>
      <c r="L141" s="474"/>
      <c r="M141" s="474"/>
      <c r="N141" s="474"/>
      <c r="O141" s="474">
        <v>9</v>
      </c>
      <c r="P141" s="474"/>
      <c r="Q141" s="474"/>
      <c r="R141" s="474"/>
      <c r="S141" s="474"/>
      <c r="T141" s="474"/>
      <c r="U141" s="474"/>
      <c r="V141" s="474"/>
      <c r="W141" s="474"/>
      <c r="X141" s="474"/>
      <c r="Y141" s="474"/>
      <c r="Z141" s="474"/>
      <c r="AA141" s="474"/>
      <c r="AB141" s="474"/>
      <c r="AC141" s="474"/>
      <c r="AD141" s="474"/>
      <c r="AE141" s="474"/>
      <c r="AF141" s="474"/>
      <c r="AG141" s="474"/>
      <c r="AH141" s="474"/>
      <c r="AI141" s="474"/>
      <c r="AJ141" s="474"/>
      <c r="AK141" s="474"/>
      <c r="AL141" s="474"/>
      <c r="AM141" s="474"/>
      <c r="AN141" s="474"/>
      <c r="AO141" s="474"/>
      <c r="AP141" s="474"/>
      <c r="AR141" s="474"/>
      <c r="AS141" s="474"/>
      <c r="AT141" s="474"/>
      <c r="AU141" s="474"/>
      <c r="AV141" s="474"/>
      <c r="AW141" s="474"/>
      <c r="AX141" s="474"/>
      <c r="AY141" s="474"/>
      <c r="AZ141" s="474"/>
      <c r="BA141" s="474"/>
      <c r="BB141" s="474"/>
      <c r="BC141" s="474"/>
      <c r="BD141" s="474"/>
      <c r="BE141" s="474"/>
      <c r="BF141" s="474"/>
      <c r="BG141" s="474"/>
      <c r="BH141" s="474"/>
      <c r="BI141" s="474"/>
      <c r="BJ141" s="474"/>
      <c r="BK141" s="474"/>
      <c r="BL141" s="474"/>
      <c r="BM141" s="474"/>
      <c r="BN141" s="474"/>
      <c r="BO141" s="474"/>
      <c r="BP141" s="474"/>
      <c r="BQ141" s="474"/>
      <c r="BR141" s="474"/>
      <c r="BS141" s="474"/>
      <c r="BT141" s="474"/>
      <c r="BU141" s="474"/>
      <c r="BV141" s="474"/>
      <c r="BW141" s="474"/>
      <c r="BX141" s="474"/>
      <c r="BY141" s="474"/>
      <c r="BZ141" s="474"/>
      <c r="CA141" s="474"/>
      <c r="CC141" s="475"/>
      <c r="CD141" s="475"/>
      <c r="CE141" s="475"/>
      <c r="CF141" s="475"/>
      <c r="CG141" s="475"/>
      <c r="CH141" s="475"/>
      <c r="CI141" s="475"/>
      <c r="CJ141" s="475"/>
      <c r="CK141" s="475"/>
      <c r="CL141" s="475"/>
      <c r="CM141" s="475"/>
      <c r="CN141" s="475"/>
      <c r="CO141" s="475"/>
      <c r="CP141" s="475"/>
      <c r="CQ141" s="475"/>
      <c r="CR141" s="475"/>
      <c r="CS141" s="475"/>
      <c r="CT141" s="475"/>
      <c r="CU141" s="475"/>
      <c r="CV141" s="475"/>
      <c r="CW141" s="475"/>
      <c r="CX141" s="475"/>
      <c r="CY141" s="475"/>
      <c r="CZ141" s="475"/>
      <c r="DA141" s="475"/>
      <c r="DB141" s="475"/>
      <c r="DC141" s="475"/>
      <c r="DD141" s="475"/>
      <c r="DE141" s="475"/>
      <c r="DF141" s="475"/>
      <c r="DG141" s="475"/>
      <c r="DH141" s="475"/>
      <c r="DI141" s="475"/>
      <c r="DJ141" s="475"/>
      <c r="DK141" s="475"/>
      <c r="DL141" s="475"/>
      <c r="DM141" s="464">
        <v>1</v>
      </c>
    </row>
    <row r="142" spans="2:117">
      <c r="B142" s="473">
        <f t="shared" si="35"/>
        <v>41</v>
      </c>
      <c r="C142" s="423" t="s">
        <v>1105</v>
      </c>
      <c r="D142" s="423" t="s">
        <v>1004</v>
      </c>
      <c r="E142" s="423" t="s">
        <v>1005</v>
      </c>
      <c r="F142" s="476">
        <f t="shared" si="34"/>
        <v>0</v>
      </c>
      <c r="G142" s="474"/>
      <c r="H142" s="474"/>
      <c r="I142" s="474"/>
      <c r="J142" s="474"/>
      <c r="K142" s="474"/>
      <c r="L142" s="474"/>
      <c r="M142" s="474"/>
      <c r="N142" s="474"/>
      <c r="O142" s="474"/>
      <c r="P142" s="474"/>
      <c r="Q142" s="474"/>
      <c r="R142" s="474"/>
      <c r="S142" s="474"/>
      <c r="T142" s="474"/>
      <c r="U142" s="474"/>
      <c r="V142" s="474"/>
      <c r="W142" s="474"/>
      <c r="X142" s="474"/>
      <c r="Y142" s="474"/>
      <c r="Z142" s="474"/>
      <c r="AA142" s="474"/>
      <c r="AB142" s="474"/>
      <c r="AC142" s="474"/>
      <c r="AD142" s="474"/>
      <c r="AE142" s="474"/>
      <c r="AF142" s="474"/>
      <c r="AG142" s="474"/>
      <c r="AH142" s="474"/>
      <c r="AI142" s="474"/>
      <c r="AJ142" s="474"/>
      <c r="AK142" s="474"/>
      <c r="AL142" s="474"/>
      <c r="AM142" s="474"/>
      <c r="AN142" s="474"/>
      <c r="AO142" s="474"/>
      <c r="AP142" s="474"/>
      <c r="AR142" s="474"/>
      <c r="AS142" s="474"/>
      <c r="AT142" s="474"/>
      <c r="AU142" s="474"/>
      <c r="AV142" s="474"/>
      <c r="AW142" s="474"/>
      <c r="AX142" s="474"/>
      <c r="AY142" s="474"/>
      <c r="AZ142" s="474"/>
      <c r="BA142" s="474"/>
      <c r="BB142" s="474"/>
      <c r="BC142" s="474"/>
      <c r="BD142" s="474"/>
      <c r="BE142" s="474"/>
      <c r="BF142" s="474"/>
      <c r="BG142" s="474"/>
      <c r="BH142" s="474"/>
      <c r="BI142" s="474"/>
      <c r="BJ142" s="474"/>
      <c r="BK142" s="474"/>
      <c r="BL142" s="474"/>
      <c r="BM142" s="474"/>
      <c r="BN142" s="474"/>
      <c r="BO142" s="474"/>
      <c r="BP142" s="474"/>
      <c r="BQ142" s="474"/>
      <c r="BR142" s="474"/>
      <c r="BS142" s="474"/>
      <c r="BT142" s="474"/>
      <c r="BU142" s="474"/>
      <c r="BV142" s="474"/>
      <c r="BW142" s="474"/>
      <c r="BX142" s="474"/>
      <c r="BY142" s="474"/>
      <c r="BZ142" s="474"/>
      <c r="CA142" s="474"/>
      <c r="CC142" s="475"/>
      <c r="CD142" s="475"/>
      <c r="CE142" s="475"/>
      <c r="CF142" s="475"/>
      <c r="CG142" s="475"/>
      <c r="CH142" s="475"/>
      <c r="CI142" s="475"/>
      <c r="CJ142" s="475"/>
      <c r="CK142" s="475"/>
      <c r="CL142" s="475"/>
      <c r="CM142" s="475"/>
      <c r="CN142" s="475"/>
      <c r="CO142" s="475"/>
      <c r="CP142" s="475"/>
      <c r="CQ142" s="475"/>
      <c r="CR142" s="475"/>
      <c r="CS142" s="475"/>
      <c r="CT142" s="475"/>
      <c r="CU142" s="475"/>
      <c r="CV142" s="475"/>
      <c r="CW142" s="475"/>
      <c r="CX142" s="475"/>
      <c r="CY142" s="475"/>
      <c r="CZ142" s="475"/>
      <c r="DA142" s="475"/>
      <c r="DB142" s="475"/>
      <c r="DC142" s="475"/>
      <c r="DD142" s="475"/>
      <c r="DE142" s="475"/>
      <c r="DF142" s="475"/>
      <c r="DG142" s="475"/>
      <c r="DH142" s="475"/>
      <c r="DI142" s="475"/>
      <c r="DJ142" s="475"/>
      <c r="DK142" s="475"/>
      <c r="DL142" s="475"/>
      <c r="DM142" s="464">
        <v>1</v>
      </c>
    </row>
    <row r="143" spans="2:117">
      <c r="B143" s="473">
        <f t="shared" si="35"/>
        <v>42</v>
      </c>
      <c r="C143" s="423" t="s">
        <v>1105</v>
      </c>
      <c r="D143" s="423" t="s">
        <v>1033</v>
      </c>
      <c r="E143" s="423" t="s">
        <v>1034</v>
      </c>
      <c r="F143" s="476">
        <f t="shared" si="34"/>
        <v>7</v>
      </c>
      <c r="G143" s="474"/>
      <c r="H143" s="474"/>
      <c r="I143" s="474"/>
      <c r="J143" s="474"/>
      <c r="K143" s="474"/>
      <c r="L143" s="474"/>
      <c r="M143" s="474"/>
      <c r="N143" s="474"/>
      <c r="O143" s="474">
        <v>7</v>
      </c>
      <c r="P143" s="474"/>
      <c r="Q143" s="474"/>
      <c r="R143" s="474"/>
      <c r="S143" s="474"/>
      <c r="T143" s="474"/>
      <c r="U143" s="474"/>
      <c r="V143" s="474"/>
      <c r="W143" s="474"/>
      <c r="X143" s="474"/>
      <c r="Y143" s="474"/>
      <c r="Z143" s="474"/>
      <c r="AA143" s="474"/>
      <c r="AB143" s="474"/>
      <c r="AC143" s="474"/>
      <c r="AD143" s="474"/>
      <c r="AE143" s="474"/>
      <c r="AF143" s="474"/>
      <c r="AG143" s="474"/>
      <c r="AH143" s="474"/>
      <c r="AI143" s="474"/>
      <c r="AJ143" s="474"/>
      <c r="AK143" s="474"/>
      <c r="AL143" s="474"/>
      <c r="AM143" s="474"/>
      <c r="AN143" s="474"/>
      <c r="AO143" s="474"/>
      <c r="AP143" s="474"/>
      <c r="AR143" s="474"/>
      <c r="AS143" s="474"/>
      <c r="AT143" s="474"/>
      <c r="AU143" s="474"/>
      <c r="AV143" s="474"/>
      <c r="AW143" s="474"/>
      <c r="AX143" s="474"/>
      <c r="AY143" s="474"/>
      <c r="AZ143" s="474"/>
      <c r="BA143" s="474"/>
      <c r="BB143" s="474"/>
      <c r="BC143" s="474"/>
      <c r="BD143" s="474"/>
      <c r="BE143" s="474"/>
      <c r="BF143" s="474"/>
      <c r="BG143" s="474"/>
      <c r="BH143" s="474"/>
      <c r="BI143" s="474"/>
      <c r="BJ143" s="474"/>
      <c r="BK143" s="474"/>
      <c r="BL143" s="474"/>
      <c r="BM143" s="474"/>
      <c r="BN143" s="474"/>
      <c r="BO143" s="474"/>
      <c r="BP143" s="474"/>
      <c r="BQ143" s="474"/>
      <c r="BR143" s="474"/>
      <c r="BS143" s="474"/>
      <c r="BT143" s="474"/>
      <c r="BU143" s="474"/>
      <c r="BV143" s="474"/>
      <c r="BW143" s="474"/>
      <c r="BX143" s="474"/>
      <c r="BY143" s="474"/>
      <c r="BZ143" s="474"/>
      <c r="CA143" s="474"/>
      <c r="CC143" s="475"/>
      <c r="CD143" s="475"/>
      <c r="CE143" s="475"/>
      <c r="CF143" s="475"/>
      <c r="CG143" s="475"/>
      <c r="CH143" s="475"/>
      <c r="CI143" s="475"/>
      <c r="CJ143" s="475"/>
      <c r="CK143" s="475"/>
      <c r="CL143" s="475"/>
      <c r="CM143" s="475"/>
      <c r="CN143" s="475"/>
      <c r="CO143" s="475"/>
      <c r="CP143" s="475"/>
      <c r="CQ143" s="475"/>
      <c r="CR143" s="475"/>
      <c r="CS143" s="475"/>
      <c r="CT143" s="475"/>
      <c r="CU143" s="475"/>
      <c r="CV143" s="475"/>
      <c r="CW143" s="475"/>
      <c r="CX143" s="475"/>
      <c r="CY143" s="475"/>
      <c r="CZ143" s="475"/>
      <c r="DA143" s="475"/>
      <c r="DB143" s="475"/>
      <c r="DC143" s="475"/>
      <c r="DD143" s="475"/>
      <c r="DE143" s="475"/>
      <c r="DF143" s="475"/>
      <c r="DG143" s="475"/>
      <c r="DH143" s="475"/>
      <c r="DI143" s="475"/>
      <c r="DJ143" s="475"/>
      <c r="DK143" s="475"/>
      <c r="DL143" s="475"/>
      <c r="DM143" s="464">
        <v>1</v>
      </c>
    </row>
    <row r="144" spans="2:117">
      <c r="B144" s="473">
        <f t="shared" si="35"/>
        <v>43</v>
      </c>
      <c r="C144" s="423" t="s">
        <v>1105</v>
      </c>
      <c r="D144" s="423" t="s">
        <v>996</v>
      </c>
      <c r="E144" s="423" t="s">
        <v>974</v>
      </c>
      <c r="F144" s="476">
        <f t="shared" si="34"/>
        <v>0</v>
      </c>
      <c r="G144" s="474"/>
      <c r="H144" s="474"/>
      <c r="I144" s="474"/>
      <c r="J144" s="474"/>
      <c r="K144" s="474"/>
      <c r="L144" s="474"/>
      <c r="M144" s="474"/>
      <c r="N144" s="474"/>
      <c r="O144" s="474"/>
      <c r="P144" s="474"/>
      <c r="Q144" s="474"/>
      <c r="R144" s="474"/>
      <c r="S144" s="474"/>
      <c r="T144" s="474"/>
      <c r="U144" s="474"/>
      <c r="V144" s="474"/>
      <c r="W144" s="474"/>
      <c r="X144" s="474"/>
      <c r="Y144" s="474"/>
      <c r="Z144" s="474"/>
      <c r="AA144" s="474"/>
      <c r="AB144" s="474"/>
      <c r="AC144" s="474"/>
      <c r="AD144" s="474"/>
      <c r="AE144" s="474"/>
      <c r="AF144" s="474"/>
      <c r="AG144" s="474"/>
      <c r="AH144" s="474"/>
      <c r="AI144" s="474"/>
      <c r="AJ144" s="474"/>
      <c r="AK144" s="474"/>
      <c r="AL144" s="474"/>
      <c r="AM144" s="474"/>
      <c r="AN144" s="474"/>
      <c r="AO144" s="474"/>
      <c r="AP144" s="474"/>
      <c r="AR144" s="474"/>
      <c r="AS144" s="474"/>
      <c r="AT144" s="474"/>
      <c r="AU144" s="474"/>
      <c r="AV144" s="474"/>
      <c r="AW144" s="474"/>
      <c r="AX144" s="474"/>
      <c r="AY144" s="474"/>
      <c r="AZ144" s="474"/>
      <c r="BA144" s="474"/>
      <c r="BB144" s="474"/>
      <c r="BC144" s="474"/>
      <c r="BD144" s="474"/>
      <c r="BE144" s="474"/>
      <c r="BF144" s="474"/>
      <c r="BG144" s="474"/>
      <c r="BH144" s="474"/>
      <c r="BI144" s="474"/>
      <c r="BJ144" s="474"/>
      <c r="BK144" s="474"/>
      <c r="BL144" s="474"/>
      <c r="BM144" s="474"/>
      <c r="BN144" s="474"/>
      <c r="BO144" s="474"/>
      <c r="BP144" s="474"/>
      <c r="BQ144" s="474"/>
      <c r="BR144" s="474"/>
      <c r="BS144" s="474"/>
      <c r="BT144" s="474"/>
      <c r="BU144" s="474"/>
      <c r="BV144" s="474"/>
      <c r="BW144" s="474"/>
      <c r="BX144" s="474"/>
      <c r="BY144" s="474"/>
      <c r="BZ144" s="474"/>
      <c r="CA144" s="474"/>
      <c r="CC144" s="475"/>
      <c r="CD144" s="475"/>
      <c r="CE144" s="475"/>
      <c r="CF144" s="475"/>
      <c r="CG144" s="475"/>
      <c r="CH144" s="475"/>
      <c r="CI144" s="475"/>
      <c r="CJ144" s="475"/>
      <c r="CK144" s="475"/>
      <c r="CL144" s="475"/>
      <c r="CM144" s="475"/>
      <c r="CN144" s="475"/>
      <c r="CO144" s="475"/>
      <c r="CP144" s="475"/>
      <c r="CQ144" s="475"/>
      <c r="CR144" s="475"/>
      <c r="CS144" s="475"/>
      <c r="CT144" s="475"/>
      <c r="CU144" s="475"/>
      <c r="CV144" s="475"/>
      <c r="CW144" s="475"/>
      <c r="CX144" s="475"/>
      <c r="CY144" s="475"/>
      <c r="CZ144" s="475"/>
      <c r="DA144" s="475"/>
      <c r="DB144" s="475"/>
      <c r="DC144" s="475"/>
      <c r="DD144" s="475"/>
      <c r="DE144" s="475"/>
      <c r="DF144" s="475"/>
      <c r="DG144" s="475"/>
      <c r="DH144" s="475"/>
      <c r="DI144" s="475"/>
      <c r="DJ144" s="475"/>
      <c r="DK144" s="475"/>
      <c r="DL144" s="475"/>
      <c r="DM144" s="464">
        <v>1</v>
      </c>
    </row>
    <row r="145" spans="2:117">
      <c r="B145" s="473">
        <f t="shared" si="35"/>
        <v>44</v>
      </c>
      <c r="C145" s="423" t="s">
        <v>1105</v>
      </c>
      <c r="D145" s="423" t="s">
        <v>1424</v>
      </c>
      <c r="E145" s="423" t="s">
        <v>1425</v>
      </c>
      <c r="F145" s="476">
        <f t="shared" si="34"/>
        <v>3.5</v>
      </c>
      <c r="G145" s="474"/>
      <c r="H145" s="474"/>
      <c r="I145" s="474"/>
      <c r="J145" s="474"/>
      <c r="K145" s="474"/>
      <c r="L145" s="474"/>
      <c r="M145" s="474"/>
      <c r="N145" s="474"/>
      <c r="O145" s="474">
        <v>3.5</v>
      </c>
      <c r="P145" s="474"/>
      <c r="Q145" s="474"/>
      <c r="R145" s="474"/>
      <c r="S145" s="474"/>
      <c r="T145" s="474"/>
      <c r="U145" s="474"/>
      <c r="V145" s="474"/>
      <c r="W145" s="474"/>
      <c r="X145" s="474"/>
      <c r="Y145" s="474"/>
      <c r="Z145" s="474"/>
      <c r="AA145" s="474"/>
      <c r="AB145" s="474"/>
      <c r="AC145" s="474"/>
      <c r="AD145" s="474"/>
      <c r="AE145" s="474"/>
      <c r="AF145" s="474"/>
      <c r="AG145" s="474"/>
      <c r="AH145" s="474"/>
      <c r="AI145" s="474"/>
      <c r="AJ145" s="474"/>
      <c r="AK145" s="474"/>
      <c r="AL145" s="474"/>
      <c r="AM145" s="474"/>
      <c r="AN145" s="474"/>
      <c r="AO145" s="474"/>
      <c r="AP145" s="474"/>
      <c r="AR145" s="474"/>
      <c r="AS145" s="474"/>
      <c r="AT145" s="474"/>
      <c r="AU145" s="474"/>
      <c r="AV145" s="474"/>
      <c r="AW145" s="474"/>
      <c r="AX145" s="474"/>
      <c r="AY145" s="474"/>
      <c r="AZ145" s="474"/>
      <c r="BA145" s="474"/>
      <c r="BB145" s="474"/>
      <c r="BC145" s="474"/>
      <c r="BD145" s="474"/>
      <c r="BE145" s="474"/>
      <c r="BF145" s="474"/>
      <c r="BG145" s="474"/>
      <c r="BH145" s="474"/>
      <c r="BI145" s="474"/>
      <c r="BJ145" s="474"/>
      <c r="BK145" s="474"/>
      <c r="BL145" s="474"/>
      <c r="BM145" s="474"/>
      <c r="BN145" s="474"/>
      <c r="BO145" s="474"/>
      <c r="BP145" s="474"/>
      <c r="BQ145" s="474"/>
      <c r="BR145" s="474"/>
      <c r="BS145" s="474"/>
      <c r="BT145" s="474"/>
      <c r="BU145" s="474"/>
      <c r="BV145" s="474"/>
      <c r="BW145" s="474"/>
      <c r="BX145" s="474"/>
      <c r="BY145" s="474"/>
      <c r="BZ145" s="474"/>
      <c r="CA145" s="474"/>
      <c r="CC145" s="475"/>
      <c r="CD145" s="475"/>
      <c r="CE145" s="475"/>
      <c r="CF145" s="475"/>
      <c r="CG145" s="475"/>
      <c r="CH145" s="475"/>
      <c r="CI145" s="475"/>
      <c r="CJ145" s="475"/>
      <c r="CK145" s="475"/>
      <c r="CL145" s="475"/>
      <c r="CM145" s="475"/>
      <c r="CN145" s="475"/>
      <c r="CO145" s="475"/>
      <c r="CP145" s="475"/>
      <c r="CQ145" s="475"/>
      <c r="CR145" s="475"/>
      <c r="CS145" s="475"/>
      <c r="CT145" s="475"/>
      <c r="CU145" s="475"/>
      <c r="CV145" s="475"/>
      <c r="CW145" s="475"/>
      <c r="CX145" s="475"/>
      <c r="CY145" s="475"/>
      <c r="CZ145" s="475"/>
      <c r="DA145" s="475"/>
      <c r="DB145" s="475"/>
      <c r="DC145" s="475"/>
      <c r="DD145" s="475"/>
      <c r="DE145" s="475"/>
      <c r="DF145" s="475"/>
      <c r="DG145" s="475"/>
      <c r="DH145" s="475"/>
      <c r="DI145" s="475"/>
      <c r="DJ145" s="475"/>
      <c r="DK145" s="475"/>
      <c r="DL145" s="475"/>
      <c r="DM145" s="464">
        <v>1</v>
      </c>
    </row>
    <row r="146" spans="2:117">
      <c r="B146" s="473">
        <f t="shared" si="35"/>
        <v>45</v>
      </c>
      <c r="C146" s="423" t="s">
        <v>1105</v>
      </c>
      <c r="D146" s="423" t="s">
        <v>997</v>
      </c>
      <c r="E146" s="423" t="s">
        <v>975</v>
      </c>
      <c r="F146" s="476">
        <f t="shared" si="34"/>
        <v>3.5</v>
      </c>
      <c r="G146" s="474"/>
      <c r="H146" s="474"/>
      <c r="I146" s="474"/>
      <c r="J146" s="474"/>
      <c r="K146" s="474"/>
      <c r="L146" s="474"/>
      <c r="M146" s="474"/>
      <c r="N146" s="474"/>
      <c r="O146" s="474">
        <v>3.5</v>
      </c>
      <c r="P146" s="474"/>
      <c r="Q146" s="474"/>
      <c r="R146" s="474"/>
      <c r="S146" s="474"/>
      <c r="T146" s="474"/>
      <c r="U146" s="474"/>
      <c r="V146" s="474"/>
      <c r="W146" s="474"/>
      <c r="X146" s="474"/>
      <c r="Y146" s="474"/>
      <c r="Z146" s="474"/>
      <c r="AA146" s="474"/>
      <c r="AB146" s="474"/>
      <c r="AC146" s="474"/>
      <c r="AD146" s="474"/>
      <c r="AE146" s="474"/>
      <c r="AF146" s="474"/>
      <c r="AG146" s="474"/>
      <c r="AH146" s="474"/>
      <c r="AI146" s="474"/>
      <c r="AJ146" s="474"/>
      <c r="AK146" s="474"/>
      <c r="AL146" s="474"/>
      <c r="AM146" s="474"/>
      <c r="AN146" s="474"/>
      <c r="AO146" s="474"/>
      <c r="AP146" s="474"/>
      <c r="AR146" s="474"/>
      <c r="AS146" s="474"/>
      <c r="AT146" s="474"/>
      <c r="AU146" s="474"/>
      <c r="AV146" s="474"/>
      <c r="AW146" s="474"/>
      <c r="AX146" s="474"/>
      <c r="AY146" s="474"/>
      <c r="AZ146" s="474"/>
      <c r="BA146" s="474"/>
      <c r="BB146" s="474"/>
      <c r="BC146" s="474"/>
      <c r="BD146" s="474"/>
      <c r="BE146" s="474"/>
      <c r="BF146" s="474"/>
      <c r="BG146" s="474"/>
      <c r="BH146" s="474"/>
      <c r="BI146" s="474"/>
      <c r="BJ146" s="474"/>
      <c r="BK146" s="474"/>
      <c r="BL146" s="474"/>
      <c r="BM146" s="474"/>
      <c r="BN146" s="474"/>
      <c r="BO146" s="474"/>
      <c r="BP146" s="474"/>
      <c r="BQ146" s="474"/>
      <c r="BR146" s="474"/>
      <c r="BS146" s="474"/>
      <c r="BT146" s="474"/>
      <c r="BU146" s="474"/>
      <c r="BV146" s="474"/>
      <c r="BW146" s="474"/>
      <c r="BX146" s="474"/>
      <c r="BY146" s="474"/>
      <c r="BZ146" s="474"/>
      <c r="CA146" s="474"/>
      <c r="CC146" s="475"/>
      <c r="CD146" s="475"/>
      <c r="CE146" s="475"/>
      <c r="CF146" s="475"/>
      <c r="CG146" s="475"/>
      <c r="CH146" s="475"/>
      <c r="CI146" s="475"/>
      <c r="CJ146" s="475"/>
      <c r="CK146" s="475"/>
      <c r="CL146" s="475"/>
      <c r="CM146" s="475"/>
      <c r="CN146" s="475"/>
      <c r="CO146" s="475"/>
      <c r="CP146" s="475"/>
      <c r="CQ146" s="475"/>
      <c r="CR146" s="475"/>
      <c r="CS146" s="475"/>
      <c r="CT146" s="475"/>
      <c r="CU146" s="475"/>
      <c r="CV146" s="475"/>
      <c r="CW146" s="475"/>
      <c r="CX146" s="475"/>
      <c r="CY146" s="475"/>
      <c r="CZ146" s="475"/>
      <c r="DA146" s="475"/>
      <c r="DB146" s="475"/>
      <c r="DC146" s="475"/>
      <c r="DD146" s="475"/>
      <c r="DE146" s="475"/>
      <c r="DF146" s="475"/>
      <c r="DG146" s="475"/>
      <c r="DH146" s="475"/>
      <c r="DI146" s="475"/>
      <c r="DJ146" s="475"/>
      <c r="DK146" s="475"/>
      <c r="DL146" s="475"/>
      <c r="DM146" s="464">
        <v>1</v>
      </c>
    </row>
    <row r="147" spans="2:117">
      <c r="B147" s="473">
        <f t="shared" si="35"/>
        <v>46</v>
      </c>
      <c r="C147" s="423" t="s">
        <v>1105</v>
      </c>
      <c r="D147" s="423" t="s">
        <v>1152</v>
      </c>
      <c r="E147" s="423" t="s">
        <v>1153</v>
      </c>
      <c r="F147" s="476">
        <f t="shared" si="34"/>
        <v>3.5</v>
      </c>
      <c r="G147" s="474"/>
      <c r="H147" s="474"/>
      <c r="I147" s="474"/>
      <c r="J147" s="474"/>
      <c r="K147" s="474"/>
      <c r="L147" s="474"/>
      <c r="M147" s="474"/>
      <c r="N147" s="474"/>
      <c r="O147" s="474">
        <v>3.5</v>
      </c>
      <c r="P147" s="474"/>
      <c r="Q147" s="474"/>
      <c r="R147" s="474"/>
      <c r="S147" s="474"/>
      <c r="T147" s="474"/>
      <c r="U147" s="474"/>
      <c r="V147" s="474"/>
      <c r="W147" s="474"/>
      <c r="X147" s="474"/>
      <c r="Y147" s="474"/>
      <c r="Z147" s="474"/>
      <c r="AA147" s="474"/>
      <c r="AB147" s="474"/>
      <c r="AC147" s="474"/>
      <c r="AD147" s="474"/>
      <c r="AE147" s="474"/>
      <c r="AF147" s="474"/>
      <c r="AG147" s="474"/>
      <c r="AH147" s="474"/>
      <c r="AI147" s="474"/>
      <c r="AJ147" s="474"/>
      <c r="AK147" s="474"/>
      <c r="AL147" s="474"/>
      <c r="AM147" s="474"/>
      <c r="AN147" s="474"/>
      <c r="AO147" s="474"/>
      <c r="AP147" s="474"/>
      <c r="AR147" s="474"/>
      <c r="AS147" s="474"/>
      <c r="AT147" s="474"/>
      <c r="AU147" s="474"/>
      <c r="AV147" s="474"/>
      <c r="AW147" s="474"/>
      <c r="AX147" s="474"/>
      <c r="AY147" s="474"/>
      <c r="AZ147" s="474"/>
      <c r="BA147" s="474"/>
      <c r="BB147" s="474"/>
      <c r="BC147" s="474"/>
      <c r="BD147" s="474"/>
      <c r="BE147" s="474"/>
      <c r="BF147" s="474"/>
      <c r="BG147" s="474"/>
      <c r="BH147" s="474"/>
      <c r="BI147" s="474"/>
      <c r="BJ147" s="474"/>
      <c r="BK147" s="474"/>
      <c r="BL147" s="474"/>
      <c r="BM147" s="474"/>
      <c r="BN147" s="474"/>
      <c r="BO147" s="474"/>
      <c r="BP147" s="474"/>
      <c r="BQ147" s="474"/>
      <c r="BR147" s="474"/>
      <c r="BS147" s="474"/>
      <c r="BT147" s="474"/>
      <c r="BU147" s="474"/>
      <c r="BV147" s="474"/>
      <c r="BW147" s="474"/>
      <c r="BX147" s="474"/>
      <c r="BY147" s="474"/>
      <c r="BZ147" s="474"/>
      <c r="CA147" s="474"/>
      <c r="CC147" s="475"/>
      <c r="CD147" s="475"/>
      <c r="CE147" s="475"/>
      <c r="CF147" s="475"/>
      <c r="CG147" s="475"/>
      <c r="CH147" s="475"/>
      <c r="CI147" s="475"/>
      <c r="CJ147" s="475"/>
      <c r="CK147" s="475"/>
      <c r="CL147" s="475"/>
      <c r="CM147" s="475"/>
      <c r="CN147" s="475"/>
      <c r="CO147" s="475"/>
      <c r="CP147" s="475"/>
      <c r="CQ147" s="475"/>
      <c r="CR147" s="475"/>
      <c r="CS147" s="475"/>
      <c r="CT147" s="475"/>
      <c r="CU147" s="475"/>
      <c r="CV147" s="475"/>
      <c r="CW147" s="475"/>
      <c r="CX147" s="475"/>
      <c r="CY147" s="475"/>
      <c r="CZ147" s="475"/>
      <c r="DA147" s="475"/>
      <c r="DB147" s="475"/>
      <c r="DC147" s="475"/>
      <c r="DD147" s="475"/>
      <c r="DE147" s="475"/>
      <c r="DF147" s="475"/>
      <c r="DG147" s="475"/>
      <c r="DH147" s="475"/>
      <c r="DI147" s="475"/>
      <c r="DJ147" s="475"/>
      <c r="DK147" s="475"/>
      <c r="DL147" s="475"/>
      <c r="DM147" s="464">
        <v>1</v>
      </c>
    </row>
    <row r="148" spans="2:117">
      <c r="B148" s="473">
        <f t="shared" si="35"/>
        <v>47</v>
      </c>
      <c r="C148" s="423" t="s">
        <v>1105</v>
      </c>
      <c r="D148" s="423" t="s">
        <v>1054</v>
      </c>
      <c r="E148" s="423" t="s">
        <v>1154</v>
      </c>
      <c r="F148" s="476">
        <f t="shared" si="34"/>
        <v>10.5</v>
      </c>
      <c r="G148" s="474"/>
      <c r="H148" s="474"/>
      <c r="I148" s="474"/>
      <c r="J148" s="474"/>
      <c r="K148" s="474"/>
      <c r="L148" s="474"/>
      <c r="M148" s="474"/>
      <c r="N148" s="474"/>
      <c r="O148" s="474">
        <v>10.5</v>
      </c>
      <c r="P148" s="474"/>
      <c r="Q148" s="474"/>
      <c r="R148" s="474"/>
      <c r="S148" s="474"/>
      <c r="T148" s="474"/>
      <c r="U148" s="474"/>
      <c r="V148" s="474"/>
      <c r="W148" s="474"/>
      <c r="X148" s="474"/>
      <c r="Y148" s="474"/>
      <c r="Z148" s="474"/>
      <c r="AA148" s="474"/>
      <c r="AB148" s="474"/>
      <c r="AC148" s="474"/>
      <c r="AD148" s="474"/>
      <c r="AE148" s="474"/>
      <c r="AF148" s="474"/>
      <c r="AG148" s="474"/>
      <c r="AH148" s="474"/>
      <c r="AI148" s="474"/>
      <c r="AJ148" s="474"/>
      <c r="AK148" s="474"/>
      <c r="AL148" s="474"/>
      <c r="AM148" s="474"/>
      <c r="AN148" s="474"/>
      <c r="AO148" s="474"/>
      <c r="AP148" s="474"/>
      <c r="AR148" s="474"/>
      <c r="AS148" s="474"/>
      <c r="AT148" s="474"/>
      <c r="AU148" s="474"/>
      <c r="AV148" s="474"/>
      <c r="AW148" s="474"/>
      <c r="AX148" s="474"/>
      <c r="AY148" s="474"/>
      <c r="AZ148" s="474"/>
      <c r="BA148" s="474"/>
      <c r="BB148" s="474"/>
      <c r="BC148" s="474"/>
      <c r="BD148" s="474"/>
      <c r="BE148" s="474"/>
      <c r="BF148" s="474"/>
      <c r="BG148" s="474"/>
      <c r="BH148" s="474"/>
      <c r="BI148" s="474"/>
      <c r="BJ148" s="474"/>
      <c r="BK148" s="474"/>
      <c r="BL148" s="474"/>
      <c r="BM148" s="474"/>
      <c r="BN148" s="474"/>
      <c r="BO148" s="474"/>
      <c r="BP148" s="474"/>
      <c r="BQ148" s="474"/>
      <c r="BR148" s="474"/>
      <c r="BS148" s="474"/>
      <c r="BT148" s="474"/>
      <c r="BU148" s="474"/>
      <c r="BV148" s="474"/>
      <c r="BW148" s="474"/>
      <c r="BX148" s="474"/>
      <c r="BY148" s="474"/>
      <c r="BZ148" s="474"/>
      <c r="CA148" s="474"/>
      <c r="CC148" s="475"/>
      <c r="CD148" s="475"/>
      <c r="CE148" s="475"/>
      <c r="CF148" s="475"/>
      <c r="CG148" s="475"/>
      <c r="CH148" s="475"/>
      <c r="CI148" s="475"/>
      <c r="CJ148" s="475"/>
      <c r="CK148" s="475"/>
      <c r="CL148" s="475"/>
      <c r="CM148" s="475"/>
      <c r="CN148" s="475"/>
      <c r="CO148" s="475"/>
      <c r="CP148" s="475"/>
      <c r="CQ148" s="475"/>
      <c r="CR148" s="475"/>
      <c r="CS148" s="475"/>
      <c r="CT148" s="475"/>
      <c r="CU148" s="475"/>
      <c r="CV148" s="475"/>
      <c r="CW148" s="475"/>
      <c r="CX148" s="475"/>
      <c r="CY148" s="475"/>
      <c r="CZ148" s="475"/>
      <c r="DA148" s="475"/>
      <c r="DB148" s="475"/>
      <c r="DC148" s="475"/>
      <c r="DD148" s="475"/>
      <c r="DE148" s="475"/>
      <c r="DF148" s="475"/>
      <c r="DG148" s="475"/>
      <c r="DH148" s="475"/>
      <c r="DI148" s="475"/>
      <c r="DJ148" s="475"/>
      <c r="DK148" s="475"/>
      <c r="DL148" s="475"/>
      <c r="DM148" s="464">
        <v>1</v>
      </c>
    </row>
    <row r="149" spans="2:117">
      <c r="B149" s="473">
        <f t="shared" si="35"/>
        <v>48</v>
      </c>
      <c r="C149" s="423" t="s">
        <v>1105</v>
      </c>
      <c r="D149" s="423" t="s">
        <v>1155</v>
      </c>
      <c r="E149" s="423" t="s">
        <v>1156</v>
      </c>
      <c r="F149" s="476">
        <f t="shared" si="34"/>
        <v>3.5</v>
      </c>
      <c r="G149" s="474"/>
      <c r="H149" s="474"/>
      <c r="I149" s="474"/>
      <c r="J149" s="474"/>
      <c r="K149" s="474"/>
      <c r="L149" s="474"/>
      <c r="M149" s="474"/>
      <c r="N149" s="474"/>
      <c r="O149" s="474">
        <v>3.5</v>
      </c>
      <c r="P149" s="474"/>
      <c r="Q149" s="474"/>
      <c r="R149" s="474"/>
      <c r="S149" s="474"/>
      <c r="T149" s="474"/>
      <c r="U149" s="474"/>
      <c r="V149" s="474"/>
      <c r="W149" s="474"/>
      <c r="X149" s="474"/>
      <c r="Y149" s="474"/>
      <c r="Z149" s="474"/>
      <c r="AA149" s="474"/>
      <c r="AB149" s="474"/>
      <c r="AC149" s="474"/>
      <c r="AD149" s="474"/>
      <c r="AE149" s="474"/>
      <c r="AF149" s="474"/>
      <c r="AG149" s="474"/>
      <c r="AH149" s="474"/>
      <c r="AI149" s="474"/>
      <c r="AJ149" s="474"/>
      <c r="AK149" s="474"/>
      <c r="AL149" s="474"/>
      <c r="AM149" s="474"/>
      <c r="AN149" s="474"/>
      <c r="AO149" s="474"/>
      <c r="AP149" s="474"/>
      <c r="AR149" s="474"/>
      <c r="AS149" s="474"/>
      <c r="AT149" s="474"/>
      <c r="AU149" s="474"/>
      <c r="AV149" s="474"/>
      <c r="AW149" s="474"/>
      <c r="AX149" s="474"/>
      <c r="AY149" s="474"/>
      <c r="AZ149" s="474"/>
      <c r="BA149" s="474"/>
      <c r="BB149" s="474"/>
      <c r="BC149" s="474"/>
      <c r="BD149" s="474"/>
      <c r="BE149" s="474"/>
      <c r="BF149" s="474"/>
      <c r="BG149" s="474"/>
      <c r="BH149" s="474"/>
      <c r="BI149" s="474"/>
      <c r="BJ149" s="474"/>
      <c r="BK149" s="474"/>
      <c r="BL149" s="474"/>
      <c r="BM149" s="474"/>
      <c r="BN149" s="474"/>
      <c r="BO149" s="474"/>
      <c r="BP149" s="474"/>
      <c r="BQ149" s="474"/>
      <c r="BR149" s="474"/>
      <c r="BS149" s="474"/>
      <c r="BT149" s="474"/>
      <c r="BU149" s="474"/>
      <c r="BV149" s="474"/>
      <c r="BW149" s="474"/>
      <c r="BX149" s="474"/>
      <c r="BY149" s="474"/>
      <c r="BZ149" s="474"/>
      <c r="CA149" s="474"/>
      <c r="CC149" s="475"/>
      <c r="CD149" s="475"/>
      <c r="CE149" s="475"/>
      <c r="CF149" s="475"/>
      <c r="CG149" s="475"/>
      <c r="CH149" s="475"/>
      <c r="CI149" s="475"/>
      <c r="CJ149" s="475"/>
      <c r="CK149" s="475"/>
      <c r="CL149" s="475"/>
      <c r="CM149" s="475"/>
      <c r="CN149" s="475"/>
      <c r="CO149" s="475"/>
      <c r="CP149" s="475"/>
      <c r="CQ149" s="475"/>
      <c r="CR149" s="475"/>
      <c r="CS149" s="475"/>
      <c r="CT149" s="475"/>
      <c r="CU149" s="475"/>
      <c r="CV149" s="475"/>
      <c r="CW149" s="475"/>
      <c r="CX149" s="475"/>
      <c r="CY149" s="475"/>
      <c r="CZ149" s="475"/>
      <c r="DA149" s="475"/>
      <c r="DB149" s="475"/>
      <c r="DC149" s="475"/>
      <c r="DD149" s="475"/>
      <c r="DE149" s="475"/>
      <c r="DF149" s="475"/>
      <c r="DG149" s="475"/>
      <c r="DH149" s="475"/>
      <c r="DI149" s="475"/>
      <c r="DJ149" s="475"/>
      <c r="DK149" s="475"/>
      <c r="DL149" s="475"/>
      <c r="DM149" s="464">
        <v>1</v>
      </c>
    </row>
    <row r="150" spans="2:117">
      <c r="B150" s="473">
        <f t="shared" si="35"/>
        <v>49</v>
      </c>
      <c r="C150" s="423" t="s">
        <v>1105</v>
      </c>
      <c r="D150" s="423" t="s">
        <v>1157</v>
      </c>
      <c r="E150" s="423" t="s">
        <v>1158</v>
      </c>
      <c r="F150" s="476">
        <f t="shared" si="34"/>
        <v>0</v>
      </c>
      <c r="G150" s="474"/>
      <c r="H150" s="474"/>
      <c r="I150" s="474"/>
      <c r="J150" s="474"/>
      <c r="K150" s="474"/>
      <c r="L150" s="474"/>
      <c r="M150" s="474"/>
      <c r="N150" s="474"/>
      <c r="O150" s="474"/>
      <c r="P150" s="474"/>
      <c r="Q150" s="474"/>
      <c r="R150" s="474"/>
      <c r="S150" s="474"/>
      <c r="T150" s="474"/>
      <c r="U150" s="474"/>
      <c r="V150" s="474"/>
      <c r="W150" s="474"/>
      <c r="X150" s="474"/>
      <c r="Y150" s="474"/>
      <c r="Z150" s="474"/>
      <c r="AA150" s="474"/>
      <c r="AB150" s="474"/>
      <c r="AC150" s="474"/>
      <c r="AD150" s="474"/>
      <c r="AE150" s="474"/>
      <c r="AF150" s="474"/>
      <c r="AG150" s="474"/>
      <c r="AH150" s="474"/>
      <c r="AI150" s="474"/>
      <c r="AJ150" s="474"/>
      <c r="AK150" s="474"/>
      <c r="AL150" s="474"/>
      <c r="AM150" s="474"/>
      <c r="AN150" s="474"/>
      <c r="AO150" s="474"/>
      <c r="AP150" s="474"/>
      <c r="AR150" s="474"/>
      <c r="AS150" s="474"/>
      <c r="AT150" s="474"/>
      <c r="AU150" s="474"/>
      <c r="AV150" s="474"/>
      <c r="AW150" s="474"/>
      <c r="AX150" s="474"/>
      <c r="AY150" s="474"/>
      <c r="AZ150" s="474"/>
      <c r="BA150" s="474"/>
      <c r="BB150" s="474"/>
      <c r="BC150" s="474"/>
      <c r="BD150" s="474"/>
      <c r="BE150" s="474"/>
      <c r="BF150" s="474"/>
      <c r="BG150" s="474"/>
      <c r="BH150" s="474"/>
      <c r="BI150" s="474"/>
      <c r="BJ150" s="474"/>
      <c r="BK150" s="474"/>
      <c r="BL150" s="474"/>
      <c r="BM150" s="474"/>
      <c r="BN150" s="474"/>
      <c r="BO150" s="474"/>
      <c r="BP150" s="474"/>
      <c r="BQ150" s="474"/>
      <c r="BR150" s="474"/>
      <c r="BS150" s="474"/>
      <c r="BT150" s="474"/>
      <c r="BU150" s="474"/>
      <c r="BV150" s="474"/>
      <c r="BW150" s="474"/>
      <c r="BX150" s="474"/>
      <c r="BY150" s="474"/>
      <c r="BZ150" s="474"/>
      <c r="CA150" s="474"/>
      <c r="CC150" s="475"/>
      <c r="CD150" s="475"/>
      <c r="CE150" s="475"/>
      <c r="CF150" s="475"/>
      <c r="CG150" s="475"/>
      <c r="CH150" s="475"/>
      <c r="CI150" s="475"/>
      <c r="CJ150" s="475"/>
      <c r="CK150" s="475"/>
      <c r="CL150" s="475"/>
      <c r="CM150" s="475"/>
      <c r="CN150" s="475"/>
      <c r="CO150" s="475"/>
      <c r="CP150" s="475"/>
      <c r="CQ150" s="475"/>
      <c r="CR150" s="475"/>
      <c r="CS150" s="475"/>
      <c r="CT150" s="475"/>
      <c r="CU150" s="475"/>
      <c r="CV150" s="475"/>
      <c r="CW150" s="475"/>
      <c r="CX150" s="475"/>
      <c r="CY150" s="475"/>
      <c r="CZ150" s="475"/>
      <c r="DA150" s="475"/>
      <c r="DB150" s="475"/>
      <c r="DC150" s="475"/>
      <c r="DD150" s="475"/>
      <c r="DE150" s="475"/>
      <c r="DF150" s="475"/>
      <c r="DG150" s="475"/>
      <c r="DH150" s="475"/>
      <c r="DI150" s="475"/>
      <c r="DJ150" s="475"/>
      <c r="DK150" s="475"/>
      <c r="DL150" s="475"/>
      <c r="DM150" s="464">
        <v>1</v>
      </c>
    </row>
    <row r="151" spans="2:117">
      <c r="B151" s="473">
        <f t="shared" si="35"/>
        <v>50</v>
      </c>
      <c r="C151" s="423" t="s">
        <v>1105</v>
      </c>
      <c r="D151" s="423" t="s">
        <v>1159</v>
      </c>
      <c r="E151" s="423" t="s">
        <v>1160</v>
      </c>
      <c r="F151" s="476">
        <f t="shared" si="34"/>
        <v>3.5</v>
      </c>
      <c r="G151" s="474"/>
      <c r="H151" s="474"/>
      <c r="I151" s="474"/>
      <c r="J151" s="474"/>
      <c r="K151" s="474"/>
      <c r="L151" s="474"/>
      <c r="M151" s="474"/>
      <c r="N151" s="474"/>
      <c r="O151" s="474">
        <v>3.5</v>
      </c>
      <c r="P151" s="474"/>
      <c r="Q151" s="474"/>
      <c r="R151" s="474"/>
      <c r="S151" s="474"/>
      <c r="T151" s="474"/>
      <c r="U151" s="474"/>
      <c r="V151" s="474"/>
      <c r="W151" s="474"/>
      <c r="X151" s="474"/>
      <c r="Y151" s="474"/>
      <c r="Z151" s="474"/>
      <c r="AA151" s="474"/>
      <c r="AB151" s="474"/>
      <c r="AC151" s="474"/>
      <c r="AD151" s="474"/>
      <c r="AE151" s="474"/>
      <c r="AF151" s="474"/>
      <c r="AG151" s="474"/>
      <c r="AH151" s="474"/>
      <c r="AI151" s="474"/>
      <c r="AJ151" s="474"/>
      <c r="AK151" s="474"/>
      <c r="AL151" s="474"/>
      <c r="AM151" s="474"/>
      <c r="AN151" s="474"/>
      <c r="AO151" s="474"/>
      <c r="AP151" s="474"/>
      <c r="AR151" s="474"/>
      <c r="AS151" s="474"/>
      <c r="AT151" s="474"/>
      <c r="AU151" s="474"/>
      <c r="AV151" s="474"/>
      <c r="AW151" s="474"/>
      <c r="AX151" s="474"/>
      <c r="AY151" s="474"/>
      <c r="AZ151" s="474"/>
      <c r="BA151" s="474"/>
      <c r="BB151" s="474"/>
      <c r="BC151" s="474"/>
      <c r="BD151" s="474"/>
      <c r="BE151" s="474"/>
      <c r="BF151" s="474"/>
      <c r="BG151" s="474"/>
      <c r="BH151" s="474"/>
      <c r="BI151" s="474"/>
      <c r="BJ151" s="474"/>
      <c r="BK151" s="474"/>
      <c r="BL151" s="474"/>
      <c r="BM151" s="474"/>
      <c r="BN151" s="474"/>
      <c r="BO151" s="474"/>
      <c r="BP151" s="474"/>
      <c r="BQ151" s="474"/>
      <c r="BR151" s="474"/>
      <c r="BS151" s="474"/>
      <c r="BT151" s="474"/>
      <c r="BU151" s="474"/>
      <c r="BV151" s="474"/>
      <c r="BW151" s="474"/>
      <c r="BX151" s="474"/>
      <c r="BY151" s="474"/>
      <c r="BZ151" s="474"/>
      <c r="CA151" s="474"/>
      <c r="CC151" s="475"/>
      <c r="CD151" s="475"/>
      <c r="CE151" s="475"/>
      <c r="CF151" s="475"/>
      <c r="CG151" s="475"/>
      <c r="CH151" s="475"/>
      <c r="CI151" s="475"/>
      <c r="CJ151" s="475"/>
      <c r="CK151" s="475"/>
      <c r="CL151" s="475"/>
      <c r="CM151" s="475"/>
      <c r="CN151" s="475"/>
      <c r="CO151" s="475"/>
      <c r="CP151" s="475"/>
      <c r="CQ151" s="475"/>
      <c r="CR151" s="475"/>
      <c r="CS151" s="475"/>
      <c r="CT151" s="475"/>
      <c r="CU151" s="475"/>
      <c r="CV151" s="475"/>
      <c r="CW151" s="475"/>
      <c r="CX151" s="475"/>
      <c r="CY151" s="475"/>
      <c r="CZ151" s="475"/>
      <c r="DA151" s="475"/>
      <c r="DB151" s="475"/>
      <c r="DC151" s="475"/>
      <c r="DD151" s="475"/>
      <c r="DE151" s="475"/>
      <c r="DF151" s="475"/>
      <c r="DG151" s="475"/>
      <c r="DH151" s="475"/>
      <c r="DI151" s="475"/>
      <c r="DJ151" s="475"/>
      <c r="DK151" s="475"/>
      <c r="DL151" s="475"/>
      <c r="DM151" s="464">
        <v>1</v>
      </c>
    </row>
    <row r="152" spans="2:117">
      <c r="B152" s="473">
        <f t="shared" si="35"/>
        <v>51</v>
      </c>
      <c r="C152" s="423" t="s">
        <v>1105</v>
      </c>
      <c r="D152" s="423" t="s">
        <v>1161</v>
      </c>
      <c r="E152" s="423" t="s">
        <v>1162</v>
      </c>
      <c r="F152" s="476">
        <f t="shared" si="34"/>
        <v>0</v>
      </c>
      <c r="G152" s="474"/>
      <c r="H152" s="474"/>
      <c r="I152" s="474"/>
      <c r="J152" s="474"/>
      <c r="K152" s="474"/>
      <c r="L152" s="474"/>
      <c r="M152" s="474"/>
      <c r="N152" s="474"/>
      <c r="O152" s="474"/>
      <c r="P152" s="474"/>
      <c r="Q152" s="474"/>
      <c r="R152" s="474"/>
      <c r="S152" s="474"/>
      <c r="T152" s="474"/>
      <c r="U152" s="474"/>
      <c r="V152" s="474"/>
      <c r="W152" s="474"/>
      <c r="X152" s="474"/>
      <c r="Y152" s="474"/>
      <c r="Z152" s="474"/>
      <c r="AA152" s="474"/>
      <c r="AB152" s="474"/>
      <c r="AC152" s="474"/>
      <c r="AD152" s="474"/>
      <c r="AE152" s="474"/>
      <c r="AF152" s="474"/>
      <c r="AG152" s="474"/>
      <c r="AH152" s="474"/>
      <c r="AI152" s="474"/>
      <c r="AJ152" s="474"/>
      <c r="AK152" s="474"/>
      <c r="AL152" s="474"/>
      <c r="AM152" s="474"/>
      <c r="AN152" s="474"/>
      <c r="AO152" s="474"/>
      <c r="AP152" s="474"/>
      <c r="AR152" s="474"/>
      <c r="AS152" s="474"/>
      <c r="AT152" s="474"/>
      <c r="AU152" s="474"/>
      <c r="AV152" s="474"/>
      <c r="AW152" s="474"/>
      <c r="AX152" s="474"/>
      <c r="AY152" s="474"/>
      <c r="AZ152" s="474"/>
      <c r="BA152" s="474"/>
      <c r="BB152" s="474"/>
      <c r="BC152" s="474"/>
      <c r="BD152" s="474"/>
      <c r="BE152" s="474"/>
      <c r="BF152" s="474"/>
      <c r="BG152" s="474"/>
      <c r="BH152" s="474"/>
      <c r="BI152" s="474"/>
      <c r="BJ152" s="474"/>
      <c r="BK152" s="474"/>
      <c r="BL152" s="474"/>
      <c r="BM152" s="474"/>
      <c r="BN152" s="474"/>
      <c r="BO152" s="474"/>
      <c r="BP152" s="474"/>
      <c r="BQ152" s="474"/>
      <c r="BR152" s="474"/>
      <c r="BS152" s="474"/>
      <c r="BT152" s="474"/>
      <c r="BU152" s="474"/>
      <c r="BV152" s="474"/>
      <c r="BW152" s="474"/>
      <c r="BX152" s="474"/>
      <c r="BY152" s="474"/>
      <c r="BZ152" s="474"/>
      <c r="CA152" s="474"/>
      <c r="CC152" s="475"/>
      <c r="CD152" s="475"/>
      <c r="CE152" s="475"/>
      <c r="CF152" s="475"/>
      <c r="CG152" s="475"/>
      <c r="CH152" s="475"/>
      <c r="CI152" s="475"/>
      <c r="CJ152" s="475"/>
      <c r="CK152" s="475"/>
      <c r="CL152" s="475"/>
      <c r="CM152" s="475"/>
      <c r="CN152" s="475"/>
      <c r="CO152" s="475"/>
      <c r="CP152" s="475"/>
      <c r="CQ152" s="475"/>
      <c r="CR152" s="475"/>
      <c r="CS152" s="475"/>
      <c r="CT152" s="475"/>
      <c r="CU152" s="475"/>
      <c r="CV152" s="475"/>
      <c r="CW152" s="475"/>
      <c r="CX152" s="475"/>
      <c r="CY152" s="475"/>
      <c r="CZ152" s="475"/>
      <c r="DA152" s="475"/>
      <c r="DB152" s="475"/>
      <c r="DC152" s="475"/>
      <c r="DD152" s="475"/>
      <c r="DE152" s="475"/>
      <c r="DF152" s="475"/>
      <c r="DG152" s="475"/>
      <c r="DH152" s="475"/>
      <c r="DI152" s="475"/>
      <c r="DJ152" s="475"/>
      <c r="DK152" s="475"/>
      <c r="DL152" s="475"/>
      <c r="DM152" s="464">
        <v>1</v>
      </c>
    </row>
    <row r="153" spans="2:117">
      <c r="B153" s="473">
        <f t="shared" si="35"/>
        <v>52</v>
      </c>
      <c r="C153" s="423" t="s">
        <v>1105</v>
      </c>
      <c r="D153" s="423" t="s">
        <v>1163</v>
      </c>
      <c r="E153" s="423" t="s">
        <v>1164</v>
      </c>
      <c r="F153" s="476">
        <f t="shared" si="34"/>
        <v>0</v>
      </c>
      <c r="G153" s="474"/>
      <c r="H153" s="474"/>
      <c r="I153" s="474"/>
      <c r="J153" s="474"/>
      <c r="K153" s="474"/>
      <c r="L153" s="474"/>
      <c r="M153" s="474"/>
      <c r="N153" s="474"/>
      <c r="O153" s="474"/>
      <c r="P153" s="474"/>
      <c r="Q153" s="474"/>
      <c r="R153" s="474"/>
      <c r="S153" s="474"/>
      <c r="T153" s="474"/>
      <c r="U153" s="474"/>
      <c r="V153" s="474"/>
      <c r="W153" s="474"/>
      <c r="X153" s="474"/>
      <c r="Y153" s="474"/>
      <c r="Z153" s="474"/>
      <c r="AA153" s="474"/>
      <c r="AB153" s="474"/>
      <c r="AC153" s="474"/>
      <c r="AD153" s="474"/>
      <c r="AE153" s="474"/>
      <c r="AF153" s="474"/>
      <c r="AG153" s="474"/>
      <c r="AH153" s="474"/>
      <c r="AI153" s="474"/>
      <c r="AJ153" s="474"/>
      <c r="AK153" s="474"/>
      <c r="AL153" s="474"/>
      <c r="AM153" s="474"/>
      <c r="AN153" s="474"/>
      <c r="AO153" s="474"/>
      <c r="AP153" s="474"/>
      <c r="AR153" s="474"/>
      <c r="AS153" s="474"/>
      <c r="AT153" s="474"/>
      <c r="AU153" s="474"/>
      <c r="AV153" s="474"/>
      <c r="AW153" s="474"/>
      <c r="AX153" s="474"/>
      <c r="AY153" s="474"/>
      <c r="AZ153" s="474"/>
      <c r="BA153" s="474"/>
      <c r="BB153" s="474"/>
      <c r="BC153" s="474"/>
      <c r="BD153" s="474"/>
      <c r="BE153" s="474"/>
      <c r="BF153" s="474"/>
      <c r="BG153" s="474"/>
      <c r="BH153" s="474"/>
      <c r="BI153" s="474"/>
      <c r="BJ153" s="474"/>
      <c r="BK153" s="474"/>
      <c r="BL153" s="474"/>
      <c r="BM153" s="474"/>
      <c r="BN153" s="474"/>
      <c r="BO153" s="474"/>
      <c r="BP153" s="474"/>
      <c r="BQ153" s="474"/>
      <c r="BR153" s="474"/>
      <c r="BS153" s="474"/>
      <c r="BT153" s="474"/>
      <c r="BU153" s="474"/>
      <c r="BV153" s="474"/>
      <c r="BW153" s="474"/>
      <c r="BX153" s="474"/>
      <c r="BY153" s="474"/>
      <c r="BZ153" s="474"/>
      <c r="CA153" s="474"/>
      <c r="CC153" s="475"/>
      <c r="CD153" s="475"/>
      <c r="CE153" s="475"/>
      <c r="CF153" s="475"/>
      <c r="CG153" s="475"/>
      <c r="CH153" s="475"/>
      <c r="CI153" s="475"/>
      <c r="CJ153" s="475"/>
      <c r="CK153" s="475"/>
      <c r="CL153" s="475"/>
      <c r="CM153" s="475"/>
      <c r="CN153" s="475"/>
      <c r="CO153" s="475"/>
      <c r="CP153" s="475"/>
      <c r="CQ153" s="475"/>
      <c r="CR153" s="475"/>
      <c r="CS153" s="475"/>
      <c r="CT153" s="475"/>
      <c r="CU153" s="475"/>
      <c r="CV153" s="475"/>
      <c r="CW153" s="475"/>
      <c r="CX153" s="475"/>
      <c r="CY153" s="475"/>
      <c r="CZ153" s="475"/>
      <c r="DA153" s="475"/>
      <c r="DB153" s="475"/>
      <c r="DC153" s="475"/>
      <c r="DD153" s="475"/>
      <c r="DE153" s="475"/>
      <c r="DF153" s="475"/>
      <c r="DG153" s="475"/>
      <c r="DH153" s="475"/>
      <c r="DI153" s="475"/>
      <c r="DJ153" s="475"/>
      <c r="DK153" s="475"/>
      <c r="DL153" s="475"/>
      <c r="DM153" s="464">
        <v>1</v>
      </c>
    </row>
    <row r="154" spans="2:117">
      <c r="B154" s="473">
        <f t="shared" si="35"/>
        <v>53</v>
      </c>
      <c r="C154" s="490" t="s">
        <v>1105</v>
      </c>
      <c r="D154" s="490" t="s">
        <v>1441</v>
      </c>
      <c r="E154" s="491" t="s">
        <v>1442</v>
      </c>
      <c r="F154" s="476">
        <f t="shared" si="34"/>
        <v>9</v>
      </c>
      <c r="G154" s="474"/>
      <c r="H154" s="474"/>
      <c r="I154" s="474"/>
      <c r="J154" s="474"/>
      <c r="K154" s="474"/>
      <c r="L154" s="474"/>
      <c r="M154" s="474"/>
      <c r="N154" s="474"/>
      <c r="O154" s="474">
        <v>9</v>
      </c>
      <c r="P154" s="474"/>
      <c r="Q154" s="474"/>
      <c r="R154" s="474"/>
      <c r="S154" s="474"/>
      <c r="T154" s="474"/>
      <c r="U154" s="474"/>
      <c r="V154" s="474"/>
      <c r="W154" s="474"/>
      <c r="X154" s="474"/>
      <c r="Y154" s="474"/>
      <c r="Z154" s="474"/>
      <c r="AA154" s="474"/>
      <c r="AB154" s="474"/>
      <c r="AC154" s="474"/>
      <c r="AD154" s="474"/>
      <c r="AE154" s="474"/>
      <c r="AF154" s="474"/>
      <c r="AG154" s="474"/>
      <c r="AH154" s="474"/>
      <c r="AI154" s="474"/>
      <c r="AJ154" s="474"/>
      <c r="AK154" s="474"/>
      <c r="AL154" s="474"/>
      <c r="AM154" s="474"/>
      <c r="AN154" s="474"/>
      <c r="AO154" s="474"/>
      <c r="AP154" s="474"/>
      <c r="AR154" s="474"/>
      <c r="AS154" s="474"/>
      <c r="AT154" s="474"/>
      <c r="AU154" s="474"/>
      <c r="AV154" s="474"/>
      <c r="AW154" s="474"/>
      <c r="AX154" s="474"/>
      <c r="AY154" s="474"/>
      <c r="AZ154" s="474"/>
      <c r="BA154" s="474"/>
      <c r="BB154" s="474"/>
      <c r="BC154" s="474"/>
      <c r="BD154" s="474"/>
      <c r="BE154" s="474"/>
      <c r="BF154" s="474"/>
      <c r="BG154" s="474"/>
      <c r="BH154" s="474"/>
      <c r="BI154" s="474"/>
      <c r="BJ154" s="474"/>
      <c r="BK154" s="474"/>
      <c r="BL154" s="474"/>
      <c r="BM154" s="474"/>
      <c r="BN154" s="474"/>
      <c r="BO154" s="474"/>
      <c r="BP154" s="474"/>
      <c r="BQ154" s="474"/>
      <c r="BR154" s="474"/>
      <c r="BS154" s="474"/>
      <c r="BT154" s="474"/>
      <c r="BU154" s="474"/>
      <c r="BV154" s="474"/>
      <c r="BW154" s="474"/>
      <c r="BX154" s="474"/>
      <c r="BY154" s="474"/>
      <c r="BZ154" s="474"/>
      <c r="CA154" s="474"/>
      <c r="CC154" s="475"/>
      <c r="CD154" s="475"/>
      <c r="CE154" s="475"/>
      <c r="CF154" s="475"/>
      <c r="CG154" s="475"/>
      <c r="CH154" s="475"/>
      <c r="CI154" s="475"/>
      <c r="CJ154" s="475"/>
      <c r="CK154" s="475"/>
      <c r="CL154" s="475"/>
      <c r="CM154" s="475"/>
      <c r="CN154" s="475"/>
      <c r="CO154" s="475"/>
      <c r="CP154" s="475"/>
      <c r="CQ154" s="475"/>
      <c r="CR154" s="475"/>
      <c r="CS154" s="475"/>
      <c r="CT154" s="475"/>
      <c r="CU154" s="475"/>
      <c r="CV154" s="475"/>
      <c r="CW154" s="475"/>
      <c r="CX154" s="475"/>
      <c r="CY154" s="475"/>
      <c r="CZ154" s="475"/>
      <c r="DA154" s="475"/>
      <c r="DB154" s="475"/>
      <c r="DC154" s="475"/>
      <c r="DD154" s="475"/>
      <c r="DE154" s="475"/>
      <c r="DF154" s="475"/>
      <c r="DG154" s="475"/>
      <c r="DH154" s="475"/>
      <c r="DI154" s="475"/>
      <c r="DJ154" s="475"/>
      <c r="DK154" s="475"/>
      <c r="DL154" s="475"/>
      <c r="DM154" s="464">
        <v>1</v>
      </c>
    </row>
    <row r="155" spans="2:117">
      <c r="B155" s="473">
        <f t="shared" si="35"/>
        <v>54</v>
      </c>
      <c r="C155" s="490" t="s">
        <v>1105</v>
      </c>
      <c r="D155" s="490" t="s">
        <v>1433</v>
      </c>
      <c r="E155" s="491" t="s">
        <v>1434</v>
      </c>
      <c r="F155" s="476">
        <f t="shared" si="34"/>
        <v>7</v>
      </c>
      <c r="G155" s="474"/>
      <c r="H155" s="474"/>
      <c r="I155" s="474"/>
      <c r="J155" s="474"/>
      <c r="K155" s="474"/>
      <c r="L155" s="474"/>
      <c r="M155" s="474"/>
      <c r="N155" s="474"/>
      <c r="O155" s="474">
        <v>7</v>
      </c>
      <c r="P155" s="474"/>
      <c r="Q155" s="474"/>
      <c r="R155" s="474"/>
      <c r="S155" s="474"/>
      <c r="T155" s="474"/>
      <c r="U155" s="474"/>
      <c r="V155" s="474"/>
      <c r="W155" s="474"/>
      <c r="X155" s="474"/>
      <c r="Y155" s="474"/>
      <c r="Z155" s="474"/>
      <c r="AA155" s="474"/>
      <c r="AB155" s="474"/>
      <c r="AC155" s="474"/>
      <c r="AD155" s="474"/>
      <c r="AE155" s="474"/>
      <c r="AF155" s="474"/>
      <c r="AG155" s="474"/>
      <c r="AH155" s="474"/>
      <c r="AI155" s="474"/>
      <c r="AJ155" s="474"/>
      <c r="AK155" s="474"/>
      <c r="AL155" s="474"/>
      <c r="AM155" s="474"/>
      <c r="AN155" s="474"/>
      <c r="AO155" s="474"/>
      <c r="AP155" s="474"/>
      <c r="AR155" s="474"/>
      <c r="AS155" s="474"/>
      <c r="AT155" s="474"/>
      <c r="AU155" s="474"/>
      <c r="AV155" s="474"/>
      <c r="AW155" s="474"/>
      <c r="AX155" s="474"/>
      <c r="AY155" s="474"/>
      <c r="AZ155" s="474"/>
      <c r="BA155" s="474"/>
      <c r="BB155" s="474"/>
      <c r="BC155" s="474"/>
      <c r="BD155" s="474"/>
      <c r="BE155" s="474"/>
      <c r="BF155" s="474"/>
      <c r="BG155" s="474"/>
      <c r="BH155" s="474"/>
      <c r="BI155" s="474"/>
      <c r="BJ155" s="474"/>
      <c r="BK155" s="474"/>
      <c r="BL155" s="474"/>
      <c r="BM155" s="474"/>
      <c r="BN155" s="474"/>
      <c r="BO155" s="474"/>
      <c r="BP155" s="474"/>
      <c r="BQ155" s="474"/>
      <c r="BR155" s="474"/>
      <c r="BS155" s="474"/>
      <c r="BT155" s="474"/>
      <c r="BU155" s="474"/>
      <c r="BV155" s="474"/>
      <c r="BW155" s="474"/>
      <c r="BX155" s="474"/>
      <c r="BY155" s="474"/>
      <c r="BZ155" s="474"/>
      <c r="CA155" s="474"/>
      <c r="CC155" s="475"/>
      <c r="CD155" s="475"/>
      <c r="CE155" s="475"/>
      <c r="CF155" s="475"/>
      <c r="CG155" s="475"/>
      <c r="CH155" s="475"/>
      <c r="CI155" s="475"/>
      <c r="CJ155" s="475"/>
      <c r="CK155" s="475"/>
      <c r="CL155" s="475"/>
      <c r="CM155" s="475"/>
      <c r="CN155" s="475"/>
      <c r="CO155" s="475"/>
      <c r="CP155" s="475"/>
      <c r="CQ155" s="475"/>
      <c r="CR155" s="475"/>
      <c r="CS155" s="475"/>
      <c r="CT155" s="475"/>
      <c r="CU155" s="475"/>
      <c r="CV155" s="475"/>
      <c r="CW155" s="475"/>
      <c r="CX155" s="475"/>
      <c r="CY155" s="475"/>
      <c r="CZ155" s="475"/>
      <c r="DA155" s="475"/>
      <c r="DB155" s="475"/>
      <c r="DC155" s="475"/>
      <c r="DD155" s="475"/>
      <c r="DE155" s="475"/>
      <c r="DF155" s="475"/>
      <c r="DG155" s="475"/>
      <c r="DH155" s="475"/>
      <c r="DI155" s="475"/>
      <c r="DJ155" s="475"/>
      <c r="DK155" s="475"/>
      <c r="DL155" s="475"/>
      <c r="DM155" s="464">
        <v>1</v>
      </c>
    </row>
    <row r="156" spans="2:117">
      <c r="B156" s="473">
        <f t="shared" si="35"/>
        <v>55</v>
      </c>
      <c r="C156" s="490" t="s">
        <v>1105</v>
      </c>
      <c r="D156" s="490" t="s">
        <v>1435</v>
      </c>
      <c r="E156" s="491" t="s">
        <v>1436</v>
      </c>
      <c r="F156" s="476">
        <f t="shared" si="34"/>
        <v>0</v>
      </c>
      <c r="G156" s="474"/>
      <c r="H156" s="474"/>
      <c r="I156" s="474"/>
      <c r="J156" s="474"/>
      <c r="K156" s="474"/>
      <c r="L156" s="474"/>
      <c r="M156" s="474"/>
      <c r="N156" s="474"/>
      <c r="O156" s="474"/>
      <c r="P156" s="474"/>
      <c r="Q156" s="474"/>
      <c r="R156" s="474"/>
      <c r="S156" s="474"/>
      <c r="T156" s="474"/>
      <c r="U156" s="474"/>
      <c r="V156" s="474"/>
      <c r="W156" s="474"/>
      <c r="X156" s="474"/>
      <c r="Y156" s="474"/>
      <c r="Z156" s="474"/>
      <c r="AA156" s="474"/>
      <c r="AB156" s="474"/>
      <c r="AC156" s="474"/>
      <c r="AD156" s="474"/>
      <c r="AE156" s="474"/>
      <c r="AF156" s="474"/>
      <c r="AG156" s="474"/>
      <c r="AH156" s="474"/>
      <c r="AI156" s="474"/>
      <c r="AJ156" s="474"/>
      <c r="AK156" s="474"/>
      <c r="AL156" s="474"/>
      <c r="AM156" s="474"/>
      <c r="AN156" s="474"/>
      <c r="AO156" s="474"/>
      <c r="AP156" s="474"/>
      <c r="AR156" s="474"/>
      <c r="AS156" s="474"/>
      <c r="AT156" s="474"/>
      <c r="AU156" s="474"/>
      <c r="AV156" s="474"/>
      <c r="AW156" s="474"/>
      <c r="AX156" s="474"/>
      <c r="AY156" s="474"/>
      <c r="AZ156" s="474"/>
      <c r="BA156" s="474"/>
      <c r="BB156" s="474"/>
      <c r="BC156" s="474"/>
      <c r="BD156" s="474"/>
      <c r="BE156" s="474"/>
      <c r="BF156" s="474"/>
      <c r="BG156" s="474"/>
      <c r="BH156" s="474"/>
      <c r="BI156" s="474"/>
      <c r="BJ156" s="474"/>
      <c r="BK156" s="474"/>
      <c r="BL156" s="474"/>
      <c r="BM156" s="474"/>
      <c r="BN156" s="474"/>
      <c r="BO156" s="474"/>
      <c r="BP156" s="474"/>
      <c r="BQ156" s="474"/>
      <c r="BR156" s="474"/>
      <c r="BS156" s="474"/>
      <c r="BT156" s="474"/>
      <c r="BU156" s="474"/>
      <c r="BV156" s="474"/>
      <c r="BW156" s="474"/>
      <c r="BX156" s="474"/>
      <c r="BY156" s="474"/>
      <c r="BZ156" s="474"/>
      <c r="CA156" s="474"/>
      <c r="CC156" s="475"/>
      <c r="CD156" s="475"/>
      <c r="CE156" s="475"/>
      <c r="CF156" s="475"/>
      <c r="CG156" s="475"/>
      <c r="CH156" s="475"/>
      <c r="CI156" s="475"/>
      <c r="CJ156" s="475"/>
      <c r="CK156" s="475"/>
      <c r="CL156" s="475"/>
      <c r="CM156" s="475"/>
      <c r="CN156" s="475"/>
      <c r="CO156" s="475"/>
      <c r="CP156" s="475"/>
      <c r="CQ156" s="475"/>
      <c r="CR156" s="475"/>
      <c r="CS156" s="475"/>
      <c r="CT156" s="475"/>
      <c r="CU156" s="475"/>
      <c r="CV156" s="475"/>
      <c r="CW156" s="475"/>
      <c r="CX156" s="475"/>
      <c r="CY156" s="475"/>
      <c r="CZ156" s="475"/>
      <c r="DA156" s="475"/>
      <c r="DB156" s="475"/>
      <c r="DC156" s="475"/>
      <c r="DD156" s="475"/>
      <c r="DE156" s="475"/>
      <c r="DF156" s="475"/>
      <c r="DG156" s="475"/>
      <c r="DH156" s="475"/>
      <c r="DI156" s="475"/>
      <c r="DJ156" s="475"/>
      <c r="DK156" s="475"/>
      <c r="DL156" s="475"/>
    </row>
    <row r="157" spans="2:117">
      <c r="B157" s="473">
        <f t="shared" si="35"/>
        <v>56</v>
      </c>
      <c r="C157" s="490" t="s">
        <v>1105</v>
      </c>
      <c r="D157" s="490" t="s">
        <v>1439</v>
      </c>
      <c r="E157" s="491" t="s">
        <v>1440</v>
      </c>
      <c r="F157" s="476">
        <f t="shared" si="34"/>
        <v>10.5</v>
      </c>
      <c r="G157" s="474"/>
      <c r="H157" s="474"/>
      <c r="I157" s="474"/>
      <c r="J157" s="474"/>
      <c r="K157" s="474"/>
      <c r="L157" s="474"/>
      <c r="M157" s="474"/>
      <c r="N157" s="474"/>
      <c r="O157" s="474">
        <v>10.5</v>
      </c>
      <c r="P157" s="474"/>
      <c r="Q157" s="474"/>
      <c r="R157" s="474"/>
      <c r="S157" s="474"/>
      <c r="T157" s="474"/>
      <c r="U157" s="474"/>
      <c r="V157" s="474"/>
      <c r="W157" s="474"/>
      <c r="X157" s="474"/>
      <c r="Y157" s="474"/>
      <c r="Z157" s="474"/>
      <c r="AA157" s="474"/>
      <c r="AB157" s="474"/>
      <c r="AC157" s="474"/>
      <c r="AD157" s="474"/>
      <c r="AE157" s="474"/>
      <c r="AF157" s="474"/>
      <c r="AG157" s="474"/>
      <c r="AH157" s="474"/>
      <c r="AI157" s="474"/>
      <c r="AJ157" s="474"/>
      <c r="AK157" s="474"/>
      <c r="AL157" s="474"/>
      <c r="AM157" s="474"/>
      <c r="AN157" s="474"/>
      <c r="AO157" s="474"/>
      <c r="AP157" s="474"/>
      <c r="AR157" s="474"/>
      <c r="AS157" s="474"/>
      <c r="AT157" s="474"/>
      <c r="AU157" s="474"/>
      <c r="AV157" s="474"/>
      <c r="AW157" s="474"/>
      <c r="AX157" s="474"/>
      <c r="AY157" s="474"/>
      <c r="AZ157" s="474"/>
      <c r="BA157" s="474"/>
      <c r="BB157" s="474"/>
      <c r="BC157" s="474"/>
      <c r="BD157" s="474"/>
      <c r="BE157" s="474"/>
      <c r="BF157" s="474"/>
      <c r="BG157" s="474"/>
      <c r="BH157" s="474"/>
      <c r="BI157" s="474"/>
      <c r="BJ157" s="474"/>
      <c r="BK157" s="474"/>
      <c r="BL157" s="474"/>
      <c r="BM157" s="474"/>
      <c r="BN157" s="474"/>
      <c r="BO157" s="474"/>
      <c r="BP157" s="474"/>
      <c r="BQ157" s="474"/>
      <c r="BR157" s="474"/>
      <c r="BS157" s="474"/>
      <c r="BT157" s="474"/>
      <c r="BU157" s="474"/>
      <c r="BV157" s="474"/>
      <c r="BW157" s="474"/>
      <c r="BX157" s="474"/>
      <c r="BY157" s="474"/>
      <c r="BZ157" s="474"/>
      <c r="CA157" s="474"/>
      <c r="CC157" s="475"/>
      <c r="CD157" s="475"/>
      <c r="CE157" s="475"/>
      <c r="CF157" s="475"/>
      <c r="CG157" s="475"/>
      <c r="CH157" s="475"/>
      <c r="CI157" s="475"/>
      <c r="CJ157" s="475"/>
      <c r="CK157" s="475"/>
      <c r="CL157" s="475"/>
      <c r="CM157" s="475"/>
      <c r="CN157" s="475"/>
      <c r="CO157" s="475"/>
      <c r="CP157" s="475"/>
      <c r="CQ157" s="475"/>
      <c r="CR157" s="475"/>
      <c r="CS157" s="475"/>
      <c r="CT157" s="475"/>
      <c r="CU157" s="475"/>
      <c r="CV157" s="475"/>
      <c r="CW157" s="475"/>
      <c r="CX157" s="475"/>
      <c r="CY157" s="475"/>
      <c r="CZ157" s="475"/>
      <c r="DA157" s="475"/>
      <c r="DB157" s="475"/>
      <c r="DC157" s="475"/>
      <c r="DD157" s="475"/>
      <c r="DE157" s="475"/>
      <c r="DF157" s="475"/>
      <c r="DG157" s="475"/>
      <c r="DH157" s="475"/>
      <c r="DI157" s="475"/>
      <c r="DJ157" s="475"/>
      <c r="DK157" s="475"/>
      <c r="DL157" s="475"/>
    </row>
    <row r="158" spans="2:117">
      <c r="B158" s="473">
        <f t="shared" si="35"/>
        <v>57</v>
      </c>
      <c r="C158" s="490" t="s">
        <v>1105</v>
      </c>
      <c r="D158" s="490" t="s">
        <v>1437</v>
      </c>
      <c r="E158" s="491" t="s">
        <v>1438</v>
      </c>
      <c r="F158" s="476">
        <f t="shared" si="34"/>
        <v>2</v>
      </c>
      <c r="G158" s="474"/>
      <c r="H158" s="474"/>
      <c r="I158" s="474"/>
      <c r="J158" s="474"/>
      <c r="K158" s="474"/>
      <c r="L158" s="474"/>
      <c r="M158" s="474"/>
      <c r="N158" s="474"/>
      <c r="O158" s="474">
        <v>2</v>
      </c>
      <c r="P158" s="474"/>
      <c r="Q158" s="474"/>
      <c r="R158" s="474"/>
      <c r="S158" s="474"/>
      <c r="T158" s="474"/>
      <c r="U158" s="474"/>
      <c r="V158" s="474"/>
      <c r="W158" s="474"/>
      <c r="X158" s="474"/>
      <c r="Y158" s="474"/>
      <c r="Z158" s="474"/>
      <c r="AA158" s="474"/>
      <c r="AB158" s="474"/>
      <c r="AC158" s="474"/>
      <c r="AD158" s="474"/>
      <c r="AE158" s="474"/>
      <c r="AF158" s="474"/>
      <c r="AG158" s="474"/>
      <c r="AH158" s="474"/>
      <c r="AI158" s="474"/>
      <c r="AJ158" s="474"/>
      <c r="AK158" s="474"/>
      <c r="AL158" s="474"/>
      <c r="AM158" s="474"/>
      <c r="AN158" s="474"/>
      <c r="AO158" s="474"/>
      <c r="AP158" s="474"/>
      <c r="AR158" s="474"/>
      <c r="AS158" s="474"/>
      <c r="AT158" s="474"/>
      <c r="AU158" s="474"/>
      <c r="AV158" s="474"/>
      <c r="AW158" s="474"/>
      <c r="AX158" s="474"/>
      <c r="AY158" s="474"/>
      <c r="AZ158" s="474"/>
      <c r="BA158" s="474"/>
      <c r="BB158" s="474"/>
      <c r="BC158" s="474"/>
      <c r="BD158" s="474"/>
      <c r="BE158" s="474"/>
      <c r="BF158" s="474"/>
      <c r="BG158" s="474"/>
      <c r="BH158" s="474"/>
      <c r="BI158" s="474"/>
      <c r="BJ158" s="474"/>
      <c r="BK158" s="474"/>
      <c r="BL158" s="474"/>
      <c r="BM158" s="474"/>
      <c r="BN158" s="474"/>
      <c r="BO158" s="474"/>
      <c r="BP158" s="474"/>
      <c r="BQ158" s="474"/>
      <c r="BR158" s="474"/>
      <c r="BS158" s="474"/>
      <c r="BT158" s="474"/>
      <c r="BU158" s="474"/>
      <c r="BV158" s="474"/>
      <c r="BW158" s="474"/>
      <c r="BX158" s="474"/>
      <c r="BY158" s="474"/>
      <c r="BZ158" s="474"/>
      <c r="CA158" s="474"/>
      <c r="CC158" s="475"/>
      <c r="CD158" s="475"/>
      <c r="CE158" s="475"/>
      <c r="CF158" s="475"/>
      <c r="CG158" s="475"/>
      <c r="CH158" s="475"/>
      <c r="CI158" s="475"/>
      <c r="CJ158" s="475"/>
      <c r="CK158" s="475"/>
      <c r="CL158" s="475"/>
      <c r="CM158" s="475"/>
      <c r="CN158" s="475"/>
      <c r="CO158" s="475"/>
      <c r="CP158" s="475"/>
      <c r="CQ158" s="475"/>
      <c r="CR158" s="475"/>
      <c r="CS158" s="475"/>
      <c r="CT158" s="475"/>
      <c r="CU158" s="475"/>
      <c r="CV158" s="475"/>
      <c r="CW158" s="475"/>
      <c r="CX158" s="475"/>
      <c r="CY158" s="475"/>
      <c r="CZ158" s="475"/>
      <c r="DA158" s="475"/>
      <c r="DB158" s="475"/>
      <c r="DC158" s="475"/>
      <c r="DD158" s="475"/>
      <c r="DE158" s="475"/>
      <c r="DF158" s="475"/>
      <c r="DG158" s="475"/>
      <c r="DH158" s="475"/>
      <c r="DI158" s="475"/>
      <c r="DJ158" s="475"/>
      <c r="DK158" s="475"/>
      <c r="DL158" s="475"/>
      <c r="DM158" s="464">
        <v>1</v>
      </c>
    </row>
    <row r="159" spans="2:117">
      <c r="B159" s="473">
        <f t="shared" si="35"/>
        <v>58</v>
      </c>
      <c r="C159" s="490" t="s">
        <v>1105</v>
      </c>
      <c r="D159" s="490" t="s">
        <v>1461</v>
      </c>
      <c r="E159" s="491" t="s">
        <v>1462</v>
      </c>
      <c r="F159" s="476">
        <f t="shared" si="34"/>
        <v>0</v>
      </c>
      <c r="G159" s="474"/>
      <c r="H159" s="474"/>
      <c r="I159" s="474"/>
      <c r="J159" s="474"/>
      <c r="K159" s="474"/>
      <c r="L159" s="474"/>
      <c r="M159" s="474"/>
      <c r="N159" s="474"/>
      <c r="O159" s="474"/>
      <c r="P159" s="474"/>
      <c r="Q159" s="474"/>
      <c r="R159" s="474"/>
      <c r="S159" s="474"/>
      <c r="T159" s="474"/>
      <c r="U159" s="474"/>
      <c r="V159" s="474"/>
      <c r="W159" s="474"/>
      <c r="X159" s="474"/>
      <c r="Y159" s="474"/>
      <c r="Z159" s="474"/>
      <c r="AA159" s="474"/>
      <c r="AB159" s="474"/>
      <c r="AC159" s="474"/>
      <c r="AD159" s="474"/>
      <c r="AE159" s="474"/>
      <c r="AF159" s="474"/>
      <c r="AG159" s="474"/>
      <c r="AH159" s="474"/>
      <c r="AI159" s="474"/>
      <c r="AJ159" s="474"/>
      <c r="AK159" s="474"/>
      <c r="AL159" s="474"/>
      <c r="AM159" s="474"/>
      <c r="AN159" s="474"/>
      <c r="AO159" s="474"/>
      <c r="AP159" s="474"/>
      <c r="AR159" s="474"/>
      <c r="AS159" s="474"/>
      <c r="AT159" s="474"/>
      <c r="AU159" s="474"/>
      <c r="AV159" s="474"/>
      <c r="AW159" s="474"/>
      <c r="AX159" s="474"/>
      <c r="AY159" s="474"/>
      <c r="AZ159" s="474"/>
      <c r="BA159" s="474"/>
      <c r="BB159" s="474"/>
      <c r="BC159" s="474"/>
      <c r="BD159" s="474"/>
      <c r="BE159" s="474"/>
      <c r="BF159" s="474"/>
      <c r="BG159" s="474"/>
      <c r="BH159" s="474"/>
      <c r="BI159" s="474"/>
      <c r="BJ159" s="474"/>
      <c r="BK159" s="474"/>
      <c r="BL159" s="474"/>
      <c r="BM159" s="474"/>
      <c r="BN159" s="474"/>
      <c r="BO159" s="474"/>
      <c r="BP159" s="474"/>
      <c r="BQ159" s="474"/>
      <c r="BR159" s="474"/>
      <c r="BS159" s="474"/>
      <c r="BT159" s="474"/>
      <c r="BU159" s="474"/>
      <c r="BV159" s="474"/>
      <c r="BW159" s="474"/>
      <c r="BX159" s="474"/>
      <c r="BY159" s="474"/>
      <c r="BZ159" s="474"/>
      <c r="CA159" s="474"/>
      <c r="CC159" s="475"/>
      <c r="CD159" s="475"/>
      <c r="CE159" s="475"/>
      <c r="CF159" s="475"/>
      <c r="CG159" s="475"/>
      <c r="CH159" s="475"/>
      <c r="CI159" s="475"/>
      <c r="CJ159" s="475"/>
      <c r="CK159" s="475"/>
      <c r="CL159" s="475"/>
      <c r="CM159" s="475"/>
      <c r="CN159" s="475"/>
      <c r="CO159" s="475"/>
      <c r="CP159" s="475"/>
      <c r="CQ159" s="475"/>
      <c r="CR159" s="475"/>
      <c r="CS159" s="475"/>
      <c r="CT159" s="475"/>
      <c r="CU159" s="475"/>
      <c r="CV159" s="475"/>
      <c r="CW159" s="475"/>
      <c r="CX159" s="475"/>
      <c r="CY159" s="475"/>
      <c r="CZ159" s="475"/>
      <c r="DA159" s="475"/>
      <c r="DB159" s="475"/>
      <c r="DC159" s="475"/>
      <c r="DD159" s="475"/>
      <c r="DE159" s="475"/>
      <c r="DF159" s="475"/>
      <c r="DG159" s="475"/>
      <c r="DH159" s="475"/>
      <c r="DI159" s="475"/>
      <c r="DJ159" s="475"/>
      <c r="DK159" s="475"/>
      <c r="DL159" s="475"/>
      <c r="DM159" s="464">
        <v>1</v>
      </c>
    </row>
    <row r="160" spans="2:117">
      <c r="B160" s="473">
        <f t="shared" si="35"/>
        <v>59</v>
      </c>
      <c r="C160" s="490" t="s">
        <v>1105</v>
      </c>
      <c r="D160" s="490" t="s">
        <v>1456</v>
      </c>
      <c r="E160" s="491" t="s">
        <v>1457</v>
      </c>
      <c r="F160" s="476">
        <f t="shared" si="34"/>
        <v>3.5</v>
      </c>
      <c r="G160" s="474"/>
      <c r="H160" s="474"/>
      <c r="I160" s="474"/>
      <c r="J160" s="474"/>
      <c r="K160" s="474"/>
      <c r="L160" s="474"/>
      <c r="M160" s="474"/>
      <c r="N160" s="474"/>
      <c r="O160" s="474">
        <v>3.5</v>
      </c>
      <c r="P160" s="474"/>
      <c r="Q160" s="474"/>
      <c r="R160" s="474"/>
      <c r="S160" s="474"/>
      <c r="T160" s="474"/>
      <c r="U160" s="474"/>
      <c r="V160" s="474"/>
      <c r="W160" s="474"/>
      <c r="X160" s="474"/>
      <c r="Y160" s="474"/>
      <c r="Z160" s="474"/>
      <c r="AA160" s="474"/>
      <c r="AB160" s="474"/>
      <c r="AC160" s="474"/>
      <c r="AD160" s="474"/>
      <c r="AE160" s="474"/>
      <c r="AF160" s="474"/>
      <c r="AG160" s="474"/>
      <c r="AH160" s="474"/>
      <c r="AI160" s="474"/>
      <c r="AJ160" s="474"/>
      <c r="AK160" s="474"/>
      <c r="AL160" s="474"/>
      <c r="AM160" s="474"/>
      <c r="AN160" s="474"/>
      <c r="AO160" s="474"/>
      <c r="AP160" s="474"/>
      <c r="AR160" s="474"/>
      <c r="AS160" s="474"/>
      <c r="AT160" s="474"/>
      <c r="AU160" s="474"/>
      <c r="AV160" s="474"/>
      <c r="AW160" s="474"/>
      <c r="AX160" s="474"/>
      <c r="AY160" s="474"/>
      <c r="AZ160" s="474"/>
      <c r="BA160" s="474"/>
      <c r="BB160" s="474"/>
      <c r="BC160" s="474"/>
      <c r="BD160" s="474"/>
      <c r="BE160" s="474"/>
      <c r="BF160" s="474"/>
      <c r="BG160" s="474"/>
      <c r="BH160" s="474"/>
      <c r="BI160" s="474"/>
      <c r="BJ160" s="474"/>
      <c r="BK160" s="474"/>
      <c r="BL160" s="474"/>
      <c r="BM160" s="474"/>
      <c r="BN160" s="474"/>
      <c r="BO160" s="474"/>
      <c r="BP160" s="474"/>
      <c r="BQ160" s="474"/>
      <c r="BR160" s="474"/>
      <c r="BS160" s="474"/>
      <c r="BT160" s="474"/>
      <c r="BU160" s="474"/>
      <c r="BV160" s="474"/>
      <c r="BW160" s="474"/>
      <c r="BX160" s="474"/>
      <c r="BY160" s="474"/>
      <c r="BZ160" s="474"/>
      <c r="CA160" s="474"/>
      <c r="CC160" s="475"/>
      <c r="CD160" s="475"/>
      <c r="CE160" s="475"/>
      <c r="CF160" s="475"/>
      <c r="CG160" s="475"/>
      <c r="CH160" s="475"/>
      <c r="CI160" s="475"/>
      <c r="CJ160" s="475"/>
      <c r="CK160" s="475"/>
      <c r="CL160" s="475"/>
      <c r="CM160" s="475"/>
      <c r="CN160" s="475"/>
      <c r="CO160" s="475"/>
      <c r="CP160" s="475"/>
      <c r="CQ160" s="475"/>
      <c r="CR160" s="475"/>
      <c r="CS160" s="475"/>
      <c r="CT160" s="475"/>
      <c r="CU160" s="475"/>
      <c r="CV160" s="475"/>
      <c r="CW160" s="475"/>
      <c r="CX160" s="475"/>
      <c r="CY160" s="475"/>
      <c r="CZ160" s="475"/>
      <c r="DA160" s="475"/>
      <c r="DB160" s="475"/>
      <c r="DC160" s="475"/>
      <c r="DD160" s="475"/>
      <c r="DE160" s="475"/>
      <c r="DF160" s="475"/>
      <c r="DG160" s="475"/>
      <c r="DH160" s="475"/>
      <c r="DI160" s="475"/>
      <c r="DJ160" s="475"/>
      <c r="DK160" s="475"/>
      <c r="DL160" s="475"/>
      <c r="DM160" s="464">
        <v>1</v>
      </c>
    </row>
    <row r="161" spans="2:117" s="482" customFormat="1" ht="12.75" customHeight="1">
      <c r="B161" s="477"/>
      <c r="C161" s="478" t="s">
        <v>1105</v>
      </c>
      <c r="D161" s="479" t="s">
        <v>1120</v>
      </c>
      <c r="E161" s="480">
        <f>COUNTA(E102:E160)</f>
        <v>59</v>
      </c>
      <c r="F161" s="483">
        <f>SUM(F102:F160)</f>
        <v>197</v>
      </c>
      <c r="G161" s="481">
        <f>SUM(G102:G160)</f>
        <v>0</v>
      </c>
      <c r="H161" s="481">
        <f t="shared" ref="H161:AP161" si="36">SUM(H102:H160)</f>
        <v>0</v>
      </c>
      <c r="I161" s="481">
        <f t="shared" si="36"/>
        <v>0</v>
      </c>
      <c r="J161" s="481">
        <f t="shared" si="36"/>
        <v>0</v>
      </c>
      <c r="K161" s="481">
        <f t="shared" si="36"/>
        <v>0</v>
      </c>
      <c r="L161" s="481">
        <f t="shared" si="36"/>
        <v>0</v>
      </c>
      <c r="M161" s="481">
        <f t="shared" si="36"/>
        <v>0</v>
      </c>
      <c r="N161" s="481">
        <f t="shared" si="36"/>
        <v>30</v>
      </c>
      <c r="O161" s="481">
        <f t="shared" si="36"/>
        <v>167</v>
      </c>
      <c r="P161" s="481">
        <f t="shared" si="36"/>
        <v>0</v>
      </c>
      <c r="Q161" s="481">
        <f t="shared" si="36"/>
        <v>0</v>
      </c>
      <c r="R161" s="481">
        <f t="shared" si="36"/>
        <v>0</v>
      </c>
      <c r="S161" s="481">
        <f t="shared" si="36"/>
        <v>0</v>
      </c>
      <c r="T161" s="481">
        <f t="shared" si="36"/>
        <v>0</v>
      </c>
      <c r="U161" s="481">
        <f t="shared" si="36"/>
        <v>0</v>
      </c>
      <c r="V161" s="481">
        <f t="shared" si="36"/>
        <v>0</v>
      </c>
      <c r="W161" s="481">
        <f t="shared" si="36"/>
        <v>0</v>
      </c>
      <c r="X161" s="481">
        <f t="shared" si="36"/>
        <v>0</v>
      </c>
      <c r="Y161" s="481">
        <f t="shared" si="36"/>
        <v>0</v>
      </c>
      <c r="Z161" s="481">
        <f t="shared" si="36"/>
        <v>0</v>
      </c>
      <c r="AA161" s="481">
        <f t="shared" si="36"/>
        <v>0</v>
      </c>
      <c r="AB161" s="481">
        <f t="shared" si="36"/>
        <v>0</v>
      </c>
      <c r="AC161" s="481">
        <f t="shared" si="36"/>
        <v>0</v>
      </c>
      <c r="AD161" s="481">
        <f t="shared" si="36"/>
        <v>0</v>
      </c>
      <c r="AE161" s="481">
        <f t="shared" si="36"/>
        <v>0</v>
      </c>
      <c r="AF161" s="481">
        <f t="shared" si="36"/>
        <v>0</v>
      </c>
      <c r="AG161" s="481">
        <f t="shared" si="36"/>
        <v>0</v>
      </c>
      <c r="AH161" s="481">
        <f t="shared" si="36"/>
        <v>0</v>
      </c>
      <c r="AI161" s="481">
        <f t="shared" si="36"/>
        <v>0</v>
      </c>
      <c r="AJ161" s="481">
        <f t="shared" si="36"/>
        <v>0</v>
      </c>
      <c r="AK161" s="481">
        <f t="shared" si="36"/>
        <v>0</v>
      </c>
      <c r="AL161" s="481">
        <f t="shared" si="36"/>
        <v>0</v>
      </c>
      <c r="AM161" s="481">
        <f t="shared" si="36"/>
        <v>0</v>
      </c>
      <c r="AN161" s="481">
        <f t="shared" si="36"/>
        <v>0</v>
      </c>
      <c r="AO161" s="481">
        <f t="shared" si="36"/>
        <v>0</v>
      </c>
      <c r="AP161" s="481">
        <f t="shared" si="36"/>
        <v>0</v>
      </c>
      <c r="AQ161" s="470"/>
      <c r="AR161" s="481">
        <f>SUM(AR102:AR160)</f>
        <v>0</v>
      </c>
      <c r="AS161" s="481">
        <f t="shared" ref="AS161:CA161" si="37">SUM(AS102:AS160)</f>
        <v>0</v>
      </c>
      <c r="AT161" s="481">
        <f t="shared" si="37"/>
        <v>0</v>
      </c>
      <c r="AU161" s="481">
        <f t="shared" si="37"/>
        <v>0</v>
      </c>
      <c r="AV161" s="481">
        <f t="shared" si="37"/>
        <v>0</v>
      </c>
      <c r="AW161" s="481">
        <f t="shared" si="37"/>
        <v>0</v>
      </c>
      <c r="AX161" s="481">
        <f t="shared" si="37"/>
        <v>0</v>
      </c>
      <c r="AY161" s="481">
        <f t="shared" si="37"/>
        <v>0</v>
      </c>
      <c r="AZ161" s="481">
        <f t="shared" si="37"/>
        <v>0</v>
      </c>
      <c r="BA161" s="481">
        <f t="shared" si="37"/>
        <v>0</v>
      </c>
      <c r="BB161" s="481">
        <f t="shared" si="37"/>
        <v>0</v>
      </c>
      <c r="BC161" s="481">
        <f t="shared" si="37"/>
        <v>0</v>
      </c>
      <c r="BD161" s="481">
        <f t="shared" si="37"/>
        <v>0</v>
      </c>
      <c r="BE161" s="481">
        <f t="shared" si="37"/>
        <v>0</v>
      </c>
      <c r="BF161" s="481">
        <f t="shared" si="37"/>
        <v>0</v>
      </c>
      <c r="BG161" s="481">
        <f t="shared" si="37"/>
        <v>0</v>
      </c>
      <c r="BH161" s="481">
        <f t="shared" si="37"/>
        <v>0</v>
      </c>
      <c r="BI161" s="481">
        <f t="shared" si="37"/>
        <v>0</v>
      </c>
      <c r="BJ161" s="481">
        <f t="shared" si="37"/>
        <v>0</v>
      </c>
      <c r="BK161" s="481">
        <f t="shared" si="37"/>
        <v>0</v>
      </c>
      <c r="BL161" s="481">
        <f t="shared" si="37"/>
        <v>0</v>
      </c>
      <c r="BM161" s="481">
        <f t="shared" si="37"/>
        <v>0</v>
      </c>
      <c r="BN161" s="481">
        <f t="shared" si="37"/>
        <v>0</v>
      </c>
      <c r="BO161" s="481">
        <f t="shared" si="37"/>
        <v>0</v>
      </c>
      <c r="BP161" s="481">
        <f t="shared" si="37"/>
        <v>0</v>
      </c>
      <c r="BQ161" s="481">
        <f t="shared" si="37"/>
        <v>0</v>
      </c>
      <c r="BR161" s="481">
        <f t="shared" si="37"/>
        <v>0</v>
      </c>
      <c r="BS161" s="481">
        <f t="shared" si="37"/>
        <v>0</v>
      </c>
      <c r="BT161" s="481">
        <f t="shared" si="37"/>
        <v>0</v>
      </c>
      <c r="BU161" s="481">
        <f t="shared" si="37"/>
        <v>0</v>
      </c>
      <c r="BV161" s="481">
        <f t="shared" si="37"/>
        <v>0</v>
      </c>
      <c r="BW161" s="481">
        <f t="shared" si="37"/>
        <v>0</v>
      </c>
      <c r="BX161" s="481">
        <f t="shared" si="37"/>
        <v>0</v>
      </c>
      <c r="BY161" s="481">
        <f t="shared" si="37"/>
        <v>0</v>
      </c>
      <c r="BZ161" s="481">
        <f t="shared" si="37"/>
        <v>0</v>
      </c>
      <c r="CA161" s="481">
        <f t="shared" si="37"/>
        <v>0</v>
      </c>
      <c r="CC161" s="481">
        <f>SUM(CC102:CC160)</f>
        <v>0</v>
      </c>
      <c r="CD161" s="481">
        <f t="shared" ref="CD161:DL161" si="38">SUM(CD102:CD160)</f>
        <v>0</v>
      </c>
      <c r="CE161" s="481">
        <f t="shared" si="38"/>
        <v>0</v>
      </c>
      <c r="CF161" s="481">
        <f t="shared" si="38"/>
        <v>0</v>
      </c>
      <c r="CG161" s="481">
        <f t="shared" si="38"/>
        <v>0</v>
      </c>
      <c r="CH161" s="481">
        <f t="shared" si="38"/>
        <v>0</v>
      </c>
      <c r="CI161" s="481">
        <f t="shared" si="38"/>
        <v>0</v>
      </c>
      <c r="CJ161" s="481">
        <f t="shared" si="38"/>
        <v>0</v>
      </c>
      <c r="CK161" s="481">
        <f t="shared" si="38"/>
        <v>0</v>
      </c>
      <c r="CL161" s="481">
        <f t="shared" si="38"/>
        <v>0</v>
      </c>
      <c r="CM161" s="481">
        <f t="shared" si="38"/>
        <v>0</v>
      </c>
      <c r="CN161" s="481">
        <f t="shared" si="38"/>
        <v>0</v>
      </c>
      <c r="CO161" s="481">
        <f t="shared" si="38"/>
        <v>0</v>
      </c>
      <c r="CP161" s="481">
        <f t="shared" si="38"/>
        <v>0</v>
      </c>
      <c r="CQ161" s="481">
        <f t="shared" si="38"/>
        <v>0</v>
      </c>
      <c r="CR161" s="481">
        <f t="shared" si="38"/>
        <v>0</v>
      </c>
      <c r="CS161" s="481">
        <f t="shared" si="38"/>
        <v>0</v>
      </c>
      <c r="CT161" s="481">
        <f t="shared" si="38"/>
        <v>0</v>
      </c>
      <c r="CU161" s="481">
        <f t="shared" si="38"/>
        <v>0</v>
      </c>
      <c r="CV161" s="481">
        <f t="shared" si="38"/>
        <v>0</v>
      </c>
      <c r="CW161" s="481">
        <f t="shared" si="38"/>
        <v>0</v>
      </c>
      <c r="CX161" s="481">
        <f t="shared" si="38"/>
        <v>0</v>
      </c>
      <c r="CY161" s="481">
        <f t="shared" si="38"/>
        <v>0</v>
      </c>
      <c r="CZ161" s="481">
        <f t="shared" si="38"/>
        <v>0</v>
      </c>
      <c r="DA161" s="481">
        <f t="shared" si="38"/>
        <v>0</v>
      </c>
      <c r="DB161" s="481">
        <f t="shared" si="38"/>
        <v>0</v>
      </c>
      <c r="DC161" s="481">
        <f t="shared" si="38"/>
        <v>0</v>
      </c>
      <c r="DD161" s="481">
        <f t="shared" si="38"/>
        <v>0</v>
      </c>
      <c r="DE161" s="481">
        <f t="shared" si="38"/>
        <v>0</v>
      </c>
      <c r="DF161" s="481">
        <f t="shared" si="38"/>
        <v>0</v>
      </c>
      <c r="DG161" s="481">
        <f t="shared" si="38"/>
        <v>0</v>
      </c>
      <c r="DH161" s="481">
        <f t="shared" si="38"/>
        <v>0</v>
      </c>
      <c r="DI161" s="481">
        <f t="shared" si="38"/>
        <v>0</v>
      </c>
      <c r="DJ161" s="481">
        <f t="shared" si="38"/>
        <v>0</v>
      </c>
      <c r="DK161" s="481">
        <f t="shared" si="38"/>
        <v>0</v>
      </c>
      <c r="DL161" s="481">
        <f t="shared" si="38"/>
        <v>0</v>
      </c>
      <c r="DM161" s="464">
        <v>1</v>
      </c>
    </row>
    <row r="162" spans="2:117">
      <c r="B162" s="473">
        <v>1</v>
      </c>
      <c r="C162" s="423" t="s">
        <v>1106</v>
      </c>
      <c r="D162" s="423" t="s">
        <v>327</v>
      </c>
      <c r="E162" s="423" t="s">
        <v>328</v>
      </c>
      <c r="F162" s="476">
        <f t="shared" ref="F162:F172" si="39">+SUM(G162:CA162)</f>
        <v>0</v>
      </c>
      <c r="G162" s="475"/>
      <c r="H162" s="475"/>
      <c r="I162" s="475"/>
      <c r="J162" s="475"/>
      <c r="K162" s="475"/>
      <c r="L162" s="475"/>
      <c r="M162" s="475"/>
      <c r="N162" s="475"/>
      <c r="O162" s="475"/>
      <c r="P162" s="475"/>
      <c r="Q162" s="475"/>
      <c r="R162" s="475"/>
      <c r="S162" s="475"/>
      <c r="T162" s="475"/>
      <c r="U162" s="475"/>
      <c r="V162" s="475"/>
      <c r="W162" s="475"/>
      <c r="X162" s="475"/>
      <c r="Y162" s="475"/>
      <c r="Z162" s="475"/>
      <c r="AA162" s="475"/>
      <c r="AB162" s="475"/>
      <c r="AC162" s="475"/>
      <c r="AD162" s="475"/>
      <c r="AE162" s="475"/>
      <c r="AF162" s="475"/>
      <c r="AG162" s="475"/>
      <c r="AH162" s="475"/>
      <c r="AI162" s="475"/>
      <c r="AJ162" s="475"/>
      <c r="AK162" s="475"/>
      <c r="AL162" s="475"/>
      <c r="AM162" s="475"/>
      <c r="AN162" s="475"/>
      <c r="AO162" s="475"/>
      <c r="AP162" s="475"/>
      <c r="AR162" s="475"/>
      <c r="AS162" s="475"/>
      <c r="AT162" s="475"/>
      <c r="AU162" s="475"/>
      <c r="AV162" s="475"/>
      <c r="AW162" s="475"/>
      <c r="AX162" s="475"/>
      <c r="AY162" s="475"/>
      <c r="AZ162" s="475"/>
      <c r="BA162" s="475"/>
      <c r="BB162" s="475"/>
      <c r="BC162" s="475"/>
      <c r="BD162" s="475"/>
      <c r="BE162" s="475"/>
      <c r="BF162" s="475"/>
      <c r="BG162" s="475"/>
      <c r="BH162" s="475"/>
      <c r="BI162" s="475"/>
      <c r="BJ162" s="475"/>
      <c r="BK162" s="475"/>
      <c r="BL162" s="475"/>
      <c r="BM162" s="475"/>
      <c r="BN162" s="475"/>
      <c r="BO162" s="475"/>
      <c r="BP162" s="475"/>
      <c r="BQ162" s="475"/>
      <c r="BR162" s="475"/>
      <c r="BS162" s="475"/>
      <c r="BT162" s="475"/>
      <c r="BU162" s="475"/>
      <c r="BV162" s="475"/>
      <c r="BW162" s="475"/>
      <c r="BX162" s="475"/>
      <c r="BY162" s="475"/>
      <c r="BZ162" s="475"/>
      <c r="CA162" s="475"/>
      <c r="CC162" s="475"/>
      <c r="CD162" s="475"/>
      <c r="CE162" s="475"/>
      <c r="CF162" s="475"/>
      <c r="CG162" s="475"/>
      <c r="CH162" s="475"/>
      <c r="CI162" s="475"/>
      <c r="CJ162" s="475"/>
      <c r="CK162" s="475"/>
      <c r="CL162" s="475"/>
      <c r="CM162" s="475"/>
      <c r="CN162" s="475"/>
      <c r="CO162" s="475"/>
      <c r="CP162" s="475"/>
      <c r="CQ162" s="475"/>
      <c r="CR162" s="475"/>
      <c r="CS162" s="475"/>
      <c r="CT162" s="475"/>
      <c r="CU162" s="475"/>
      <c r="CV162" s="475"/>
      <c r="CW162" s="475"/>
      <c r="CX162" s="475"/>
      <c r="CY162" s="475"/>
      <c r="CZ162" s="475"/>
      <c r="DA162" s="475"/>
      <c r="DB162" s="475"/>
      <c r="DC162" s="475"/>
      <c r="DD162" s="475"/>
      <c r="DE162" s="475"/>
      <c r="DF162" s="475"/>
      <c r="DG162" s="475"/>
      <c r="DH162" s="475"/>
      <c r="DI162" s="475"/>
      <c r="DJ162" s="475"/>
      <c r="DK162" s="475"/>
      <c r="DL162" s="475"/>
      <c r="DM162" s="464">
        <v>1</v>
      </c>
    </row>
    <row r="163" spans="2:117">
      <c r="B163" s="473">
        <f>+B162+1</f>
        <v>2</v>
      </c>
      <c r="C163" s="423" t="s">
        <v>1106</v>
      </c>
      <c r="D163" s="423" t="s">
        <v>332</v>
      </c>
      <c r="E163" s="423" t="s">
        <v>333</v>
      </c>
      <c r="F163" s="476">
        <f t="shared" si="39"/>
        <v>0</v>
      </c>
      <c r="G163" s="475"/>
      <c r="H163" s="475"/>
      <c r="I163" s="475"/>
      <c r="J163" s="475"/>
      <c r="K163" s="475"/>
      <c r="L163" s="475"/>
      <c r="M163" s="475"/>
      <c r="N163" s="475"/>
      <c r="O163" s="475"/>
      <c r="P163" s="475"/>
      <c r="Q163" s="475"/>
      <c r="R163" s="475"/>
      <c r="S163" s="475"/>
      <c r="T163" s="475"/>
      <c r="U163" s="475"/>
      <c r="V163" s="475"/>
      <c r="W163" s="475"/>
      <c r="X163" s="475"/>
      <c r="Y163" s="475"/>
      <c r="Z163" s="475"/>
      <c r="AA163" s="475"/>
      <c r="AB163" s="475"/>
      <c r="AC163" s="475"/>
      <c r="AD163" s="475"/>
      <c r="AE163" s="475"/>
      <c r="AF163" s="475"/>
      <c r="AG163" s="475"/>
      <c r="AH163" s="475"/>
      <c r="AI163" s="475"/>
      <c r="AJ163" s="475"/>
      <c r="AK163" s="475"/>
      <c r="AL163" s="475"/>
      <c r="AM163" s="475"/>
      <c r="AN163" s="475"/>
      <c r="AO163" s="475"/>
      <c r="AP163" s="475"/>
      <c r="AR163" s="475"/>
      <c r="AS163" s="475"/>
      <c r="AT163" s="475"/>
      <c r="AU163" s="475"/>
      <c r="AV163" s="475"/>
      <c r="AW163" s="475"/>
      <c r="AX163" s="475"/>
      <c r="AY163" s="475"/>
      <c r="AZ163" s="475"/>
      <c r="BA163" s="475"/>
      <c r="BB163" s="475"/>
      <c r="BC163" s="475"/>
      <c r="BD163" s="475"/>
      <c r="BE163" s="475"/>
      <c r="BF163" s="475"/>
      <c r="BG163" s="475"/>
      <c r="BH163" s="475"/>
      <c r="BI163" s="475"/>
      <c r="BJ163" s="475"/>
      <c r="BK163" s="475"/>
      <c r="BL163" s="475"/>
      <c r="BM163" s="475"/>
      <c r="BN163" s="475"/>
      <c r="BO163" s="475"/>
      <c r="BP163" s="475"/>
      <c r="BQ163" s="475"/>
      <c r="BR163" s="475"/>
      <c r="BS163" s="475"/>
      <c r="BT163" s="475"/>
      <c r="BU163" s="475"/>
      <c r="BV163" s="475"/>
      <c r="BW163" s="475"/>
      <c r="BX163" s="475"/>
      <c r="BY163" s="475"/>
      <c r="BZ163" s="475"/>
      <c r="CA163" s="475"/>
      <c r="CC163" s="475"/>
      <c r="CD163" s="475"/>
      <c r="CE163" s="475"/>
      <c r="CF163" s="475"/>
      <c r="CG163" s="475"/>
      <c r="CH163" s="475"/>
      <c r="CI163" s="475"/>
      <c r="CJ163" s="475"/>
      <c r="CK163" s="475"/>
      <c r="CL163" s="475"/>
      <c r="CM163" s="475"/>
      <c r="CN163" s="475"/>
      <c r="CO163" s="475"/>
      <c r="CP163" s="475"/>
      <c r="CQ163" s="475"/>
      <c r="CR163" s="475"/>
      <c r="CS163" s="475"/>
      <c r="CT163" s="475"/>
      <c r="CU163" s="475"/>
      <c r="CV163" s="475"/>
      <c r="CW163" s="475"/>
      <c r="CX163" s="475"/>
      <c r="CY163" s="475"/>
      <c r="CZ163" s="475"/>
      <c r="DA163" s="475"/>
      <c r="DB163" s="475"/>
      <c r="DC163" s="475"/>
      <c r="DD163" s="475"/>
      <c r="DE163" s="475"/>
      <c r="DF163" s="475"/>
      <c r="DG163" s="475"/>
      <c r="DH163" s="475"/>
      <c r="DI163" s="475"/>
      <c r="DJ163" s="475"/>
      <c r="DK163" s="475"/>
      <c r="DL163" s="475"/>
      <c r="DM163" s="464">
        <v>1</v>
      </c>
    </row>
    <row r="164" spans="2:117">
      <c r="B164" s="473">
        <f t="shared" ref="B164:B172" si="40">+B163+1</f>
        <v>3</v>
      </c>
      <c r="C164" s="423" t="s">
        <v>1106</v>
      </c>
      <c r="D164" s="423" t="s">
        <v>207</v>
      </c>
      <c r="E164" s="423" t="s">
        <v>208</v>
      </c>
      <c r="F164" s="476">
        <f t="shared" si="39"/>
        <v>0</v>
      </c>
      <c r="G164" s="475"/>
      <c r="H164" s="475"/>
      <c r="I164" s="475"/>
      <c r="J164" s="475"/>
      <c r="K164" s="475"/>
      <c r="L164" s="475"/>
      <c r="M164" s="475"/>
      <c r="N164" s="475"/>
      <c r="O164" s="475"/>
      <c r="P164" s="475"/>
      <c r="Q164" s="475"/>
      <c r="R164" s="475"/>
      <c r="S164" s="475"/>
      <c r="T164" s="475"/>
      <c r="U164" s="475"/>
      <c r="V164" s="475"/>
      <c r="W164" s="475"/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475"/>
      <c r="AI164" s="475"/>
      <c r="AJ164" s="475"/>
      <c r="AK164" s="475"/>
      <c r="AL164" s="475"/>
      <c r="AM164" s="475"/>
      <c r="AN164" s="475"/>
      <c r="AO164" s="475"/>
      <c r="AP164" s="475"/>
      <c r="AR164" s="475"/>
      <c r="AS164" s="475"/>
      <c r="AT164" s="475"/>
      <c r="AU164" s="475"/>
      <c r="AV164" s="475"/>
      <c r="AW164" s="475"/>
      <c r="AX164" s="475"/>
      <c r="AY164" s="475"/>
      <c r="AZ164" s="475"/>
      <c r="BA164" s="475"/>
      <c r="BB164" s="475"/>
      <c r="BC164" s="475"/>
      <c r="BD164" s="475"/>
      <c r="BE164" s="475"/>
      <c r="BF164" s="475"/>
      <c r="BG164" s="475"/>
      <c r="BH164" s="475"/>
      <c r="BI164" s="475"/>
      <c r="BJ164" s="475"/>
      <c r="BK164" s="475"/>
      <c r="BL164" s="475"/>
      <c r="BM164" s="475"/>
      <c r="BN164" s="475"/>
      <c r="BO164" s="475"/>
      <c r="BP164" s="475"/>
      <c r="BQ164" s="475"/>
      <c r="BR164" s="475"/>
      <c r="BS164" s="475"/>
      <c r="BT164" s="475"/>
      <c r="BU164" s="475"/>
      <c r="BV164" s="475"/>
      <c r="BW164" s="475"/>
      <c r="BX164" s="475"/>
      <c r="BY164" s="475"/>
      <c r="BZ164" s="475"/>
      <c r="CA164" s="475"/>
      <c r="CC164" s="475"/>
      <c r="CD164" s="475"/>
      <c r="CE164" s="475"/>
      <c r="CF164" s="475"/>
      <c r="CG164" s="475"/>
      <c r="CH164" s="475"/>
      <c r="CI164" s="475"/>
      <c r="CJ164" s="475"/>
      <c r="CK164" s="475"/>
      <c r="CL164" s="475"/>
      <c r="CM164" s="475"/>
      <c r="CN164" s="475"/>
      <c r="CO164" s="475"/>
      <c r="CP164" s="475"/>
      <c r="CQ164" s="475"/>
      <c r="CR164" s="475"/>
      <c r="CS164" s="475"/>
      <c r="CT164" s="475"/>
      <c r="CU164" s="475"/>
      <c r="CV164" s="475"/>
      <c r="CW164" s="475"/>
      <c r="CX164" s="475"/>
      <c r="CY164" s="475"/>
      <c r="CZ164" s="475"/>
      <c r="DA164" s="475"/>
      <c r="DB164" s="475"/>
      <c r="DC164" s="475"/>
      <c r="DD164" s="475"/>
      <c r="DE164" s="475"/>
      <c r="DF164" s="475"/>
      <c r="DG164" s="475"/>
      <c r="DH164" s="475"/>
      <c r="DI164" s="475"/>
      <c r="DJ164" s="475"/>
      <c r="DK164" s="475"/>
      <c r="DL164" s="475"/>
      <c r="DM164" s="464">
        <v>1</v>
      </c>
    </row>
    <row r="165" spans="2:117">
      <c r="B165" s="473">
        <f t="shared" si="40"/>
        <v>4</v>
      </c>
      <c r="C165" s="423" t="s">
        <v>1106</v>
      </c>
      <c r="D165" s="423" t="s">
        <v>323</v>
      </c>
      <c r="E165" s="423" t="s">
        <v>324</v>
      </c>
      <c r="F165" s="476">
        <f t="shared" si="39"/>
        <v>30</v>
      </c>
      <c r="G165" s="475"/>
      <c r="H165" s="475"/>
      <c r="I165" s="475"/>
      <c r="J165" s="475"/>
      <c r="K165" s="475"/>
      <c r="L165" s="475">
        <v>22.5</v>
      </c>
      <c r="M165" s="475"/>
      <c r="N165" s="475"/>
      <c r="O165" s="475"/>
      <c r="P165" s="475"/>
      <c r="Q165" s="475"/>
      <c r="R165" s="475"/>
      <c r="S165" s="475"/>
      <c r="T165" s="475"/>
      <c r="U165" s="475"/>
      <c r="V165" s="475"/>
      <c r="W165" s="475"/>
      <c r="X165" s="475"/>
      <c r="Y165" s="475"/>
      <c r="Z165" s="475"/>
      <c r="AA165" s="475"/>
      <c r="AB165" s="475">
        <v>7.5</v>
      </c>
      <c r="AC165" s="475"/>
      <c r="AD165" s="475"/>
      <c r="AE165" s="475"/>
      <c r="AF165" s="475"/>
      <c r="AG165" s="475"/>
      <c r="AH165" s="475"/>
      <c r="AI165" s="475"/>
      <c r="AJ165" s="475"/>
      <c r="AK165" s="475"/>
      <c r="AL165" s="475"/>
      <c r="AM165" s="475"/>
      <c r="AN165" s="475"/>
      <c r="AO165" s="475"/>
      <c r="AP165" s="475"/>
      <c r="AR165" s="475"/>
      <c r="AS165" s="475"/>
      <c r="AT165" s="475"/>
      <c r="AU165" s="475"/>
      <c r="AV165" s="475"/>
      <c r="AW165" s="475"/>
      <c r="AX165" s="475"/>
      <c r="AY165" s="475"/>
      <c r="AZ165" s="475"/>
      <c r="BA165" s="475"/>
      <c r="BB165" s="475"/>
      <c r="BC165" s="475"/>
      <c r="BD165" s="475"/>
      <c r="BE165" s="475"/>
      <c r="BF165" s="475"/>
      <c r="BG165" s="475"/>
      <c r="BH165" s="475"/>
      <c r="BI165" s="475"/>
      <c r="BJ165" s="475"/>
      <c r="BK165" s="475"/>
      <c r="BL165" s="475"/>
      <c r="BM165" s="475"/>
      <c r="BN165" s="475"/>
      <c r="BO165" s="475"/>
      <c r="BP165" s="475"/>
      <c r="BQ165" s="475"/>
      <c r="BR165" s="475"/>
      <c r="BS165" s="475"/>
      <c r="BT165" s="475"/>
      <c r="BU165" s="475"/>
      <c r="BV165" s="475"/>
      <c r="BW165" s="475"/>
      <c r="BX165" s="475"/>
      <c r="BY165" s="475"/>
      <c r="BZ165" s="475"/>
      <c r="CA165" s="475"/>
      <c r="CC165" s="475"/>
      <c r="CD165" s="475"/>
      <c r="CE165" s="475"/>
      <c r="CF165" s="475"/>
      <c r="CG165" s="475"/>
      <c r="CH165" s="475"/>
      <c r="CI165" s="475"/>
      <c r="CJ165" s="475"/>
      <c r="CK165" s="475"/>
      <c r="CL165" s="475"/>
      <c r="CM165" s="475"/>
      <c r="CN165" s="475"/>
      <c r="CO165" s="475"/>
      <c r="CP165" s="475"/>
      <c r="CQ165" s="475"/>
      <c r="CR165" s="475"/>
      <c r="CS165" s="475"/>
      <c r="CT165" s="475"/>
      <c r="CU165" s="475"/>
      <c r="CV165" s="475"/>
      <c r="CW165" s="475"/>
      <c r="CX165" s="475"/>
      <c r="CY165" s="475"/>
      <c r="CZ165" s="475"/>
      <c r="DA165" s="475"/>
      <c r="DB165" s="475"/>
      <c r="DC165" s="475"/>
      <c r="DD165" s="475"/>
      <c r="DE165" s="475"/>
      <c r="DF165" s="475"/>
      <c r="DG165" s="475"/>
      <c r="DH165" s="475"/>
      <c r="DI165" s="475"/>
      <c r="DJ165" s="475"/>
      <c r="DK165" s="475"/>
      <c r="DL165" s="475"/>
      <c r="DM165" s="464">
        <v>1</v>
      </c>
    </row>
    <row r="166" spans="2:117">
      <c r="B166" s="473">
        <f t="shared" si="40"/>
        <v>5</v>
      </c>
      <c r="C166" s="423" t="s">
        <v>1106</v>
      </c>
      <c r="D166" s="423" t="s">
        <v>209</v>
      </c>
      <c r="E166" s="423" t="s">
        <v>210</v>
      </c>
      <c r="F166" s="476">
        <f t="shared" si="39"/>
        <v>0</v>
      </c>
      <c r="G166" s="475"/>
      <c r="H166" s="475"/>
      <c r="I166" s="475"/>
      <c r="J166" s="475"/>
      <c r="K166" s="475"/>
      <c r="L166" s="475"/>
      <c r="M166" s="475"/>
      <c r="N166" s="475"/>
      <c r="O166" s="475"/>
      <c r="P166" s="475"/>
      <c r="Q166" s="475"/>
      <c r="R166" s="475"/>
      <c r="S166" s="475"/>
      <c r="T166" s="475"/>
      <c r="U166" s="475"/>
      <c r="V166" s="475"/>
      <c r="W166" s="475"/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475"/>
      <c r="AI166" s="475"/>
      <c r="AJ166" s="475"/>
      <c r="AK166" s="475"/>
      <c r="AL166" s="475"/>
      <c r="AM166" s="475"/>
      <c r="AN166" s="475"/>
      <c r="AO166" s="475"/>
      <c r="AP166" s="475"/>
      <c r="AR166" s="475"/>
      <c r="AS166" s="475"/>
      <c r="AT166" s="475"/>
      <c r="AU166" s="475"/>
      <c r="AV166" s="475"/>
      <c r="AW166" s="475"/>
      <c r="AX166" s="475"/>
      <c r="AY166" s="475"/>
      <c r="AZ166" s="475"/>
      <c r="BA166" s="475"/>
      <c r="BB166" s="475"/>
      <c r="BC166" s="475"/>
      <c r="BD166" s="475"/>
      <c r="BE166" s="475"/>
      <c r="BF166" s="475"/>
      <c r="BG166" s="475"/>
      <c r="BH166" s="475"/>
      <c r="BI166" s="475"/>
      <c r="BJ166" s="475"/>
      <c r="BK166" s="475"/>
      <c r="BL166" s="475"/>
      <c r="BM166" s="475"/>
      <c r="BN166" s="475"/>
      <c r="BO166" s="475"/>
      <c r="BP166" s="475"/>
      <c r="BQ166" s="475"/>
      <c r="BR166" s="475"/>
      <c r="BS166" s="475"/>
      <c r="BT166" s="475"/>
      <c r="BU166" s="475"/>
      <c r="BV166" s="475"/>
      <c r="BW166" s="475"/>
      <c r="BX166" s="475"/>
      <c r="BY166" s="475"/>
      <c r="BZ166" s="475"/>
      <c r="CA166" s="475"/>
      <c r="CC166" s="475"/>
      <c r="CD166" s="475"/>
      <c r="CE166" s="475"/>
      <c r="CF166" s="475"/>
      <c r="CG166" s="475"/>
      <c r="CH166" s="475"/>
      <c r="CI166" s="475"/>
      <c r="CJ166" s="475"/>
      <c r="CK166" s="475"/>
      <c r="CL166" s="475"/>
      <c r="CM166" s="475"/>
      <c r="CN166" s="475"/>
      <c r="CO166" s="475"/>
      <c r="CP166" s="475"/>
      <c r="CQ166" s="475"/>
      <c r="CR166" s="475"/>
      <c r="CS166" s="475"/>
      <c r="CT166" s="475"/>
      <c r="CU166" s="475"/>
      <c r="CV166" s="475"/>
      <c r="CW166" s="475"/>
      <c r="CX166" s="475"/>
      <c r="CY166" s="475"/>
      <c r="CZ166" s="475"/>
      <c r="DA166" s="475"/>
      <c r="DB166" s="475"/>
      <c r="DC166" s="475"/>
      <c r="DD166" s="475"/>
      <c r="DE166" s="475"/>
      <c r="DF166" s="475"/>
      <c r="DG166" s="475"/>
      <c r="DH166" s="475"/>
      <c r="DI166" s="475"/>
      <c r="DJ166" s="475"/>
      <c r="DK166" s="475"/>
      <c r="DL166" s="475"/>
      <c r="DM166" s="464">
        <v>1</v>
      </c>
    </row>
    <row r="167" spans="2:117">
      <c r="B167" s="473">
        <f t="shared" si="40"/>
        <v>6</v>
      </c>
      <c r="C167" s="423" t="s">
        <v>1106</v>
      </c>
      <c r="D167" s="423" t="s">
        <v>325</v>
      </c>
      <c r="E167" s="423" t="s">
        <v>326</v>
      </c>
      <c r="F167" s="476">
        <f t="shared" si="39"/>
        <v>3.5</v>
      </c>
      <c r="G167" s="475"/>
      <c r="H167" s="475"/>
      <c r="I167" s="475"/>
      <c r="J167" s="475"/>
      <c r="K167" s="475"/>
      <c r="L167" s="475"/>
      <c r="M167" s="475"/>
      <c r="N167" s="475"/>
      <c r="O167" s="474">
        <v>3.5</v>
      </c>
      <c r="P167" s="475"/>
      <c r="Q167" s="475"/>
      <c r="R167" s="475"/>
      <c r="S167" s="475"/>
      <c r="T167" s="475"/>
      <c r="U167" s="475"/>
      <c r="V167" s="475"/>
      <c r="W167" s="475"/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475"/>
      <c r="AI167" s="475"/>
      <c r="AJ167" s="475"/>
      <c r="AK167" s="475"/>
      <c r="AL167" s="475"/>
      <c r="AM167" s="475"/>
      <c r="AN167" s="475"/>
      <c r="AO167" s="475"/>
      <c r="AP167" s="475"/>
      <c r="AR167" s="475"/>
      <c r="AS167" s="475"/>
      <c r="AT167" s="475"/>
      <c r="AU167" s="475"/>
      <c r="AV167" s="475"/>
      <c r="AW167" s="475"/>
      <c r="AX167" s="475"/>
      <c r="AY167" s="475"/>
      <c r="AZ167" s="475"/>
      <c r="BA167" s="475"/>
      <c r="BB167" s="475"/>
      <c r="BC167" s="475"/>
      <c r="BD167" s="475"/>
      <c r="BE167" s="475"/>
      <c r="BF167" s="475"/>
      <c r="BG167" s="475"/>
      <c r="BH167" s="475"/>
      <c r="BI167" s="475"/>
      <c r="BJ167" s="475"/>
      <c r="BK167" s="475"/>
      <c r="BL167" s="475"/>
      <c r="BM167" s="475"/>
      <c r="BN167" s="475"/>
      <c r="BO167" s="475"/>
      <c r="BP167" s="475"/>
      <c r="BQ167" s="475"/>
      <c r="BR167" s="475"/>
      <c r="BS167" s="475"/>
      <c r="BT167" s="475"/>
      <c r="BU167" s="475"/>
      <c r="BV167" s="475"/>
      <c r="BW167" s="475"/>
      <c r="BX167" s="475"/>
      <c r="BY167" s="475"/>
      <c r="BZ167" s="475"/>
      <c r="CA167" s="475"/>
      <c r="CC167" s="475"/>
      <c r="CD167" s="475"/>
      <c r="CE167" s="475"/>
      <c r="CF167" s="475"/>
      <c r="CG167" s="475"/>
      <c r="CH167" s="475"/>
      <c r="CI167" s="475"/>
      <c r="CJ167" s="475"/>
      <c r="CK167" s="475"/>
      <c r="CL167" s="475"/>
      <c r="CM167" s="475"/>
      <c r="CN167" s="475"/>
      <c r="CO167" s="475"/>
      <c r="CP167" s="475"/>
      <c r="CQ167" s="475"/>
      <c r="CR167" s="475"/>
      <c r="CS167" s="475"/>
      <c r="CT167" s="475"/>
      <c r="CU167" s="475"/>
      <c r="CV167" s="475"/>
      <c r="CW167" s="475"/>
      <c r="CX167" s="475"/>
      <c r="CY167" s="475"/>
      <c r="CZ167" s="475"/>
      <c r="DA167" s="475"/>
      <c r="DB167" s="475"/>
      <c r="DC167" s="475"/>
      <c r="DD167" s="475"/>
      <c r="DE167" s="475"/>
      <c r="DF167" s="475"/>
      <c r="DG167" s="475"/>
      <c r="DH167" s="475"/>
      <c r="DI167" s="475"/>
      <c r="DJ167" s="475"/>
      <c r="DK167" s="475"/>
      <c r="DL167" s="475"/>
      <c r="DM167" s="464">
        <v>1</v>
      </c>
    </row>
    <row r="168" spans="2:117">
      <c r="B168" s="473">
        <f t="shared" si="40"/>
        <v>7</v>
      </c>
      <c r="C168" s="423" t="s">
        <v>1106</v>
      </c>
      <c r="D168" s="423" t="s">
        <v>260</v>
      </c>
      <c r="E168" s="423" t="s">
        <v>261</v>
      </c>
      <c r="F168" s="476">
        <f t="shared" si="39"/>
        <v>7.5</v>
      </c>
      <c r="G168" s="475"/>
      <c r="H168" s="475"/>
      <c r="I168" s="475"/>
      <c r="J168" s="475"/>
      <c r="K168" s="475"/>
      <c r="L168" s="475"/>
      <c r="M168" s="475"/>
      <c r="N168" s="475"/>
      <c r="O168" s="475"/>
      <c r="P168" s="475"/>
      <c r="Q168" s="475"/>
      <c r="R168" s="475"/>
      <c r="S168" s="475"/>
      <c r="T168" s="475"/>
      <c r="U168" s="475"/>
      <c r="V168" s="475"/>
      <c r="W168" s="475"/>
      <c r="X168" s="475"/>
      <c r="Y168" s="475"/>
      <c r="Z168" s="475"/>
      <c r="AA168" s="475"/>
      <c r="AB168" s="475">
        <v>7.5</v>
      </c>
      <c r="AC168" s="475"/>
      <c r="AD168" s="475"/>
      <c r="AE168" s="475"/>
      <c r="AF168" s="475"/>
      <c r="AG168" s="475"/>
      <c r="AH168" s="475"/>
      <c r="AI168" s="475"/>
      <c r="AJ168" s="475"/>
      <c r="AK168" s="475"/>
      <c r="AL168" s="475"/>
      <c r="AM168" s="475"/>
      <c r="AN168" s="475"/>
      <c r="AO168" s="475"/>
      <c r="AP168" s="475"/>
      <c r="AR168" s="475"/>
      <c r="AS168" s="475"/>
      <c r="AT168" s="475"/>
      <c r="AU168" s="475"/>
      <c r="AV168" s="475"/>
      <c r="AW168" s="475"/>
      <c r="AX168" s="475"/>
      <c r="AY168" s="475"/>
      <c r="AZ168" s="475"/>
      <c r="BA168" s="475"/>
      <c r="BB168" s="475"/>
      <c r="BC168" s="475"/>
      <c r="BD168" s="475"/>
      <c r="BE168" s="475"/>
      <c r="BF168" s="475"/>
      <c r="BG168" s="475"/>
      <c r="BH168" s="475"/>
      <c r="BI168" s="475"/>
      <c r="BJ168" s="475"/>
      <c r="BK168" s="475"/>
      <c r="BL168" s="475"/>
      <c r="BM168" s="475"/>
      <c r="BN168" s="475"/>
      <c r="BO168" s="475"/>
      <c r="BP168" s="475"/>
      <c r="BQ168" s="475"/>
      <c r="BR168" s="475"/>
      <c r="BS168" s="475"/>
      <c r="BT168" s="475"/>
      <c r="BU168" s="475"/>
      <c r="BV168" s="475"/>
      <c r="BW168" s="475"/>
      <c r="BX168" s="475"/>
      <c r="BY168" s="475"/>
      <c r="BZ168" s="475"/>
      <c r="CA168" s="475"/>
      <c r="CC168" s="475"/>
      <c r="CD168" s="475"/>
      <c r="CE168" s="475"/>
      <c r="CF168" s="475"/>
      <c r="CG168" s="475"/>
      <c r="CH168" s="475"/>
      <c r="CI168" s="475"/>
      <c r="CJ168" s="475"/>
      <c r="CK168" s="475"/>
      <c r="CL168" s="475"/>
      <c r="CM168" s="475"/>
      <c r="CN168" s="475"/>
      <c r="CO168" s="475"/>
      <c r="CP168" s="475"/>
      <c r="CQ168" s="475"/>
      <c r="CR168" s="475"/>
      <c r="CS168" s="475"/>
      <c r="CT168" s="475"/>
      <c r="CU168" s="475"/>
      <c r="CV168" s="475"/>
      <c r="CW168" s="475"/>
      <c r="CX168" s="475"/>
      <c r="CY168" s="475"/>
      <c r="CZ168" s="475"/>
      <c r="DA168" s="475"/>
      <c r="DB168" s="475"/>
      <c r="DC168" s="475"/>
      <c r="DD168" s="475"/>
      <c r="DE168" s="475"/>
      <c r="DF168" s="475"/>
      <c r="DG168" s="475"/>
      <c r="DH168" s="475"/>
      <c r="DI168" s="475"/>
      <c r="DJ168" s="475"/>
      <c r="DK168" s="475"/>
      <c r="DL168" s="475"/>
      <c r="DM168" s="464">
        <v>1</v>
      </c>
    </row>
    <row r="169" spans="2:117">
      <c r="B169" s="473">
        <f t="shared" si="40"/>
        <v>8</v>
      </c>
      <c r="C169" s="423" t="s">
        <v>1106</v>
      </c>
      <c r="D169" s="423" t="s">
        <v>270</v>
      </c>
      <c r="E169" s="423" t="s">
        <v>271</v>
      </c>
      <c r="F169" s="476">
        <f t="shared" si="39"/>
        <v>0</v>
      </c>
      <c r="G169" s="475"/>
      <c r="H169" s="475"/>
      <c r="I169" s="475"/>
      <c r="J169" s="475"/>
      <c r="K169" s="475"/>
      <c r="L169" s="475"/>
      <c r="M169" s="475"/>
      <c r="N169" s="475"/>
      <c r="O169" s="475"/>
      <c r="P169" s="475"/>
      <c r="Q169" s="475"/>
      <c r="R169" s="475"/>
      <c r="S169" s="475"/>
      <c r="T169" s="475"/>
      <c r="U169" s="475"/>
      <c r="V169" s="475"/>
      <c r="W169" s="475"/>
      <c r="X169" s="475"/>
      <c r="Y169" s="475"/>
      <c r="Z169" s="475"/>
      <c r="AA169" s="475"/>
      <c r="AB169" s="475"/>
      <c r="AC169" s="475"/>
      <c r="AD169" s="475"/>
      <c r="AE169" s="475"/>
      <c r="AF169" s="475"/>
      <c r="AG169" s="475"/>
      <c r="AH169" s="475"/>
      <c r="AI169" s="475"/>
      <c r="AJ169" s="475"/>
      <c r="AK169" s="475"/>
      <c r="AL169" s="475"/>
      <c r="AM169" s="475"/>
      <c r="AN169" s="475"/>
      <c r="AO169" s="475"/>
      <c r="AP169" s="475"/>
      <c r="AR169" s="475"/>
      <c r="AS169" s="475"/>
      <c r="AT169" s="475"/>
      <c r="AU169" s="475"/>
      <c r="AV169" s="475"/>
      <c r="AW169" s="475"/>
      <c r="AX169" s="475"/>
      <c r="AY169" s="475"/>
      <c r="AZ169" s="475"/>
      <c r="BA169" s="475"/>
      <c r="BB169" s="475"/>
      <c r="BC169" s="475"/>
      <c r="BD169" s="475"/>
      <c r="BE169" s="475"/>
      <c r="BF169" s="475"/>
      <c r="BG169" s="475"/>
      <c r="BH169" s="475"/>
      <c r="BI169" s="475"/>
      <c r="BJ169" s="475"/>
      <c r="BK169" s="475"/>
      <c r="BL169" s="475"/>
      <c r="BM169" s="475"/>
      <c r="BN169" s="475"/>
      <c r="BO169" s="475"/>
      <c r="BP169" s="475"/>
      <c r="BQ169" s="475"/>
      <c r="BR169" s="475"/>
      <c r="BS169" s="475"/>
      <c r="BT169" s="475"/>
      <c r="BU169" s="475"/>
      <c r="BV169" s="475"/>
      <c r="BW169" s="475"/>
      <c r="BX169" s="475"/>
      <c r="BY169" s="475"/>
      <c r="BZ169" s="475"/>
      <c r="CA169" s="475"/>
      <c r="CC169" s="475"/>
      <c r="CD169" s="475"/>
      <c r="CE169" s="475"/>
      <c r="CF169" s="475"/>
      <c r="CG169" s="475"/>
      <c r="CH169" s="475"/>
      <c r="CI169" s="475"/>
      <c r="CJ169" s="475"/>
      <c r="CK169" s="475"/>
      <c r="CL169" s="475"/>
      <c r="CM169" s="475"/>
      <c r="CN169" s="475"/>
      <c r="CO169" s="475"/>
      <c r="CP169" s="475"/>
      <c r="CQ169" s="475"/>
      <c r="CR169" s="475"/>
      <c r="CS169" s="475"/>
      <c r="CT169" s="475"/>
      <c r="CU169" s="475"/>
      <c r="CV169" s="475"/>
      <c r="CW169" s="475"/>
      <c r="CX169" s="475"/>
      <c r="CY169" s="475"/>
      <c r="CZ169" s="475"/>
      <c r="DA169" s="475"/>
      <c r="DB169" s="475"/>
      <c r="DC169" s="475"/>
      <c r="DD169" s="475"/>
      <c r="DE169" s="475"/>
      <c r="DF169" s="475"/>
      <c r="DG169" s="475"/>
      <c r="DH169" s="475"/>
      <c r="DI169" s="475"/>
      <c r="DJ169" s="475"/>
      <c r="DK169" s="475"/>
      <c r="DL169" s="475"/>
      <c r="DM169" s="464">
        <v>1</v>
      </c>
    </row>
    <row r="170" spans="2:117">
      <c r="B170" s="473">
        <f t="shared" si="40"/>
        <v>9</v>
      </c>
      <c r="C170" s="423" t="s">
        <v>1106</v>
      </c>
      <c r="D170" s="423" t="s">
        <v>329</v>
      </c>
      <c r="E170" s="423" t="s">
        <v>707</v>
      </c>
      <c r="F170" s="476">
        <f t="shared" si="39"/>
        <v>0</v>
      </c>
      <c r="G170" s="475"/>
      <c r="H170" s="475"/>
      <c r="I170" s="475"/>
      <c r="J170" s="475"/>
      <c r="K170" s="475"/>
      <c r="L170" s="475"/>
      <c r="M170" s="475"/>
      <c r="N170" s="475"/>
      <c r="O170" s="475"/>
      <c r="P170" s="475"/>
      <c r="Q170" s="475"/>
      <c r="R170" s="475"/>
      <c r="S170" s="475"/>
      <c r="T170" s="475"/>
      <c r="U170" s="475"/>
      <c r="V170" s="475"/>
      <c r="W170" s="475"/>
      <c r="X170" s="475"/>
      <c r="Y170" s="475"/>
      <c r="Z170" s="475"/>
      <c r="AA170" s="475"/>
      <c r="AB170" s="475"/>
      <c r="AC170" s="475"/>
      <c r="AD170" s="475"/>
      <c r="AE170" s="475"/>
      <c r="AF170" s="475"/>
      <c r="AG170" s="475"/>
      <c r="AH170" s="475"/>
      <c r="AI170" s="475"/>
      <c r="AJ170" s="475"/>
      <c r="AK170" s="475"/>
      <c r="AL170" s="475"/>
      <c r="AM170" s="475"/>
      <c r="AN170" s="475"/>
      <c r="AO170" s="475"/>
      <c r="AP170" s="475"/>
      <c r="AR170" s="475"/>
      <c r="AS170" s="475"/>
      <c r="AT170" s="475"/>
      <c r="AU170" s="475"/>
      <c r="AV170" s="475"/>
      <c r="AW170" s="475"/>
      <c r="AX170" s="475"/>
      <c r="AY170" s="475"/>
      <c r="AZ170" s="475"/>
      <c r="BA170" s="475"/>
      <c r="BB170" s="475"/>
      <c r="BC170" s="475"/>
      <c r="BD170" s="475"/>
      <c r="BE170" s="475"/>
      <c r="BF170" s="475"/>
      <c r="BG170" s="475"/>
      <c r="BH170" s="475"/>
      <c r="BI170" s="475"/>
      <c r="BJ170" s="475"/>
      <c r="BK170" s="475"/>
      <c r="BL170" s="475"/>
      <c r="BM170" s="475"/>
      <c r="BN170" s="475"/>
      <c r="BO170" s="475"/>
      <c r="BP170" s="475"/>
      <c r="BQ170" s="475"/>
      <c r="BR170" s="475"/>
      <c r="BS170" s="475"/>
      <c r="BT170" s="475"/>
      <c r="BU170" s="475"/>
      <c r="BV170" s="475"/>
      <c r="BW170" s="475"/>
      <c r="BX170" s="475"/>
      <c r="BY170" s="475"/>
      <c r="BZ170" s="475"/>
      <c r="CA170" s="475"/>
      <c r="CC170" s="475"/>
      <c r="CD170" s="475"/>
      <c r="CE170" s="475"/>
      <c r="CF170" s="475"/>
      <c r="CG170" s="475"/>
      <c r="CH170" s="475"/>
      <c r="CI170" s="475"/>
      <c r="CJ170" s="475"/>
      <c r="CK170" s="475"/>
      <c r="CL170" s="475"/>
      <c r="CM170" s="475"/>
      <c r="CN170" s="475"/>
      <c r="CO170" s="475"/>
      <c r="CP170" s="475"/>
      <c r="CQ170" s="475"/>
      <c r="CR170" s="475"/>
      <c r="CS170" s="475"/>
      <c r="CT170" s="475"/>
      <c r="CU170" s="475"/>
      <c r="CV170" s="475"/>
      <c r="CW170" s="475"/>
      <c r="CX170" s="475"/>
      <c r="CY170" s="475"/>
      <c r="CZ170" s="475"/>
      <c r="DA170" s="475"/>
      <c r="DB170" s="475"/>
      <c r="DC170" s="475"/>
      <c r="DD170" s="475"/>
      <c r="DE170" s="475"/>
      <c r="DF170" s="475"/>
      <c r="DG170" s="475"/>
      <c r="DH170" s="475"/>
      <c r="DI170" s="475"/>
      <c r="DJ170" s="475"/>
      <c r="DK170" s="475"/>
      <c r="DL170" s="475"/>
      <c r="DM170" s="464">
        <v>1</v>
      </c>
    </row>
    <row r="171" spans="2:117">
      <c r="B171" s="473">
        <f t="shared" si="40"/>
        <v>10</v>
      </c>
      <c r="C171" s="423" t="s">
        <v>1106</v>
      </c>
      <c r="D171" s="423" t="s">
        <v>330</v>
      </c>
      <c r="E171" s="423" t="s">
        <v>331</v>
      </c>
      <c r="F171" s="476">
        <f t="shared" si="39"/>
        <v>0</v>
      </c>
      <c r="G171" s="475"/>
      <c r="H171" s="475"/>
      <c r="I171" s="475"/>
      <c r="J171" s="475"/>
      <c r="K171" s="475"/>
      <c r="L171" s="475"/>
      <c r="M171" s="475"/>
      <c r="N171" s="475"/>
      <c r="O171" s="475"/>
      <c r="P171" s="475"/>
      <c r="Q171" s="475"/>
      <c r="R171" s="475"/>
      <c r="S171" s="475"/>
      <c r="T171" s="475"/>
      <c r="U171" s="475"/>
      <c r="V171" s="475"/>
      <c r="W171" s="475"/>
      <c r="X171" s="475"/>
      <c r="Y171" s="475"/>
      <c r="Z171" s="475"/>
      <c r="AA171" s="475"/>
      <c r="AB171" s="475"/>
      <c r="AC171" s="475"/>
      <c r="AD171" s="475"/>
      <c r="AE171" s="475"/>
      <c r="AF171" s="475"/>
      <c r="AG171" s="475"/>
      <c r="AH171" s="475"/>
      <c r="AI171" s="475"/>
      <c r="AJ171" s="475"/>
      <c r="AK171" s="475"/>
      <c r="AL171" s="475"/>
      <c r="AM171" s="475"/>
      <c r="AN171" s="475"/>
      <c r="AO171" s="475"/>
      <c r="AP171" s="475"/>
      <c r="AR171" s="475"/>
      <c r="AS171" s="475"/>
      <c r="AT171" s="475"/>
      <c r="AU171" s="475"/>
      <c r="AV171" s="475"/>
      <c r="AW171" s="475"/>
      <c r="AX171" s="475"/>
      <c r="AY171" s="475"/>
      <c r="AZ171" s="475"/>
      <c r="BA171" s="475"/>
      <c r="BB171" s="475"/>
      <c r="BC171" s="475"/>
      <c r="BD171" s="475"/>
      <c r="BE171" s="475"/>
      <c r="BF171" s="475"/>
      <c r="BG171" s="475"/>
      <c r="BH171" s="475"/>
      <c r="BI171" s="475"/>
      <c r="BJ171" s="475"/>
      <c r="BK171" s="475"/>
      <c r="BL171" s="475"/>
      <c r="BM171" s="475"/>
      <c r="BN171" s="475"/>
      <c r="BO171" s="475"/>
      <c r="BP171" s="475"/>
      <c r="BQ171" s="475"/>
      <c r="BR171" s="475"/>
      <c r="BS171" s="475"/>
      <c r="BT171" s="475"/>
      <c r="BU171" s="475"/>
      <c r="BV171" s="475"/>
      <c r="BW171" s="475"/>
      <c r="BX171" s="475"/>
      <c r="BY171" s="475"/>
      <c r="BZ171" s="475"/>
      <c r="CA171" s="475"/>
      <c r="CC171" s="475"/>
      <c r="CD171" s="475"/>
      <c r="CE171" s="475"/>
      <c r="CF171" s="475"/>
      <c r="CG171" s="475"/>
      <c r="CH171" s="475"/>
      <c r="CI171" s="475"/>
      <c r="CJ171" s="475"/>
      <c r="CK171" s="475"/>
      <c r="CL171" s="475"/>
      <c r="CM171" s="475"/>
      <c r="CN171" s="475"/>
      <c r="CO171" s="475"/>
      <c r="CP171" s="475"/>
      <c r="CQ171" s="475"/>
      <c r="CR171" s="475"/>
      <c r="CS171" s="475"/>
      <c r="CT171" s="475"/>
      <c r="CU171" s="475"/>
      <c r="CV171" s="475"/>
      <c r="CW171" s="475"/>
      <c r="CX171" s="475"/>
      <c r="CY171" s="475"/>
      <c r="CZ171" s="475"/>
      <c r="DA171" s="475"/>
      <c r="DB171" s="475"/>
      <c r="DC171" s="475"/>
      <c r="DD171" s="475"/>
      <c r="DE171" s="475"/>
      <c r="DF171" s="475"/>
      <c r="DG171" s="475"/>
      <c r="DH171" s="475"/>
      <c r="DI171" s="475"/>
      <c r="DJ171" s="475"/>
      <c r="DK171" s="475"/>
      <c r="DL171" s="475"/>
      <c r="DM171" s="464">
        <v>1</v>
      </c>
    </row>
    <row r="172" spans="2:117">
      <c r="B172" s="473">
        <f t="shared" si="40"/>
        <v>11</v>
      </c>
      <c r="C172" s="423" t="s">
        <v>1106</v>
      </c>
      <c r="D172" s="423" t="s">
        <v>272</v>
      </c>
      <c r="E172" s="423" t="s">
        <v>273</v>
      </c>
      <c r="F172" s="476">
        <f t="shared" si="39"/>
        <v>0</v>
      </c>
      <c r="G172" s="475"/>
      <c r="H172" s="475"/>
      <c r="I172" s="475"/>
      <c r="J172" s="475"/>
      <c r="K172" s="475"/>
      <c r="L172" s="475"/>
      <c r="M172" s="475"/>
      <c r="N172" s="475"/>
      <c r="O172" s="475"/>
      <c r="P172" s="475"/>
      <c r="Q172" s="475"/>
      <c r="R172" s="475"/>
      <c r="S172" s="475"/>
      <c r="T172" s="475"/>
      <c r="U172" s="475"/>
      <c r="V172" s="475"/>
      <c r="W172" s="475"/>
      <c r="X172" s="475"/>
      <c r="Y172" s="475"/>
      <c r="Z172" s="475"/>
      <c r="AA172" s="475"/>
      <c r="AB172" s="475"/>
      <c r="AC172" s="475"/>
      <c r="AD172" s="475"/>
      <c r="AE172" s="475"/>
      <c r="AF172" s="475"/>
      <c r="AG172" s="475"/>
      <c r="AH172" s="475"/>
      <c r="AI172" s="475"/>
      <c r="AJ172" s="475"/>
      <c r="AK172" s="475"/>
      <c r="AL172" s="475"/>
      <c r="AM172" s="475"/>
      <c r="AN172" s="475"/>
      <c r="AO172" s="475"/>
      <c r="AP172" s="475"/>
      <c r="AR172" s="475"/>
      <c r="AS172" s="475"/>
      <c r="AT172" s="475"/>
      <c r="AU172" s="475"/>
      <c r="AV172" s="475"/>
      <c r="AW172" s="475"/>
      <c r="AX172" s="475"/>
      <c r="AY172" s="475"/>
      <c r="AZ172" s="475"/>
      <c r="BA172" s="475"/>
      <c r="BB172" s="475"/>
      <c r="BC172" s="475"/>
      <c r="BD172" s="475"/>
      <c r="BE172" s="475"/>
      <c r="BF172" s="475"/>
      <c r="BG172" s="475"/>
      <c r="BH172" s="475"/>
      <c r="BI172" s="475"/>
      <c r="BJ172" s="475"/>
      <c r="BK172" s="475"/>
      <c r="BL172" s="475"/>
      <c r="BM172" s="475"/>
      <c r="BN172" s="475"/>
      <c r="BO172" s="475"/>
      <c r="BP172" s="475"/>
      <c r="BQ172" s="475"/>
      <c r="BR172" s="475"/>
      <c r="BS172" s="475"/>
      <c r="BT172" s="475"/>
      <c r="BU172" s="475"/>
      <c r="BV172" s="475"/>
      <c r="BW172" s="475"/>
      <c r="BX172" s="475"/>
      <c r="BY172" s="475"/>
      <c r="BZ172" s="475"/>
      <c r="CA172" s="475"/>
      <c r="CC172" s="475"/>
      <c r="CD172" s="475"/>
      <c r="CE172" s="475"/>
      <c r="CF172" s="475"/>
      <c r="CG172" s="475"/>
      <c r="CH172" s="475"/>
      <c r="CI172" s="475"/>
      <c r="CJ172" s="475"/>
      <c r="CK172" s="475"/>
      <c r="CL172" s="475"/>
      <c r="CM172" s="475"/>
      <c r="CN172" s="475"/>
      <c r="CO172" s="475"/>
      <c r="CP172" s="475"/>
      <c r="CQ172" s="475"/>
      <c r="CR172" s="475"/>
      <c r="CS172" s="475"/>
      <c r="CT172" s="475"/>
      <c r="CU172" s="475"/>
      <c r="CV172" s="475"/>
      <c r="CW172" s="475"/>
      <c r="CX172" s="475"/>
      <c r="CY172" s="475"/>
      <c r="CZ172" s="475"/>
      <c r="DA172" s="475"/>
      <c r="DB172" s="475"/>
      <c r="DC172" s="475"/>
      <c r="DD172" s="475"/>
      <c r="DE172" s="475"/>
      <c r="DF172" s="475"/>
      <c r="DG172" s="475"/>
      <c r="DH172" s="475"/>
      <c r="DI172" s="475"/>
      <c r="DJ172" s="475"/>
      <c r="DK172" s="475"/>
      <c r="DL172" s="475"/>
      <c r="DM172" s="464">
        <v>1</v>
      </c>
    </row>
    <row r="173" spans="2:117" s="482" customFormat="1" ht="12.75" customHeight="1">
      <c r="B173" s="477"/>
      <c r="C173" s="478" t="s">
        <v>1106</v>
      </c>
      <c r="D173" s="479" t="s">
        <v>1120</v>
      </c>
      <c r="E173" s="480">
        <f>COUNTA(E162:E172)</f>
        <v>11</v>
      </c>
      <c r="F173" s="483">
        <f>+SUM(F162:F172)</f>
        <v>41</v>
      </c>
      <c r="G173" s="481">
        <f>SUM(G162:G172)</f>
        <v>0</v>
      </c>
      <c r="H173" s="481">
        <f t="shared" ref="H173:AP173" si="41">SUM(H162:H172)</f>
        <v>0</v>
      </c>
      <c r="I173" s="481">
        <f t="shared" si="41"/>
        <v>0</v>
      </c>
      <c r="J173" s="481">
        <f t="shared" si="41"/>
        <v>0</v>
      </c>
      <c r="K173" s="481">
        <f t="shared" si="41"/>
        <v>0</v>
      </c>
      <c r="L173" s="481">
        <f t="shared" si="41"/>
        <v>22.5</v>
      </c>
      <c r="M173" s="481">
        <f t="shared" si="41"/>
        <v>0</v>
      </c>
      <c r="N173" s="481">
        <f t="shared" si="41"/>
        <v>0</v>
      </c>
      <c r="O173" s="481">
        <f t="shared" si="41"/>
        <v>3.5</v>
      </c>
      <c r="P173" s="481">
        <f t="shared" si="41"/>
        <v>0</v>
      </c>
      <c r="Q173" s="481">
        <f t="shared" si="41"/>
        <v>0</v>
      </c>
      <c r="R173" s="481">
        <f t="shared" si="41"/>
        <v>0</v>
      </c>
      <c r="S173" s="481">
        <f t="shared" si="41"/>
        <v>0</v>
      </c>
      <c r="T173" s="481">
        <f t="shared" si="41"/>
        <v>0</v>
      </c>
      <c r="U173" s="481">
        <f t="shared" si="41"/>
        <v>0</v>
      </c>
      <c r="V173" s="481">
        <f t="shared" si="41"/>
        <v>0</v>
      </c>
      <c r="W173" s="481">
        <f t="shared" si="41"/>
        <v>0</v>
      </c>
      <c r="X173" s="481">
        <f t="shared" si="41"/>
        <v>0</v>
      </c>
      <c r="Y173" s="481">
        <f t="shared" si="41"/>
        <v>0</v>
      </c>
      <c r="Z173" s="481">
        <f t="shared" si="41"/>
        <v>0</v>
      </c>
      <c r="AA173" s="481">
        <f t="shared" si="41"/>
        <v>0</v>
      </c>
      <c r="AB173" s="481">
        <f t="shared" si="41"/>
        <v>15</v>
      </c>
      <c r="AC173" s="481">
        <f t="shared" si="41"/>
        <v>0</v>
      </c>
      <c r="AD173" s="481">
        <f t="shared" si="41"/>
        <v>0</v>
      </c>
      <c r="AE173" s="481">
        <f t="shared" si="41"/>
        <v>0</v>
      </c>
      <c r="AF173" s="481">
        <f t="shared" si="41"/>
        <v>0</v>
      </c>
      <c r="AG173" s="481">
        <f t="shared" si="41"/>
        <v>0</v>
      </c>
      <c r="AH173" s="481">
        <f t="shared" si="41"/>
        <v>0</v>
      </c>
      <c r="AI173" s="481">
        <f t="shared" si="41"/>
        <v>0</v>
      </c>
      <c r="AJ173" s="481">
        <f t="shared" si="41"/>
        <v>0</v>
      </c>
      <c r="AK173" s="481">
        <f t="shared" si="41"/>
        <v>0</v>
      </c>
      <c r="AL173" s="481">
        <f t="shared" si="41"/>
        <v>0</v>
      </c>
      <c r="AM173" s="481">
        <f t="shared" si="41"/>
        <v>0</v>
      </c>
      <c r="AN173" s="481">
        <f t="shared" si="41"/>
        <v>0</v>
      </c>
      <c r="AO173" s="481">
        <f t="shared" si="41"/>
        <v>0</v>
      </c>
      <c r="AP173" s="481">
        <f t="shared" si="41"/>
        <v>0</v>
      </c>
      <c r="AQ173" s="470"/>
      <c r="AR173" s="481">
        <f>SUM(AR162:AR172)</f>
        <v>0</v>
      </c>
      <c r="AS173" s="481">
        <f t="shared" ref="AS173:CA173" si="42">SUM(AS162:AS172)</f>
        <v>0</v>
      </c>
      <c r="AT173" s="481">
        <f t="shared" si="42"/>
        <v>0</v>
      </c>
      <c r="AU173" s="481">
        <f t="shared" si="42"/>
        <v>0</v>
      </c>
      <c r="AV173" s="481">
        <f t="shared" si="42"/>
        <v>0</v>
      </c>
      <c r="AW173" s="481">
        <f t="shared" si="42"/>
        <v>0</v>
      </c>
      <c r="AX173" s="481">
        <f t="shared" si="42"/>
        <v>0</v>
      </c>
      <c r="AY173" s="481">
        <f t="shared" si="42"/>
        <v>0</v>
      </c>
      <c r="AZ173" s="481">
        <f t="shared" si="42"/>
        <v>0</v>
      </c>
      <c r="BA173" s="481">
        <f t="shared" si="42"/>
        <v>0</v>
      </c>
      <c r="BB173" s="481">
        <f t="shared" si="42"/>
        <v>0</v>
      </c>
      <c r="BC173" s="481">
        <f t="shared" si="42"/>
        <v>0</v>
      </c>
      <c r="BD173" s="481">
        <f t="shared" si="42"/>
        <v>0</v>
      </c>
      <c r="BE173" s="481">
        <f t="shared" si="42"/>
        <v>0</v>
      </c>
      <c r="BF173" s="481">
        <f t="shared" si="42"/>
        <v>0</v>
      </c>
      <c r="BG173" s="481">
        <f t="shared" si="42"/>
        <v>0</v>
      </c>
      <c r="BH173" s="481">
        <f t="shared" si="42"/>
        <v>0</v>
      </c>
      <c r="BI173" s="481">
        <f t="shared" si="42"/>
        <v>0</v>
      </c>
      <c r="BJ173" s="481">
        <f t="shared" si="42"/>
        <v>0</v>
      </c>
      <c r="BK173" s="481">
        <f t="shared" si="42"/>
        <v>0</v>
      </c>
      <c r="BL173" s="481">
        <f t="shared" si="42"/>
        <v>0</v>
      </c>
      <c r="BM173" s="481">
        <f t="shared" si="42"/>
        <v>0</v>
      </c>
      <c r="BN173" s="481">
        <f t="shared" si="42"/>
        <v>0</v>
      </c>
      <c r="BO173" s="481">
        <f t="shared" si="42"/>
        <v>0</v>
      </c>
      <c r="BP173" s="481">
        <f t="shared" si="42"/>
        <v>0</v>
      </c>
      <c r="BQ173" s="481">
        <f t="shared" si="42"/>
        <v>0</v>
      </c>
      <c r="BR173" s="481">
        <f t="shared" si="42"/>
        <v>0</v>
      </c>
      <c r="BS173" s="481">
        <f t="shared" si="42"/>
        <v>0</v>
      </c>
      <c r="BT173" s="481">
        <f t="shared" si="42"/>
        <v>0</v>
      </c>
      <c r="BU173" s="481">
        <f t="shared" si="42"/>
        <v>0</v>
      </c>
      <c r="BV173" s="481">
        <f t="shared" si="42"/>
        <v>0</v>
      </c>
      <c r="BW173" s="481">
        <f t="shared" si="42"/>
        <v>0</v>
      </c>
      <c r="BX173" s="481">
        <f t="shared" si="42"/>
        <v>0</v>
      </c>
      <c r="BY173" s="481">
        <f t="shared" si="42"/>
        <v>0</v>
      </c>
      <c r="BZ173" s="481">
        <f t="shared" si="42"/>
        <v>0</v>
      </c>
      <c r="CA173" s="481">
        <f t="shared" si="42"/>
        <v>0</v>
      </c>
      <c r="CC173" s="481">
        <f>SUM(CC162:CC172)</f>
        <v>0</v>
      </c>
      <c r="CD173" s="481">
        <f t="shared" ref="CD173:DL173" si="43">SUM(CD162:CD172)</f>
        <v>0</v>
      </c>
      <c r="CE173" s="481">
        <f t="shared" si="43"/>
        <v>0</v>
      </c>
      <c r="CF173" s="481">
        <f t="shared" si="43"/>
        <v>0</v>
      </c>
      <c r="CG173" s="481">
        <f t="shared" si="43"/>
        <v>0</v>
      </c>
      <c r="CH173" s="481">
        <f t="shared" si="43"/>
        <v>0</v>
      </c>
      <c r="CI173" s="481">
        <f t="shared" si="43"/>
        <v>0</v>
      </c>
      <c r="CJ173" s="481">
        <f t="shared" si="43"/>
        <v>0</v>
      </c>
      <c r="CK173" s="481">
        <f t="shared" si="43"/>
        <v>0</v>
      </c>
      <c r="CL173" s="481">
        <f t="shared" si="43"/>
        <v>0</v>
      </c>
      <c r="CM173" s="481">
        <f t="shared" si="43"/>
        <v>0</v>
      </c>
      <c r="CN173" s="481">
        <f t="shared" si="43"/>
        <v>0</v>
      </c>
      <c r="CO173" s="481">
        <f t="shared" si="43"/>
        <v>0</v>
      </c>
      <c r="CP173" s="481">
        <f t="shared" si="43"/>
        <v>0</v>
      </c>
      <c r="CQ173" s="481">
        <f t="shared" si="43"/>
        <v>0</v>
      </c>
      <c r="CR173" s="481">
        <f t="shared" si="43"/>
        <v>0</v>
      </c>
      <c r="CS173" s="481">
        <f t="shared" si="43"/>
        <v>0</v>
      </c>
      <c r="CT173" s="481">
        <f t="shared" si="43"/>
        <v>0</v>
      </c>
      <c r="CU173" s="481">
        <f t="shared" si="43"/>
        <v>0</v>
      </c>
      <c r="CV173" s="481">
        <f t="shared" si="43"/>
        <v>0</v>
      </c>
      <c r="CW173" s="481">
        <f t="shared" si="43"/>
        <v>0</v>
      </c>
      <c r="CX173" s="481">
        <f t="shared" si="43"/>
        <v>0</v>
      </c>
      <c r="CY173" s="481">
        <f t="shared" si="43"/>
        <v>0</v>
      </c>
      <c r="CZ173" s="481">
        <f t="shared" si="43"/>
        <v>0</v>
      </c>
      <c r="DA173" s="481">
        <f t="shared" si="43"/>
        <v>0</v>
      </c>
      <c r="DB173" s="481">
        <f t="shared" si="43"/>
        <v>0</v>
      </c>
      <c r="DC173" s="481">
        <f t="shared" si="43"/>
        <v>0</v>
      </c>
      <c r="DD173" s="481">
        <f t="shared" si="43"/>
        <v>0</v>
      </c>
      <c r="DE173" s="481">
        <f t="shared" si="43"/>
        <v>0</v>
      </c>
      <c r="DF173" s="481">
        <f t="shared" si="43"/>
        <v>0</v>
      </c>
      <c r="DG173" s="481">
        <f t="shared" si="43"/>
        <v>0</v>
      </c>
      <c r="DH173" s="481">
        <f t="shared" si="43"/>
        <v>0</v>
      </c>
      <c r="DI173" s="481">
        <f t="shared" si="43"/>
        <v>0</v>
      </c>
      <c r="DJ173" s="481">
        <f t="shared" si="43"/>
        <v>0</v>
      </c>
      <c r="DK173" s="481">
        <f t="shared" si="43"/>
        <v>0</v>
      </c>
      <c r="DL173" s="481">
        <f t="shared" si="43"/>
        <v>0</v>
      </c>
      <c r="DM173" s="464">
        <v>1</v>
      </c>
    </row>
    <row r="174" spans="2:117">
      <c r="B174" s="473">
        <v>1</v>
      </c>
      <c r="C174" s="423" t="s">
        <v>1107</v>
      </c>
      <c r="D174" s="423" t="s">
        <v>439</v>
      </c>
      <c r="E174" s="423" t="s">
        <v>440</v>
      </c>
      <c r="F174" s="476">
        <f t="shared" ref="F174:F237" si="44">+SUM(G174:CA174)</f>
        <v>0</v>
      </c>
      <c r="G174" s="475"/>
      <c r="H174" s="475"/>
      <c r="I174" s="475"/>
      <c r="J174" s="475"/>
      <c r="K174" s="475"/>
      <c r="L174" s="475"/>
      <c r="M174" s="475"/>
      <c r="N174" s="475"/>
      <c r="O174" s="475"/>
      <c r="P174" s="475"/>
      <c r="Q174" s="475"/>
      <c r="R174" s="475"/>
      <c r="S174" s="475"/>
      <c r="T174" s="475"/>
      <c r="U174" s="475"/>
      <c r="V174" s="475"/>
      <c r="W174" s="475"/>
      <c r="X174" s="475"/>
      <c r="Y174" s="475"/>
      <c r="Z174" s="475"/>
      <c r="AA174" s="475"/>
      <c r="AB174" s="475"/>
      <c r="AC174" s="475"/>
      <c r="AD174" s="475"/>
      <c r="AE174" s="475"/>
      <c r="AF174" s="475"/>
      <c r="AG174" s="475"/>
      <c r="AH174" s="475"/>
      <c r="AI174" s="475"/>
      <c r="AJ174" s="475"/>
      <c r="AK174" s="475"/>
      <c r="AL174" s="475"/>
      <c r="AM174" s="475"/>
      <c r="AN174" s="475"/>
      <c r="AO174" s="475"/>
      <c r="AP174" s="475"/>
      <c r="AR174" s="475"/>
      <c r="AS174" s="475"/>
      <c r="AT174" s="475"/>
      <c r="AU174" s="475"/>
      <c r="AV174" s="475"/>
      <c r="AW174" s="475"/>
      <c r="AX174" s="475"/>
      <c r="AY174" s="475"/>
      <c r="AZ174" s="475"/>
      <c r="BA174" s="475"/>
      <c r="BB174" s="475"/>
      <c r="BC174" s="475"/>
      <c r="BD174" s="475"/>
      <c r="BE174" s="475"/>
      <c r="BF174" s="475"/>
      <c r="BG174" s="475"/>
      <c r="BH174" s="475"/>
      <c r="BI174" s="475"/>
      <c r="BJ174" s="475"/>
      <c r="BK174" s="475"/>
      <c r="BL174" s="475"/>
      <c r="BM174" s="475"/>
      <c r="BN174" s="475"/>
      <c r="BO174" s="475"/>
      <c r="BP174" s="475"/>
      <c r="BQ174" s="475"/>
      <c r="BR174" s="475"/>
      <c r="BS174" s="475"/>
      <c r="BT174" s="475"/>
      <c r="BU174" s="475"/>
      <c r="BV174" s="475"/>
      <c r="BW174" s="475"/>
      <c r="BX174" s="475"/>
      <c r="BY174" s="475"/>
      <c r="BZ174" s="475"/>
      <c r="CA174" s="475"/>
      <c r="CC174" s="475"/>
      <c r="CD174" s="475"/>
      <c r="CE174" s="475"/>
      <c r="CF174" s="475"/>
      <c r="CG174" s="475"/>
      <c r="CH174" s="475"/>
      <c r="CI174" s="475"/>
      <c r="CJ174" s="475"/>
      <c r="CK174" s="475"/>
      <c r="CL174" s="475"/>
      <c r="CM174" s="475"/>
      <c r="CN174" s="475"/>
      <c r="CO174" s="475"/>
      <c r="CP174" s="475"/>
      <c r="CQ174" s="475"/>
      <c r="CR174" s="475"/>
      <c r="CS174" s="475"/>
      <c r="CT174" s="475"/>
      <c r="CU174" s="475"/>
      <c r="CV174" s="475"/>
      <c r="CW174" s="475"/>
      <c r="CX174" s="475"/>
      <c r="CY174" s="475"/>
      <c r="CZ174" s="475"/>
      <c r="DA174" s="475"/>
      <c r="DB174" s="475"/>
      <c r="DC174" s="475"/>
      <c r="DD174" s="475"/>
      <c r="DE174" s="475"/>
      <c r="DF174" s="475"/>
      <c r="DG174" s="475"/>
      <c r="DH174" s="475"/>
      <c r="DI174" s="475"/>
      <c r="DJ174" s="475"/>
      <c r="DK174" s="475"/>
      <c r="DL174" s="475"/>
      <c r="DM174" s="464">
        <v>1</v>
      </c>
    </row>
    <row r="175" spans="2:117">
      <c r="B175" s="473">
        <f>+B174+1</f>
        <v>2</v>
      </c>
      <c r="C175" s="423" t="s">
        <v>1107</v>
      </c>
      <c r="D175" s="423" t="s">
        <v>298</v>
      </c>
      <c r="E175" s="423" t="s">
        <v>299</v>
      </c>
      <c r="F175" s="476">
        <f t="shared" si="44"/>
        <v>7.5</v>
      </c>
      <c r="G175" s="475"/>
      <c r="H175" s="475"/>
      <c r="I175" s="475"/>
      <c r="J175" s="475"/>
      <c r="K175" s="475"/>
      <c r="L175" s="475"/>
      <c r="M175" s="475"/>
      <c r="N175" s="475">
        <v>7.5</v>
      </c>
      <c r="O175" s="475"/>
      <c r="P175" s="475"/>
      <c r="Q175" s="475"/>
      <c r="R175" s="475"/>
      <c r="S175" s="475"/>
      <c r="T175" s="475"/>
      <c r="U175" s="475"/>
      <c r="V175" s="475"/>
      <c r="W175" s="475"/>
      <c r="X175" s="475"/>
      <c r="Y175" s="475"/>
      <c r="Z175" s="475"/>
      <c r="AA175" s="475"/>
      <c r="AB175" s="475"/>
      <c r="AC175" s="475"/>
      <c r="AD175" s="475"/>
      <c r="AE175" s="475"/>
      <c r="AF175" s="475"/>
      <c r="AG175" s="475"/>
      <c r="AH175" s="475"/>
      <c r="AI175" s="475"/>
      <c r="AJ175" s="475"/>
      <c r="AK175" s="475"/>
      <c r="AL175" s="475"/>
      <c r="AM175" s="475"/>
      <c r="AN175" s="475"/>
      <c r="AO175" s="475"/>
      <c r="AP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  <c r="CU175" s="475"/>
      <c r="CV175" s="475"/>
      <c r="CW175" s="475"/>
      <c r="CX175" s="475"/>
      <c r="CY175" s="475"/>
      <c r="CZ175" s="475"/>
      <c r="DA175" s="475"/>
      <c r="DB175" s="475"/>
      <c r="DC175" s="475"/>
      <c r="DD175" s="475"/>
      <c r="DE175" s="475"/>
      <c r="DF175" s="475"/>
      <c r="DG175" s="475"/>
      <c r="DH175" s="475"/>
      <c r="DI175" s="475"/>
      <c r="DJ175" s="475"/>
      <c r="DK175" s="475"/>
      <c r="DL175" s="475"/>
      <c r="DM175" s="464">
        <v>1</v>
      </c>
    </row>
    <row r="176" spans="2:117">
      <c r="B176" s="473">
        <f t="shared" ref="B176:B239" si="45">+B175+1</f>
        <v>3</v>
      </c>
      <c r="C176" s="423" t="s">
        <v>1107</v>
      </c>
      <c r="D176" s="423" t="s">
        <v>119</v>
      </c>
      <c r="E176" s="423" t="s">
        <v>749</v>
      </c>
      <c r="F176" s="476">
        <f t="shared" si="44"/>
        <v>0</v>
      </c>
      <c r="G176" s="475"/>
      <c r="H176" s="475"/>
      <c r="I176" s="475"/>
      <c r="J176" s="475"/>
      <c r="K176" s="475"/>
      <c r="L176" s="475"/>
      <c r="M176" s="475"/>
      <c r="N176" s="475"/>
      <c r="O176" s="475"/>
      <c r="P176" s="475"/>
      <c r="Q176" s="475"/>
      <c r="R176" s="475"/>
      <c r="S176" s="475"/>
      <c r="T176" s="475"/>
      <c r="U176" s="475"/>
      <c r="V176" s="475"/>
      <c r="W176" s="475"/>
      <c r="X176" s="475"/>
      <c r="Y176" s="475"/>
      <c r="Z176" s="475"/>
      <c r="AA176" s="475"/>
      <c r="AB176" s="475"/>
      <c r="AC176" s="475"/>
      <c r="AD176" s="475"/>
      <c r="AE176" s="475"/>
      <c r="AF176" s="475"/>
      <c r="AG176" s="475"/>
      <c r="AH176" s="475"/>
      <c r="AI176" s="475"/>
      <c r="AJ176" s="475"/>
      <c r="AK176" s="475"/>
      <c r="AL176" s="475"/>
      <c r="AM176" s="475"/>
      <c r="AN176" s="475"/>
      <c r="AO176" s="475"/>
      <c r="AP176" s="475"/>
      <c r="AR176" s="475"/>
      <c r="AS176" s="475"/>
      <c r="AT176" s="475"/>
      <c r="AU176" s="475"/>
      <c r="AV176" s="475"/>
      <c r="AW176" s="475"/>
      <c r="AX176" s="475"/>
      <c r="AY176" s="475"/>
      <c r="AZ176" s="475"/>
      <c r="BA176" s="475"/>
      <c r="BB176" s="475"/>
      <c r="BC176" s="475"/>
      <c r="BD176" s="475"/>
      <c r="BE176" s="475"/>
      <c r="BF176" s="475"/>
      <c r="BG176" s="475"/>
      <c r="BH176" s="475"/>
      <c r="BI176" s="475"/>
      <c r="BJ176" s="475"/>
      <c r="BK176" s="475"/>
      <c r="BL176" s="475"/>
      <c r="BM176" s="475"/>
      <c r="BN176" s="475"/>
      <c r="BO176" s="475"/>
      <c r="BP176" s="475"/>
      <c r="BQ176" s="475"/>
      <c r="BR176" s="475"/>
      <c r="BS176" s="475"/>
      <c r="BT176" s="475"/>
      <c r="BU176" s="475"/>
      <c r="BV176" s="475"/>
      <c r="BW176" s="475"/>
      <c r="BX176" s="475"/>
      <c r="BY176" s="475"/>
      <c r="BZ176" s="475"/>
      <c r="CA176" s="475"/>
      <c r="CC176" s="475"/>
      <c r="CD176" s="475"/>
      <c r="CE176" s="475"/>
      <c r="CF176" s="475"/>
      <c r="CG176" s="475"/>
      <c r="CH176" s="475"/>
      <c r="CI176" s="475"/>
      <c r="CJ176" s="475"/>
      <c r="CK176" s="475"/>
      <c r="CL176" s="475"/>
      <c r="CM176" s="475"/>
      <c r="CN176" s="475"/>
      <c r="CO176" s="475"/>
      <c r="CP176" s="475"/>
      <c r="CQ176" s="475"/>
      <c r="CR176" s="475"/>
      <c r="CS176" s="475"/>
      <c r="CT176" s="475"/>
      <c r="CU176" s="475"/>
      <c r="CV176" s="475"/>
      <c r="CW176" s="475"/>
      <c r="CX176" s="475"/>
      <c r="CY176" s="475"/>
      <c r="CZ176" s="475"/>
      <c r="DA176" s="475"/>
      <c r="DB176" s="475"/>
      <c r="DC176" s="475"/>
      <c r="DD176" s="475"/>
      <c r="DE176" s="475"/>
      <c r="DF176" s="475"/>
      <c r="DG176" s="475"/>
      <c r="DH176" s="475"/>
      <c r="DI176" s="475"/>
      <c r="DJ176" s="475"/>
      <c r="DK176" s="475"/>
      <c r="DL176" s="475"/>
      <c r="DM176" s="464">
        <v>1</v>
      </c>
    </row>
    <row r="177" spans="2:117">
      <c r="B177" s="473">
        <f t="shared" si="45"/>
        <v>4</v>
      </c>
      <c r="C177" s="423" t="s">
        <v>1107</v>
      </c>
      <c r="D177" s="423" t="s">
        <v>115</v>
      </c>
      <c r="E177" s="423" t="s">
        <v>750</v>
      </c>
      <c r="F177" s="476">
        <f t="shared" si="44"/>
        <v>0</v>
      </c>
      <c r="G177" s="475"/>
      <c r="H177" s="475"/>
      <c r="I177" s="475"/>
      <c r="J177" s="475"/>
      <c r="K177" s="475"/>
      <c r="L177" s="475"/>
      <c r="M177" s="475"/>
      <c r="N177" s="475"/>
      <c r="O177" s="475"/>
      <c r="P177" s="475"/>
      <c r="Q177" s="475"/>
      <c r="R177" s="475"/>
      <c r="S177" s="475"/>
      <c r="T177" s="475"/>
      <c r="U177" s="475"/>
      <c r="V177" s="475"/>
      <c r="W177" s="475"/>
      <c r="X177" s="475"/>
      <c r="Y177" s="475"/>
      <c r="Z177" s="475"/>
      <c r="AA177" s="475"/>
      <c r="AB177" s="475"/>
      <c r="AC177" s="475"/>
      <c r="AD177" s="475"/>
      <c r="AE177" s="475"/>
      <c r="AF177" s="475"/>
      <c r="AG177" s="475"/>
      <c r="AH177" s="475"/>
      <c r="AI177" s="475"/>
      <c r="AJ177" s="475"/>
      <c r="AK177" s="475"/>
      <c r="AL177" s="475"/>
      <c r="AM177" s="475"/>
      <c r="AN177" s="475"/>
      <c r="AO177" s="475"/>
      <c r="AP177" s="475"/>
      <c r="AR177" s="475"/>
      <c r="AS177" s="475"/>
      <c r="AT177" s="475"/>
      <c r="AU177" s="475"/>
      <c r="AV177" s="475"/>
      <c r="AW177" s="475"/>
      <c r="AX177" s="475"/>
      <c r="AY177" s="475"/>
      <c r="AZ177" s="475"/>
      <c r="BA177" s="475"/>
      <c r="BB177" s="475"/>
      <c r="BC177" s="475"/>
      <c r="BD177" s="475"/>
      <c r="BE177" s="475"/>
      <c r="BF177" s="475"/>
      <c r="BG177" s="475"/>
      <c r="BH177" s="475"/>
      <c r="BI177" s="475"/>
      <c r="BJ177" s="475"/>
      <c r="BK177" s="475"/>
      <c r="BL177" s="475"/>
      <c r="BM177" s="475"/>
      <c r="BN177" s="475"/>
      <c r="BO177" s="475"/>
      <c r="BP177" s="475"/>
      <c r="BQ177" s="475"/>
      <c r="BR177" s="475"/>
      <c r="BS177" s="475"/>
      <c r="BT177" s="475"/>
      <c r="BU177" s="475"/>
      <c r="BV177" s="475"/>
      <c r="BW177" s="475"/>
      <c r="BX177" s="475"/>
      <c r="BY177" s="475"/>
      <c r="BZ177" s="475"/>
      <c r="CA177" s="475"/>
      <c r="CC177" s="475"/>
      <c r="CD177" s="475"/>
      <c r="CE177" s="475"/>
      <c r="CF177" s="475"/>
      <c r="CG177" s="475"/>
      <c r="CH177" s="475"/>
      <c r="CI177" s="475"/>
      <c r="CJ177" s="475"/>
      <c r="CK177" s="475"/>
      <c r="CL177" s="475"/>
      <c r="CM177" s="475"/>
      <c r="CN177" s="475"/>
      <c r="CO177" s="475"/>
      <c r="CP177" s="475"/>
      <c r="CQ177" s="475"/>
      <c r="CR177" s="475"/>
      <c r="CS177" s="475"/>
      <c r="CT177" s="475"/>
      <c r="CU177" s="475"/>
      <c r="CV177" s="475"/>
      <c r="CW177" s="475"/>
      <c r="CX177" s="475"/>
      <c r="CY177" s="475"/>
      <c r="CZ177" s="475"/>
      <c r="DA177" s="475"/>
      <c r="DB177" s="475"/>
      <c r="DC177" s="475"/>
      <c r="DD177" s="475"/>
      <c r="DE177" s="475"/>
      <c r="DF177" s="475"/>
      <c r="DG177" s="475"/>
      <c r="DH177" s="475"/>
      <c r="DI177" s="475"/>
      <c r="DJ177" s="475"/>
      <c r="DK177" s="475"/>
      <c r="DL177" s="475"/>
      <c r="DM177" s="464">
        <v>1</v>
      </c>
    </row>
    <row r="178" spans="2:117">
      <c r="B178" s="473">
        <f t="shared" si="45"/>
        <v>5</v>
      </c>
      <c r="C178" s="423" t="s">
        <v>1107</v>
      </c>
      <c r="D178" s="423" t="s">
        <v>143</v>
      </c>
      <c r="E178" s="423" t="s">
        <v>759</v>
      </c>
      <c r="F178" s="476">
        <f t="shared" si="44"/>
        <v>0</v>
      </c>
      <c r="G178" s="475"/>
      <c r="H178" s="475"/>
      <c r="I178" s="475"/>
      <c r="J178" s="475"/>
      <c r="K178" s="475"/>
      <c r="L178" s="475"/>
      <c r="M178" s="475"/>
      <c r="N178" s="475"/>
      <c r="O178" s="475"/>
      <c r="P178" s="475"/>
      <c r="Q178" s="475"/>
      <c r="R178" s="475"/>
      <c r="S178" s="475"/>
      <c r="T178" s="475"/>
      <c r="U178" s="475"/>
      <c r="V178" s="475"/>
      <c r="W178" s="475"/>
      <c r="X178" s="475"/>
      <c r="Y178" s="475"/>
      <c r="Z178" s="475"/>
      <c r="AA178" s="475"/>
      <c r="AB178" s="475"/>
      <c r="AC178" s="475"/>
      <c r="AD178" s="475"/>
      <c r="AE178" s="475"/>
      <c r="AF178" s="475"/>
      <c r="AG178" s="475"/>
      <c r="AH178" s="475"/>
      <c r="AI178" s="475"/>
      <c r="AJ178" s="475"/>
      <c r="AK178" s="475"/>
      <c r="AL178" s="475"/>
      <c r="AM178" s="475"/>
      <c r="AN178" s="475"/>
      <c r="AO178" s="475"/>
      <c r="AP178" s="475"/>
      <c r="AR178" s="475"/>
      <c r="AS178" s="475"/>
      <c r="AT178" s="475"/>
      <c r="AU178" s="475"/>
      <c r="AV178" s="475"/>
      <c r="AW178" s="475"/>
      <c r="AX178" s="475"/>
      <c r="AY178" s="475"/>
      <c r="AZ178" s="475"/>
      <c r="BA178" s="475"/>
      <c r="BB178" s="475"/>
      <c r="BC178" s="475"/>
      <c r="BD178" s="475"/>
      <c r="BE178" s="475"/>
      <c r="BF178" s="475"/>
      <c r="BG178" s="475"/>
      <c r="BH178" s="475"/>
      <c r="BI178" s="475"/>
      <c r="BJ178" s="475"/>
      <c r="BK178" s="475"/>
      <c r="BL178" s="475"/>
      <c r="BM178" s="475"/>
      <c r="BN178" s="475"/>
      <c r="BO178" s="475"/>
      <c r="BP178" s="475"/>
      <c r="BQ178" s="475"/>
      <c r="BR178" s="475"/>
      <c r="BS178" s="475"/>
      <c r="BT178" s="475"/>
      <c r="BU178" s="475"/>
      <c r="BV178" s="475"/>
      <c r="BW178" s="475"/>
      <c r="BX178" s="475"/>
      <c r="BY178" s="475"/>
      <c r="BZ178" s="475"/>
      <c r="CA178" s="475"/>
      <c r="CC178" s="475"/>
      <c r="CD178" s="475"/>
      <c r="CE178" s="475"/>
      <c r="CF178" s="475"/>
      <c r="CG178" s="475"/>
      <c r="CH178" s="475"/>
      <c r="CI178" s="475"/>
      <c r="CJ178" s="475"/>
      <c r="CK178" s="475"/>
      <c r="CL178" s="475"/>
      <c r="CM178" s="475"/>
      <c r="CN178" s="475"/>
      <c r="CO178" s="475"/>
      <c r="CP178" s="475"/>
      <c r="CQ178" s="475"/>
      <c r="CR178" s="475"/>
      <c r="CS178" s="475"/>
      <c r="CT178" s="475"/>
      <c r="CU178" s="475"/>
      <c r="CV178" s="475"/>
      <c r="CW178" s="475"/>
      <c r="CX178" s="475"/>
      <c r="CY178" s="475"/>
      <c r="CZ178" s="475"/>
      <c r="DA178" s="475"/>
      <c r="DB178" s="475"/>
      <c r="DC178" s="475"/>
      <c r="DD178" s="475"/>
      <c r="DE178" s="475"/>
      <c r="DF178" s="475"/>
      <c r="DG178" s="475"/>
      <c r="DH178" s="475"/>
      <c r="DI178" s="475"/>
      <c r="DJ178" s="475"/>
      <c r="DK178" s="475"/>
      <c r="DL178" s="475"/>
      <c r="DM178" s="464">
        <v>1</v>
      </c>
    </row>
    <row r="179" spans="2:117">
      <c r="B179" s="473">
        <f t="shared" si="45"/>
        <v>6</v>
      </c>
      <c r="C179" s="423" t="s">
        <v>1107</v>
      </c>
      <c r="D179" s="423" t="s">
        <v>416</v>
      </c>
      <c r="E179" s="423" t="s">
        <v>584</v>
      </c>
      <c r="F179" s="476">
        <f t="shared" si="44"/>
        <v>0</v>
      </c>
      <c r="G179" s="475"/>
      <c r="H179" s="475"/>
      <c r="I179" s="475"/>
      <c r="J179" s="475"/>
      <c r="K179" s="475"/>
      <c r="L179" s="475"/>
      <c r="M179" s="475"/>
      <c r="N179" s="475"/>
      <c r="O179" s="475"/>
      <c r="P179" s="475"/>
      <c r="Q179" s="475"/>
      <c r="R179" s="475"/>
      <c r="S179" s="475"/>
      <c r="T179" s="475"/>
      <c r="U179" s="475"/>
      <c r="V179" s="475"/>
      <c r="W179" s="475"/>
      <c r="X179" s="475"/>
      <c r="Y179" s="475"/>
      <c r="Z179" s="475"/>
      <c r="AA179" s="475"/>
      <c r="AB179" s="475"/>
      <c r="AC179" s="475"/>
      <c r="AD179" s="475"/>
      <c r="AE179" s="475"/>
      <c r="AF179" s="475"/>
      <c r="AG179" s="475"/>
      <c r="AH179" s="475"/>
      <c r="AI179" s="475"/>
      <c r="AJ179" s="475"/>
      <c r="AK179" s="475"/>
      <c r="AL179" s="475"/>
      <c r="AM179" s="475"/>
      <c r="AN179" s="475"/>
      <c r="AO179" s="475"/>
      <c r="AP179" s="475"/>
      <c r="AR179" s="475"/>
      <c r="AS179" s="475"/>
      <c r="AT179" s="475"/>
      <c r="AU179" s="475"/>
      <c r="AV179" s="475"/>
      <c r="AW179" s="475"/>
      <c r="AX179" s="475"/>
      <c r="AY179" s="475"/>
      <c r="AZ179" s="475"/>
      <c r="BA179" s="475"/>
      <c r="BB179" s="475"/>
      <c r="BC179" s="475"/>
      <c r="BD179" s="475"/>
      <c r="BE179" s="475"/>
      <c r="BF179" s="475"/>
      <c r="BG179" s="475"/>
      <c r="BH179" s="475"/>
      <c r="BI179" s="475"/>
      <c r="BJ179" s="475"/>
      <c r="BK179" s="475"/>
      <c r="BL179" s="475"/>
      <c r="BM179" s="475"/>
      <c r="BN179" s="475"/>
      <c r="BO179" s="475"/>
      <c r="BP179" s="475"/>
      <c r="BQ179" s="475"/>
      <c r="BR179" s="475"/>
      <c r="BS179" s="475"/>
      <c r="BT179" s="475"/>
      <c r="BU179" s="475"/>
      <c r="BV179" s="475"/>
      <c r="BW179" s="475"/>
      <c r="BX179" s="475"/>
      <c r="BY179" s="475"/>
      <c r="BZ179" s="475"/>
      <c r="CA179" s="475"/>
      <c r="CC179" s="475"/>
      <c r="CD179" s="475"/>
      <c r="CE179" s="475"/>
      <c r="CF179" s="475"/>
      <c r="CG179" s="475"/>
      <c r="CH179" s="475"/>
      <c r="CI179" s="475"/>
      <c r="CJ179" s="475"/>
      <c r="CK179" s="475"/>
      <c r="CL179" s="475"/>
      <c r="CM179" s="475"/>
      <c r="CN179" s="475"/>
      <c r="CO179" s="475"/>
      <c r="CP179" s="475"/>
      <c r="CQ179" s="475"/>
      <c r="CR179" s="475"/>
      <c r="CS179" s="475"/>
      <c r="CT179" s="475"/>
      <c r="CU179" s="475"/>
      <c r="CV179" s="475"/>
      <c r="CW179" s="475"/>
      <c r="CX179" s="475"/>
      <c r="CY179" s="475"/>
      <c r="CZ179" s="475"/>
      <c r="DA179" s="475"/>
      <c r="DB179" s="475"/>
      <c r="DC179" s="475"/>
      <c r="DD179" s="475"/>
      <c r="DE179" s="475"/>
      <c r="DF179" s="475"/>
      <c r="DG179" s="475"/>
      <c r="DH179" s="475"/>
      <c r="DI179" s="475"/>
      <c r="DJ179" s="475"/>
      <c r="DK179" s="475"/>
      <c r="DL179" s="475"/>
      <c r="DM179" s="464">
        <v>1</v>
      </c>
    </row>
    <row r="180" spans="2:117">
      <c r="B180" s="473">
        <f t="shared" si="45"/>
        <v>7</v>
      </c>
      <c r="C180" s="423" t="s">
        <v>1107</v>
      </c>
      <c r="D180" s="423" t="s">
        <v>683</v>
      </c>
      <c r="E180" s="423" t="s">
        <v>684</v>
      </c>
      <c r="F180" s="476">
        <f t="shared" si="44"/>
        <v>0</v>
      </c>
      <c r="G180" s="475"/>
      <c r="H180" s="475"/>
      <c r="I180" s="475"/>
      <c r="J180" s="475"/>
      <c r="K180" s="475"/>
      <c r="L180" s="475"/>
      <c r="M180" s="475"/>
      <c r="N180" s="475"/>
      <c r="O180" s="475"/>
      <c r="P180" s="475"/>
      <c r="Q180" s="475"/>
      <c r="R180" s="475"/>
      <c r="S180" s="475"/>
      <c r="T180" s="475"/>
      <c r="U180" s="475"/>
      <c r="V180" s="475"/>
      <c r="W180" s="475"/>
      <c r="X180" s="475"/>
      <c r="Y180" s="475"/>
      <c r="Z180" s="475"/>
      <c r="AA180" s="475"/>
      <c r="AB180" s="475"/>
      <c r="AC180" s="475"/>
      <c r="AD180" s="475"/>
      <c r="AE180" s="475"/>
      <c r="AF180" s="475"/>
      <c r="AG180" s="475"/>
      <c r="AH180" s="475"/>
      <c r="AI180" s="475"/>
      <c r="AJ180" s="475"/>
      <c r="AK180" s="475"/>
      <c r="AL180" s="475"/>
      <c r="AM180" s="475"/>
      <c r="AN180" s="475"/>
      <c r="AO180" s="475"/>
      <c r="AP180" s="475"/>
      <c r="AR180" s="475"/>
      <c r="AS180" s="475"/>
      <c r="AT180" s="475"/>
      <c r="AU180" s="475"/>
      <c r="AV180" s="475"/>
      <c r="AW180" s="475"/>
      <c r="AX180" s="475"/>
      <c r="AY180" s="475"/>
      <c r="AZ180" s="475"/>
      <c r="BA180" s="475"/>
      <c r="BB180" s="475"/>
      <c r="BC180" s="475"/>
      <c r="BD180" s="475"/>
      <c r="BE180" s="475"/>
      <c r="BF180" s="475"/>
      <c r="BG180" s="475"/>
      <c r="BH180" s="475"/>
      <c r="BI180" s="475"/>
      <c r="BJ180" s="475"/>
      <c r="BK180" s="475"/>
      <c r="BL180" s="475"/>
      <c r="BM180" s="475"/>
      <c r="BN180" s="475"/>
      <c r="BO180" s="475"/>
      <c r="BP180" s="475"/>
      <c r="BQ180" s="475"/>
      <c r="BR180" s="475"/>
      <c r="BS180" s="475"/>
      <c r="BT180" s="475"/>
      <c r="BU180" s="475"/>
      <c r="BV180" s="475"/>
      <c r="BW180" s="475"/>
      <c r="BX180" s="475"/>
      <c r="BY180" s="475"/>
      <c r="BZ180" s="475"/>
      <c r="CA180" s="475"/>
      <c r="CC180" s="475"/>
      <c r="CD180" s="475"/>
      <c r="CE180" s="475"/>
      <c r="CF180" s="475"/>
      <c r="CG180" s="475"/>
      <c r="CH180" s="475"/>
      <c r="CI180" s="475"/>
      <c r="CJ180" s="475"/>
      <c r="CK180" s="475"/>
      <c r="CL180" s="475"/>
      <c r="CM180" s="475"/>
      <c r="CN180" s="475"/>
      <c r="CO180" s="475"/>
      <c r="CP180" s="475"/>
      <c r="CQ180" s="475"/>
      <c r="CR180" s="475"/>
      <c r="CS180" s="475"/>
      <c r="CT180" s="475"/>
      <c r="CU180" s="475"/>
      <c r="CV180" s="475"/>
      <c r="CW180" s="475"/>
      <c r="CX180" s="475"/>
      <c r="CY180" s="475"/>
      <c r="CZ180" s="475"/>
      <c r="DA180" s="475"/>
      <c r="DB180" s="475"/>
      <c r="DC180" s="475"/>
      <c r="DD180" s="475"/>
      <c r="DE180" s="475"/>
      <c r="DF180" s="475"/>
      <c r="DG180" s="475"/>
      <c r="DH180" s="475"/>
      <c r="DI180" s="475"/>
      <c r="DJ180" s="475"/>
      <c r="DK180" s="475"/>
      <c r="DL180" s="475"/>
      <c r="DM180" s="464">
        <v>1</v>
      </c>
    </row>
    <row r="181" spans="2:117">
      <c r="B181" s="473">
        <f t="shared" si="45"/>
        <v>8</v>
      </c>
      <c r="C181" s="423" t="s">
        <v>1107</v>
      </c>
      <c r="D181" s="423" t="s">
        <v>418</v>
      </c>
      <c r="E181" s="423" t="s">
        <v>762</v>
      </c>
      <c r="F181" s="476">
        <f t="shared" si="44"/>
        <v>0</v>
      </c>
      <c r="G181" s="475"/>
      <c r="H181" s="475"/>
      <c r="I181" s="475"/>
      <c r="J181" s="475"/>
      <c r="K181" s="475"/>
      <c r="L181" s="475"/>
      <c r="M181" s="475"/>
      <c r="N181" s="475"/>
      <c r="O181" s="475"/>
      <c r="P181" s="475"/>
      <c r="Q181" s="475"/>
      <c r="R181" s="475"/>
      <c r="S181" s="475"/>
      <c r="T181" s="475"/>
      <c r="U181" s="475"/>
      <c r="V181" s="475"/>
      <c r="W181" s="475"/>
      <c r="X181" s="475"/>
      <c r="Y181" s="475"/>
      <c r="Z181" s="475"/>
      <c r="AA181" s="475"/>
      <c r="AB181" s="475"/>
      <c r="AC181" s="475"/>
      <c r="AD181" s="475"/>
      <c r="AE181" s="475"/>
      <c r="AF181" s="475"/>
      <c r="AG181" s="475"/>
      <c r="AH181" s="475"/>
      <c r="AI181" s="475"/>
      <c r="AJ181" s="475"/>
      <c r="AK181" s="475"/>
      <c r="AL181" s="475"/>
      <c r="AM181" s="475"/>
      <c r="AN181" s="475"/>
      <c r="AO181" s="475"/>
      <c r="AP181" s="475"/>
      <c r="AR181" s="475"/>
      <c r="AS181" s="475"/>
      <c r="AT181" s="475"/>
      <c r="AU181" s="475"/>
      <c r="AV181" s="475"/>
      <c r="AW181" s="475"/>
      <c r="AX181" s="475"/>
      <c r="AY181" s="475"/>
      <c r="AZ181" s="475"/>
      <c r="BA181" s="475"/>
      <c r="BB181" s="475"/>
      <c r="BC181" s="475"/>
      <c r="BD181" s="475"/>
      <c r="BE181" s="475"/>
      <c r="BF181" s="475"/>
      <c r="BG181" s="475"/>
      <c r="BH181" s="475"/>
      <c r="BI181" s="475"/>
      <c r="BJ181" s="475"/>
      <c r="BK181" s="475"/>
      <c r="BL181" s="475"/>
      <c r="BM181" s="475"/>
      <c r="BN181" s="475"/>
      <c r="BO181" s="475"/>
      <c r="BP181" s="475"/>
      <c r="BQ181" s="475"/>
      <c r="BR181" s="475"/>
      <c r="BS181" s="475"/>
      <c r="BT181" s="475"/>
      <c r="BU181" s="475"/>
      <c r="BV181" s="475"/>
      <c r="BW181" s="475"/>
      <c r="BX181" s="475"/>
      <c r="BY181" s="475"/>
      <c r="BZ181" s="475"/>
      <c r="CA181" s="475"/>
      <c r="CC181" s="475"/>
      <c r="CD181" s="475"/>
      <c r="CE181" s="475"/>
      <c r="CF181" s="475"/>
      <c r="CG181" s="475"/>
      <c r="CH181" s="475"/>
      <c r="CI181" s="475"/>
      <c r="CJ181" s="475"/>
      <c r="CK181" s="475"/>
      <c r="CL181" s="475"/>
      <c r="CM181" s="475"/>
      <c r="CN181" s="475"/>
      <c r="CO181" s="475"/>
      <c r="CP181" s="475"/>
      <c r="CQ181" s="475"/>
      <c r="CR181" s="475"/>
      <c r="CS181" s="475"/>
      <c r="CT181" s="475"/>
      <c r="CU181" s="475"/>
      <c r="CV181" s="475"/>
      <c r="CW181" s="475"/>
      <c r="CX181" s="475"/>
      <c r="CY181" s="475"/>
      <c r="CZ181" s="475"/>
      <c r="DA181" s="475"/>
      <c r="DB181" s="475"/>
      <c r="DC181" s="475"/>
      <c r="DD181" s="475"/>
      <c r="DE181" s="475"/>
      <c r="DF181" s="475"/>
      <c r="DG181" s="475"/>
      <c r="DH181" s="475"/>
      <c r="DI181" s="475"/>
      <c r="DJ181" s="475"/>
      <c r="DK181" s="475"/>
      <c r="DL181" s="475"/>
      <c r="DM181" s="464">
        <v>1</v>
      </c>
    </row>
    <row r="182" spans="2:117">
      <c r="B182" s="473">
        <f t="shared" si="45"/>
        <v>9</v>
      </c>
      <c r="C182" s="423" t="s">
        <v>1107</v>
      </c>
      <c r="D182" s="423" t="s">
        <v>302</v>
      </c>
      <c r="E182" s="423" t="s">
        <v>303</v>
      </c>
      <c r="F182" s="476">
        <f t="shared" si="44"/>
        <v>0</v>
      </c>
      <c r="G182" s="475"/>
      <c r="H182" s="475"/>
      <c r="I182" s="475"/>
      <c r="J182" s="475"/>
      <c r="K182" s="475"/>
      <c r="L182" s="475"/>
      <c r="M182" s="475"/>
      <c r="N182" s="475"/>
      <c r="O182" s="475"/>
      <c r="P182" s="475"/>
      <c r="Q182" s="475"/>
      <c r="R182" s="475"/>
      <c r="S182" s="475"/>
      <c r="T182" s="475"/>
      <c r="U182" s="475"/>
      <c r="V182" s="475"/>
      <c r="W182" s="475"/>
      <c r="X182" s="475"/>
      <c r="Y182" s="475"/>
      <c r="Z182" s="475"/>
      <c r="AA182" s="475"/>
      <c r="AB182" s="475"/>
      <c r="AC182" s="475"/>
      <c r="AD182" s="475"/>
      <c r="AE182" s="475"/>
      <c r="AF182" s="475"/>
      <c r="AG182" s="475"/>
      <c r="AH182" s="475"/>
      <c r="AI182" s="475"/>
      <c r="AJ182" s="475"/>
      <c r="AK182" s="475"/>
      <c r="AL182" s="475"/>
      <c r="AM182" s="475"/>
      <c r="AN182" s="475"/>
      <c r="AO182" s="475"/>
      <c r="AP182" s="475"/>
      <c r="AR182" s="475"/>
      <c r="AS182" s="475"/>
      <c r="AT182" s="475"/>
      <c r="AU182" s="475"/>
      <c r="AV182" s="475"/>
      <c r="AW182" s="475"/>
      <c r="AX182" s="475"/>
      <c r="AY182" s="475"/>
      <c r="AZ182" s="475"/>
      <c r="BA182" s="475"/>
      <c r="BB182" s="475"/>
      <c r="BC182" s="475"/>
      <c r="BD182" s="475"/>
      <c r="BE182" s="475"/>
      <c r="BF182" s="475"/>
      <c r="BG182" s="475"/>
      <c r="BH182" s="475"/>
      <c r="BI182" s="475"/>
      <c r="BJ182" s="475"/>
      <c r="BK182" s="475"/>
      <c r="BL182" s="475"/>
      <c r="BM182" s="475"/>
      <c r="BN182" s="475"/>
      <c r="BO182" s="475"/>
      <c r="BP182" s="475"/>
      <c r="BQ182" s="475"/>
      <c r="BR182" s="475"/>
      <c r="BS182" s="475"/>
      <c r="BT182" s="475"/>
      <c r="BU182" s="475"/>
      <c r="BV182" s="475"/>
      <c r="BW182" s="475"/>
      <c r="BX182" s="475"/>
      <c r="BY182" s="475"/>
      <c r="BZ182" s="475"/>
      <c r="CA182" s="475"/>
      <c r="CC182" s="475"/>
      <c r="CD182" s="475"/>
      <c r="CE182" s="475"/>
      <c r="CF182" s="475"/>
      <c r="CG182" s="475"/>
      <c r="CH182" s="475"/>
      <c r="CI182" s="475"/>
      <c r="CJ182" s="475"/>
      <c r="CK182" s="475"/>
      <c r="CL182" s="475"/>
      <c r="CM182" s="475"/>
      <c r="CN182" s="475"/>
      <c r="CO182" s="475"/>
      <c r="CP182" s="475"/>
      <c r="CQ182" s="475"/>
      <c r="CR182" s="475"/>
      <c r="CS182" s="475"/>
      <c r="CT182" s="475"/>
      <c r="CU182" s="475"/>
      <c r="CV182" s="475"/>
      <c r="CW182" s="475"/>
      <c r="CX182" s="475"/>
      <c r="CY182" s="475"/>
      <c r="CZ182" s="475"/>
      <c r="DA182" s="475"/>
      <c r="DB182" s="475"/>
      <c r="DC182" s="475"/>
      <c r="DD182" s="475"/>
      <c r="DE182" s="475"/>
      <c r="DF182" s="475"/>
      <c r="DG182" s="475"/>
      <c r="DH182" s="475"/>
      <c r="DI182" s="475"/>
      <c r="DJ182" s="475"/>
      <c r="DK182" s="475"/>
      <c r="DL182" s="475"/>
      <c r="DM182" s="464">
        <v>1</v>
      </c>
    </row>
    <row r="183" spans="2:117">
      <c r="B183" s="473">
        <f t="shared" si="45"/>
        <v>10</v>
      </c>
      <c r="C183" s="423" t="s">
        <v>1107</v>
      </c>
      <c r="D183" s="423" t="s">
        <v>675</v>
      </c>
      <c r="E183" s="423" t="s">
        <v>676</v>
      </c>
      <c r="F183" s="476">
        <f t="shared" si="44"/>
        <v>0</v>
      </c>
      <c r="G183" s="475"/>
      <c r="H183" s="475"/>
      <c r="I183" s="475"/>
      <c r="J183" s="475"/>
      <c r="K183" s="475"/>
      <c r="L183" s="475"/>
      <c r="M183" s="475"/>
      <c r="N183" s="475"/>
      <c r="O183" s="475"/>
      <c r="P183" s="475"/>
      <c r="Q183" s="475"/>
      <c r="R183" s="475"/>
      <c r="S183" s="475"/>
      <c r="T183" s="475"/>
      <c r="U183" s="475"/>
      <c r="V183" s="475"/>
      <c r="W183" s="475"/>
      <c r="X183" s="475"/>
      <c r="Y183" s="475"/>
      <c r="Z183" s="475"/>
      <c r="AA183" s="475"/>
      <c r="AB183" s="475"/>
      <c r="AC183" s="475"/>
      <c r="AD183" s="475"/>
      <c r="AE183" s="475"/>
      <c r="AF183" s="475"/>
      <c r="AG183" s="475"/>
      <c r="AH183" s="475"/>
      <c r="AI183" s="475"/>
      <c r="AJ183" s="475"/>
      <c r="AK183" s="475"/>
      <c r="AL183" s="475"/>
      <c r="AM183" s="475"/>
      <c r="AN183" s="475"/>
      <c r="AO183" s="475"/>
      <c r="AP183" s="475"/>
      <c r="AR183" s="475"/>
      <c r="AS183" s="475"/>
      <c r="AT183" s="475"/>
      <c r="AU183" s="475"/>
      <c r="AV183" s="475"/>
      <c r="AW183" s="475"/>
      <c r="AX183" s="475"/>
      <c r="AY183" s="475"/>
      <c r="AZ183" s="475"/>
      <c r="BA183" s="475"/>
      <c r="BB183" s="475"/>
      <c r="BC183" s="475"/>
      <c r="BD183" s="475"/>
      <c r="BE183" s="475"/>
      <c r="BF183" s="475"/>
      <c r="BG183" s="475"/>
      <c r="BH183" s="475"/>
      <c r="BI183" s="475"/>
      <c r="BJ183" s="475"/>
      <c r="BK183" s="475"/>
      <c r="BL183" s="475"/>
      <c r="BM183" s="475"/>
      <c r="BN183" s="475"/>
      <c r="BO183" s="475"/>
      <c r="BP183" s="475"/>
      <c r="BQ183" s="475"/>
      <c r="BR183" s="475"/>
      <c r="BS183" s="475"/>
      <c r="BT183" s="475"/>
      <c r="BU183" s="475"/>
      <c r="BV183" s="475"/>
      <c r="BW183" s="475"/>
      <c r="BX183" s="475"/>
      <c r="BY183" s="475"/>
      <c r="BZ183" s="475"/>
      <c r="CA183" s="475"/>
      <c r="CC183" s="475"/>
      <c r="CD183" s="475"/>
      <c r="CE183" s="475"/>
      <c r="CF183" s="475"/>
      <c r="CG183" s="475"/>
      <c r="CH183" s="475"/>
      <c r="CI183" s="475"/>
      <c r="CJ183" s="475"/>
      <c r="CK183" s="475"/>
      <c r="CL183" s="475"/>
      <c r="CM183" s="475"/>
      <c r="CN183" s="475"/>
      <c r="CO183" s="475"/>
      <c r="CP183" s="475"/>
      <c r="CQ183" s="475"/>
      <c r="CR183" s="475"/>
      <c r="CS183" s="475"/>
      <c r="CT183" s="475"/>
      <c r="CU183" s="475"/>
      <c r="CV183" s="475"/>
      <c r="CW183" s="475"/>
      <c r="CX183" s="475"/>
      <c r="CY183" s="475"/>
      <c r="CZ183" s="475"/>
      <c r="DA183" s="475"/>
      <c r="DB183" s="475"/>
      <c r="DC183" s="475"/>
      <c r="DD183" s="475"/>
      <c r="DE183" s="475"/>
      <c r="DF183" s="475"/>
      <c r="DG183" s="475"/>
      <c r="DH183" s="475"/>
      <c r="DI183" s="475"/>
      <c r="DJ183" s="475"/>
      <c r="DK183" s="475"/>
      <c r="DL183" s="475"/>
      <c r="DM183" s="464">
        <v>1</v>
      </c>
    </row>
    <row r="184" spans="2:117">
      <c r="B184" s="473">
        <f t="shared" si="45"/>
        <v>11</v>
      </c>
      <c r="C184" s="423" t="s">
        <v>1107</v>
      </c>
      <c r="D184" s="423" t="s">
        <v>419</v>
      </c>
      <c r="E184" s="423" t="s">
        <v>1165</v>
      </c>
      <c r="F184" s="476">
        <f t="shared" si="44"/>
        <v>0</v>
      </c>
      <c r="G184" s="475"/>
      <c r="H184" s="475"/>
      <c r="I184" s="475"/>
      <c r="J184" s="475"/>
      <c r="K184" s="475"/>
      <c r="L184" s="475"/>
      <c r="M184" s="475"/>
      <c r="N184" s="475"/>
      <c r="O184" s="475"/>
      <c r="P184" s="475"/>
      <c r="Q184" s="475"/>
      <c r="R184" s="475"/>
      <c r="S184" s="475"/>
      <c r="T184" s="475"/>
      <c r="U184" s="475"/>
      <c r="V184" s="475"/>
      <c r="W184" s="475"/>
      <c r="X184" s="475"/>
      <c r="Y184" s="475"/>
      <c r="Z184" s="475"/>
      <c r="AA184" s="475"/>
      <c r="AB184" s="475"/>
      <c r="AC184" s="475"/>
      <c r="AD184" s="475"/>
      <c r="AE184" s="475"/>
      <c r="AF184" s="475"/>
      <c r="AG184" s="475"/>
      <c r="AH184" s="475"/>
      <c r="AI184" s="475"/>
      <c r="AJ184" s="475"/>
      <c r="AK184" s="475"/>
      <c r="AL184" s="475"/>
      <c r="AM184" s="475"/>
      <c r="AN184" s="475"/>
      <c r="AO184" s="475"/>
      <c r="AP184" s="475"/>
      <c r="AR184" s="475"/>
      <c r="AS184" s="475"/>
      <c r="AT184" s="475"/>
      <c r="AU184" s="475"/>
      <c r="AV184" s="475"/>
      <c r="AW184" s="475"/>
      <c r="AX184" s="475"/>
      <c r="AY184" s="475"/>
      <c r="AZ184" s="475"/>
      <c r="BA184" s="475"/>
      <c r="BB184" s="475"/>
      <c r="BC184" s="475"/>
      <c r="BD184" s="475"/>
      <c r="BE184" s="475"/>
      <c r="BF184" s="475"/>
      <c r="BG184" s="475"/>
      <c r="BH184" s="475"/>
      <c r="BI184" s="475"/>
      <c r="BJ184" s="475"/>
      <c r="BK184" s="475"/>
      <c r="BL184" s="475"/>
      <c r="BM184" s="475"/>
      <c r="BN184" s="475"/>
      <c r="BO184" s="475"/>
      <c r="BP184" s="475"/>
      <c r="BQ184" s="475"/>
      <c r="BR184" s="475"/>
      <c r="BS184" s="475"/>
      <c r="BT184" s="475"/>
      <c r="BU184" s="475"/>
      <c r="BV184" s="475"/>
      <c r="BW184" s="475"/>
      <c r="BX184" s="475"/>
      <c r="BY184" s="475"/>
      <c r="BZ184" s="475"/>
      <c r="CA184" s="475"/>
      <c r="CC184" s="475"/>
      <c r="CD184" s="475"/>
      <c r="CE184" s="475"/>
      <c r="CF184" s="475"/>
      <c r="CG184" s="475"/>
      <c r="CH184" s="475"/>
      <c r="CI184" s="475"/>
      <c r="CJ184" s="475"/>
      <c r="CK184" s="475"/>
      <c r="CL184" s="475"/>
      <c r="CM184" s="475"/>
      <c r="CN184" s="475"/>
      <c r="CO184" s="475"/>
      <c r="CP184" s="475"/>
      <c r="CQ184" s="475"/>
      <c r="CR184" s="475"/>
      <c r="CS184" s="475"/>
      <c r="CT184" s="475"/>
      <c r="CU184" s="475"/>
      <c r="CV184" s="475"/>
      <c r="CW184" s="475"/>
      <c r="CX184" s="475"/>
      <c r="CY184" s="475"/>
      <c r="CZ184" s="475"/>
      <c r="DA184" s="475"/>
      <c r="DB184" s="475"/>
      <c r="DC184" s="475"/>
      <c r="DD184" s="475"/>
      <c r="DE184" s="475"/>
      <c r="DF184" s="475"/>
      <c r="DG184" s="475"/>
      <c r="DH184" s="475"/>
      <c r="DI184" s="475"/>
      <c r="DJ184" s="475"/>
      <c r="DK184" s="475"/>
      <c r="DL184" s="475"/>
      <c r="DM184" s="464">
        <v>1</v>
      </c>
    </row>
    <row r="185" spans="2:117">
      <c r="B185" s="473">
        <f t="shared" si="45"/>
        <v>12</v>
      </c>
      <c r="C185" s="423" t="s">
        <v>1107</v>
      </c>
      <c r="D185" s="423" t="s">
        <v>471</v>
      </c>
      <c r="E185" s="423" t="s">
        <v>472</v>
      </c>
      <c r="F185" s="476">
        <f t="shared" si="44"/>
        <v>0</v>
      </c>
      <c r="G185" s="475"/>
      <c r="H185" s="475"/>
      <c r="I185" s="475"/>
      <c r="J185" s="475"/>
      <c r="K185" s="475"/>
      <c r="L185" s="475"/>
      <c r="M185" s="475"/>
      <c r="N185" s="475"/>
      <c r="O185" s="475"/>
      <c r="P185" s="475"/>
      <c r="Q185" s="475"/>
      <c r="R185" s="475"/>
      <c r="S185" s="475"/>
      <c r="T185" s="475"/>
      <c r="U185" s="475"/>
      <c r="V185" s="475"/>
      <c r="W185" s="475"/>
      <c r="X185" s="475"/>
      <c r="Y185" s="475"/>
      <c r="Z185" s="475"/>
      <c r="AA185" s="475"/>
      <c r="AB185" s="475"/>
      <c r="AC185" s="475"/>
      <c r="AD185" s="475"/>
      <c r="AE185" s="475"/>
      <c r="AF185" s="475"/>
      <c r="AG185" s="475"/>
      <c r="AH185" s="475"/>
      <c r="AI185" s="475"/>
      <c r="AJ185" s="475"/>
      <c r="AK185" s="475"/>
      <c r="AL185" s="475"/>
      <c r="AM185" s="475"/>
      <c r="AN185" s="475"/>
      <c r="AO185" s="475"/>
      <c r="AP185" s="475"/>
      <c r="AR185" s="475"/>
      <c r="AS185" s="475"/>
      <c r="AT185" s="475"/>
      <c r="AU185" s="475"/>
      <c r="AV185" s="475"/>
      <c r="AW185" s="475"/>
      <c r="AX185" s="475"/>
      <c r="AY185" s="475"/>
      <c r="AZ185" s="475"/>
      <c r="BA185" s="475"/>
      <c r="BB185" s="475"/>
      <c r="BC185" s="475"/>
      <c r="BD185" s="475"/>
      <c r="BE185" s="475"/>
      <c r="BF185" s="475"/>
      <c r="BG185" s="475"/>
      <c r="BH185" s="475"/>
      <c r="BI185" s="475"/>
      <c r="BJ185" s="475"/>
      <c r="BK185" s="475"/>
      <c r="BL185" s="475"/>
      <c r="BM185" s="475"/>
      <c r="BN185" s="475"/>
      <c r="BO185" s="475"/>
      <c r="BP185" s="475"/>
      <c r="BQ185" s="475"/>
      <c r="BR185" s="475"/>
      <c r="BS185" s="475"/>
      <c r="BT185" s="475"/>
      <c r="BU185" s="475"/>
      <c r="BV185" s="475"/>
      <c r="BW185" s="475"/>
      <c r="BX185" s="475"/>
      <c r="BY185" s="475"/>
      <c r="BZ185" s="475"/>
      <c r="CA185" s="475"/>
      <c r="CC185" s="475"/>
      <c r="CD185" s="475"/>
      <c r="CE185" s="475"/>
      <c r="CF185" s="475"/>
      <c r="CG185" s="475"/>
      <c r="CH185" s="475"/>
      <c r="CI185" s="475"/>
      <c r="CJ185" s="475"/>
      <c r="CK185" s="475"/>
      <c r="CL185" s="475"/>
      <c r="CM185" s="475"/>
      <c r="CN185" s="475"/>
      <c r="CO185" s="475"/>
      <c r="CP185" s="475"/>
      <c r="CQ185" s="475"/>
      <c r="CR185" s="475"/>
      <c r="CS185" s="475"/>
      <c r="CT185" s="475"/>
      <c r="CU185" s="475"/>
      <c r="CV185" s="475"/>
      <c r="CW185" s="475"/>
      <c r="CX185" s="475"/>
      <c r="CY185" s="475"/>
      <c r="CZ185" s="475"/>
      <c r="DA185" s="475"/>
      <c r="DB185" s="475"/>
      <c r="DC185" s="475"/>
      <c r="DD185" s="475"/>
      <c r="DE185" s="475"/>
      <c r="DF185" s="475"/>
      <c r="DG185" s="475"/>
      <c r="DH185" s="475"/>
      <c r="DI185" s="475"/>
      <c r="DJ185" s="475"/>
      <c r="DK185" s="475"/>
      <c r="DL185" s="475"/>
      <c r="DM185" s="464">
        <v>1</v>
      </c>
    </row>
    <row r="186" spans="2:117">
      <c r="B186" s="473">
        <f t="shared" si="45"/>
        <v>13</v>
      </c>
      <c r="C186" s="423" t="s">
        <v>1107</v>
      </c>
      <c r="D186" s="423" t="s">
        <v>420</v>
      </c>
      <c r="E186" s="423" t="s">
        <v>763</v>
      </c>
      <c r="F186" s="476">
        <f t="shared" si="44"/>
        <v>0</v>
      </c>
      <c r="G186" s="475"/>
      <c r="H186" s="475"/>
      <c r="I186" s="475"/>
      <c r="J186" s="475"/>
      <c r="K186" s="475"/>
      <c r="L186" s="475"/>
      <c r="M186" s="475"/>
      <c r="N186" s="475"/>
      <c r="O186" s="475"/>
      <c r="P186" s="475"/>
      <c r="Q186" s="475"/>
      <c r="R186" s="475"/>
      <c r="S186" s="475"/>
      <c r="T186" s="475"/>
      <c r="U186" s="475"/>
      <c r="V186" s="475"/>
      <c r="W186" s="475"/>
      <c r="X186" s="475"/>
      <c r="Y186" s="475"/>
      <c r="Z186" s="475"/>
      <c r="AA186" s="475"/>
      <c r="AB186" s="475"/>
      <c r="AC186" s="475"/>
      <c r="AD186" s="475"/>
      <c r="AE186" s="475"/>
      <c r="AF186" s="475"/>
      <c r="AG186" s="475"/>
      <c r="AH186" s="475"/>
      <c r="AI186" s="475"/>
      <c r="AJ186" s="475"/>
      <c r="AK186" s="475"/>
      <c r="AL186" s="475"/>
      <c r="AM186" s="475"/>
      <c r="AN186" s="475"/>
      <c r="AO186" s="475"/>
      <c r="AP186" s="475"/>
      <c r="AR186" s="475"/>
      <c r="AS186" s="475"/>
      <c r="AT186" s="475"/>
      <c r="AU186" s="475"/>
      <c r="AV186" s="475"/>
      <c r="AW186" s="475"/>
      <c r="AX186" s="475"/>
      <c r="AY186" s="475"/>
      <c r="AZ186" s="475"/>
      <c r="BA186" s="475"/>
      <c r="BB186" s="475"/>
      <c r="BC186" s="475"/>
      <c r="BD186" s="475"/>
      <c r="BE186" s="475"/>
      <c r="BF186" s="475"/>
      <c r="BG186" s="475"/>
      <c r="BH186" s="475"/>
      <c r="BI186" s="475"/>
      <c r="BJ186" s="475"/>
      <c r="BK186" s="475"/>
      <c r="BL186" s="475"/>
      <c r="BM186" s="475"/>
      <c r="BN186" s="475"/>
      <c r="BO186" s="475"/>
      <c r="BP186" s="475"/>
      <c r="BQ186" s="475"/>
      <c r="BR186" s="475"/>
      <c r="BS186" s="475"/>
      <c r="BT186" s="475"/>
      <c r="BU186" s="475"/>
      <c r="BV186" s="475"/>
      <c r="BW186" s="475"/>
      <c r="BX186" s="475"/>
      <c r="BY186" s="475"/>
      <c r="BZ186" s="475"/>
      <c r="CA186" s="475"/>
      <c r="CC186" s="475"/>
      <c r="CD186" s="475"/>
      <c r="CE186" s="475"/>
      <c r="CF186" s="475"/>
      <c r="CG186" s="475"/>
      <c r="CH186" s="475"/>
      <c r="CI186" s="475"/>
      <c r="CJ186" s="475"/>
      <c r="CK186" s="475"/>
      <c r="CL186" s="475"/>
      <c r="CM186" s="475"/>
      <c r="CN186" s="475"/>
      <c r="CO186" s="475"/>
      <c r="CP186" s="475"/>
      <c r="CQ186" s="475"/>
      <c r="CR186" s="475"/>
      <c r="CS186" s="475"/>
      <c r="CT186" s="475"/>
      <c r="CU186" s="475"/>
      <c r="CV186" s="475"/>
      <c r="CW186" s="475"/>
      <c r="CX186" s="475"/>
      <c r="CY186" s="475"/>
      <c r="CZ186" s="475"/>
      <c r="DA186" s="475"/>
      <c r="DB186" s="475"/>
      <c r="DC186" s="475"/>
      <c r="DD186" s="475"/>
      <c r="DE186" s="475"/>
      <c r="DF186" s="475"/>
      <c r="DG186" s="475"/>
      <c r="DH186" s="475"/>
      <c r="DI186" s="475"/>
      <c r="DJ186" s="475"/>
      <c r="DK186" s="475"/>
      <c r="DL186" s="475"/>
      <c r="DM186" s="464">
        <v>1</v>
      </c>
    </row>
    <row r="187" spans="2:117">
      <c r="B187" s="473">
        <f t="shared" si="45"/>
        <v>14</v>
      </c>
      <c r="C187" s="423" t="s">
        <v>1107</v>
      </c>
      <c r="D187" s="423" t="s">
        <v>287</v>
      </c>
      <c r="E187" s="423" t="s">
        <v>715</v>
      </c>
      <c r="F187" s="476">
        <f t="shared" si="44"/>
        <v>0</v>
      </c>
      <c r="G187" s="475"/>
      <c r="H187" s="475"/>
      <c r="I187" s="475"/>
      <c r="J187" s="475"/>
      <c r="K187" s="475"/>
      <c r="L187" s="475"/>
      <c r="M187" s="475"/>
      <c r="N187" s="475"/>
      <c r="O187" s="475"/>
      <c r="P187" s="475"/>
      <c r="Q187" s="475"/>
      <c r="R187" s="475"/>
      <c r="S187" s="475"/>
      <c r="T187" s="475"/>
      <c r="U187" s="475"/>
      <c r="V187" s="475"/>
      <c r="W187" s="475"/>
      <c r="X187" s="475"/>
      <c r="Y187" s="475"/>
      <c r="Z187" s="475"/>
      <c r="AA187" s="475"/>
      <c r="AB187" s="475"/>
      <c r="AC187" s="475"/>
      <c r="AD187" s="475"/>
      <c r="AE187" s="475"/>
      <c r="AF187" s="475"/>
      <c r="AG187" s="475"/>
      <c r="AH187" s="475"/>
      <c r="AI187" s="475"/>
      <c r="AJ187" s="475"/>
      <c r="AK187" s="475"/>
      <c r="AL187" s="475"/>
      <c r="AM187" s="475"/>
      <c r="AN187" s="475"/>
      <c r="AO187" s="475"/>
      <c r="AP187" s="475"/>
      <c r="AR187" s="475"/>
      <c r="AS187" s="475"/>
      <c r="AT187" s="475"/>
      <c r="AU187" s="475"/>
      <c r="AV187" s="475"/>
      <c r="AW187" s="475"/>
      <c r="AX187" s="475"/>
      <c r="AY187" s="475"/>
      <c r="AZ187" s="475"/>
      <c r="BA187" s="475"/>
      <c r="BB187" s="475"/>
      <c r="BC187" s="475"/>
      <c r="BD187" s="475"/>
      <c r="BE187" s="475"/>
      <c r="BF187" s="475"/>
      <c r="BG187" s="475"/>
      <c r="BH187" s="475"/>
      <c r="BI187" s="475"/>
      <c r="BJ187" s="475"/>
      <c r="BK187" s="475"/>
      <c r="BL187" s="475"/>
      <c r="BM187" s="475"/>
      <c r="BN187" s="475"/>
      <c r="BO187" s="475"/>
      <c r="BP187" s="475"/>
      <c r="BQ187" s="475"/>
      <c r="BR187" s="475"/>
      <c r="BS187" s="475"/>
      <c r="BT187" s="475"/>
      <c r="BU187" s="475"/>
      <c r="BV187" s="475"/>
      <c r="BW187" s="475"/>
      <c r="BX187" s="475"/>
      <c r="BY187" s="475"/>
      <c r="BZ187" s="475"/>
      <c r="CA187" s="475"/>
      <c r="CC187" s="475"/>
      <c r="CD187" s="475"/>
      <c r="CE187" s="475"/>
      <c r="CF187" s="475"/>
      <c r="CG187" s="475"/>
      <c r="CH187" s="475"/>
      <c r="CI187" s="475"/>
      <c r="CJ187" s="475"/>
      <c r="CK187" s="475"/>
      <c r="CL187" s="475"/>
      <c r="CM187" s="475"/>
      <c r="CN187" s="475"/>
      <c r="CO187" s="475"/>
      <c r="CP187" s="475"/>
      <c r="CQ187" s="475"/>
      <c r="CR187" s="475"/>
      <c r="CS187" s="475"/>
      <c r="CT187" s="475"/>
      <c r="CU187" s="475"/>
      <c r="CV187" s="475"/>
      <c r="CW187" s="475"/>
      <c r="CX187" s="475"/>
      <c r="CY187" s="475"/>
      <c r="CZ187" s="475"/>
      <c r="DA187" s="475"/>
      <c r="DB187" s="475"/>
      <c r="DC187" s="475"/>
      <c r="DD187" s="475"/>
      <c r="DE187" s="475"/>
      <c r="DF187" s="475"/>
      <c r="DG187" s="475"/>
      <c r="DH187" s="475"/>
      <c r="DI187" s="475"/>
      <c r="DJ187" s="475"/>
      <c r="DK187" s="475"/>
      <c r="DL187" s="475"/>
      <c r="DM187" s="464">
        <v>1</v>
      </c>
    </row>
    <row r="188" spans="2:117">
      <c r="B188" s="473">
        <f t="shared" si="45"/>
        <v>15</v>
      </c>
      <c r="C188" s="423" t="s">
        <v>1107</v>
      </c>
      <c r="D188" s="423" t="s">
        <v>288</v>
      </c>
      <c r="E188" s="423" t="s">
        <v>586</v>
      </c>
      <c r="F188" s="476">
        <f t="shared" si="44"/>
        <v>0</v>
      </c>
      <c r="G188" s="475"/>
      <c r="H188" s="475"/>
      <c r="I188" s="475"/>
      <c r="J188" s="475"/>
      <c r="K188" s="475"/>
      <c r="L188" s="475"/>
      <c r="M188" s="475"/>
      <c r="N188" s="475"/>
      <c r="O188" s="475"/>
      <c r="P188" s="475"/>
      <c r="Q188" s="475"/>
      <c r="R188" s="475"/>
      <c r="S188" s="475"/>
      <c r="T188" s="475"/>
      <c r="U188" s="475"/>
      <c r="V188" s="475"/>
      <c r="W188" s="475"/>
      <c r="X188" s="475"/>
      <c r="Y188" s="475"/>
      <c r="Z188" s="475"/>
      <c r="AA188" s="475"/>
      <c r="AB188" s="475"/>
      <c r="AC188" s="475"/>
      <c r="AD188" s="475"/>
      <c r="AE188" s="475"/>
      <c r="AF188" s="475"/>
      <c r="AG188" s="475"/>
      <c r="AH188" s="475"/>
      <c r="AI188" s="475"/>
      <c r="AJ188" s="475"/>
      <c r="AK188" s="475"/>
      <c r="AL188" s="475"/>
      <c r="AM188" s="475"/>
      <c r="AN188" s="475"/>
      <c r="AO188" s="475"/>
      <c r="AP188" s="475"/>
      <c r="AR188" s="475"/>
      <c r="AS188" s="475"/>
      <c r="AT188" s="475"/>
      <c r="AU188" s="475"/>
      <c r="AV188" s="475"/>
      <c r="AW188" s="475"/>
      <c r="AX188" s="475"/>
      <c r="AY188" s="475"/>
      <c r="AZ188" s="475"/>
      <c r="BA188" s="475"/>
      <c r="BB188" s="475"/>
      <c r="BC188" s="475"/>
      <c r="BD188" s="475"/>
      <c r="BE188" s="475"/>
      <c r="BF188" s="475"/>
      <c r="BG188" s="475"/>
      <c r="BH188" s="475"/>
      <c r="BI188" s="475"/>
      <c r="BJ188" s="475"/>
      <c r="BK188" s="475"/>
      <c r="BL188" s="475"/>
      <c r="BM188" s="475"/>
      <c r="BN188" s="475"/>
      <c r="BO188" s="475"/>
      <c r="BP188" s="475"/>
      <c r="BQ188" s="475"/>
      <c r="BR188" s="475"/>
      <c r="BS188" s="475"/>
      <c r="BT188" s="475"/>
      <c r="BU188" s="475"/>
      <c r="BV188" s="475"/>
      <c r="BW188" s="475"/>
      <c r="BX188" s="475"/>
      <c r="BY188" s="475"/>
      <c r="BZ188" s="475"/>
      <c r="CA188" s="475"/>
      <c r="CC188" s="475"/>
      <c r="CD188" s="475"/>
      <c r="CE188" s="475"/>
      <c r="CF188" s="475"/>
      <c r="CG188" s="475"/>
      <c r="CH188" s="475"/>
      <c r="CI188" s="475"/>
      <c r="CJ188" s="475"/>
      <c r="CK188" s="475"/>
      <c r="CL188" s="475"/>
      <c r="CM188" s="475"/>
      <c r="CN188" s="475"/>
      <c r="CO188" s="475"/>
      <c r="CP188" s="475"/>
      <c r="CQ188" s="475"/>
      <c r="CR188" s="475"/>
      <c r="CS188" s="475"/>
      <c r="CT188" s="475"/>
      <c r="CU188" s="475"/>
      <c r="CV188" s="475"/>
      <c r="CW188" s="475"/>
      <c r="CX188" s="475"/>
      <c r="CY188" s="475"/>
      <c r="CZ188" s="475"/>
      <c r="DA188" s="475"/>
      <c r="DB188" s="475"/>
      <c r="DC188" s="475"/>
      <c r="DD188" s="475"/>
      <c r="DE188" s="475"/>
      <c r="DF188" s="475"/>
      <c r="DG188" s="475"/>
      <c r="DH188" s="475"/>
      <c r="DI188" s="475"/>
      <c r="DJ188" s="475"/>
      <c r="DK188" s="475"/>
      <c r="DL188" s="475"/>
      <c r="DM188" s="464">
        <v>1</v>
      </c>
    </row>
    <row r="189" spans="2:117">
      <c r="B189" s="473">
        <f t="shared" si="45"/>
        <v>16</v>
      </c>
      <c r="C189" s="423" t="s">
        <v>1107</v>
      </c>
      <c r="D189" s="423" t="s">
        <v>90</v>
      </c>
      <c r="E189" s="423" t="s">
        <v>751</v>
      </c>
      <c r="F189" s="476">
        <f t="shared" si="44"/>
        <v>0</v>
      </c>
      <c r="G189" s="475"/>
      <c r="H189" s="475"/>
      <c r="I189" s="475"/>
      <c r="J189" s="475"/>
      <c r="K189" s="475"/>
      <c r="L189" s="475"/>
      <c r="M189" s="475"/>
      <c r="N189" s="475"/>
      <c r="O189" s="475"/>
      <c r="P189" s="475"/>
      <c r="Q189" s="475"/>
      <c r="R189" s="475"/>
      <c r="S189" s="475"/>
      <c r="T189" s="475"/>
      <c r="U189" s="475"/>
      <c r="V189" s="475"/>
      <c r="W189" s="475"/>
      <c r="X189" s="475"/>
      <c r="Y189" s="475"/>
      <c r="Z189" s="475"/>
      <c r="AA189" s="475"/>
      <c r="AB189" s="475"/>
      <c r="AC189" s="475"/>
      <c r="AD189" s="475"/>
      <c r="AE189" s="475"/>
      <c r="AF189" s="475"/>
      <c r="AG189" s="475"/>
      <c r="AH189" s="475"/>
      <c r="AI189" s="475"/>
      <c r="AJ189" s="475"/>
      <c r="AK189" s="475"/>
      <c r="AL189" s="475"/>
      <c r="AM189" s="475"/>
      <c r="AN189" s="475"/>
      <c r="AO189" s="475"/>
      <c r="AP189" s="475"/>
      <c r="AR189" s="475"/>
      <c r="AS189" s="475"/>
      <c r="AT189" s="475"/>
      <c r="AU189" s="475"/>
      <c r="AV189" s="475"/>
      <c r="AW189" s="475"/>
      <c r="AX189" s="475"/>
      <c r="AY189" s="475"/>
      <c r="AZ189" s="475"/>
      <c r="BA189" s="475"/>
      <c r="BB189" s="475"/>
      <c r="BC189" s="475"/>
      <c r="BD189" s="475"/>
      <c r="BE189" s="475"/>
      <c r="BF189" s="475"/>
      <c r="BG189" s="475"/>
      <c r="BH189" s="475"/>
      <c r="BI189" s="475"/>
      <c r="BJ189" s="475"/>
      <c r="BK189" s="475"/>
      <c r="BL189" s="475"/>
      <c r="BM189" s="475"/>
      <c r="BN189" s="475"/>
      <c r="BO189" s="475"/>
      <c r="BP189" s="475"/>
      <c r="BQ189" s="475"/>
      <c r="BR189" s="475"/>
      <c r="BS189" s="475"/>
      <c r="BT189" s="475"/>
      <c r="BU189" s="475"/>
      <c r="BV189" s="475"/>
      <c r="BW189" s="475"/>
      <c r="BX189" s="475"/>
      <c r="BY189" s="475"/>
      <c r="BZ189" s="475"/>
      <c r="CA189" s="475"/>
      <c r="CC189" s="475"/>
      <c r="CD189" s="475"/>
      <c r="CE189" s="475"/>
      <c r="CF189" s="475"/>
      <c r="CG189" s="475"/>
      <c r="CH189" s="475"/>
      <c r="CI189" s="475"/>
      <c r="CJ189" s="475"/>
      <c r="CK189" s="475"/>
      <c r="CL189" s="475"/>
      <c r="CM189" s="475"/>
      <c r="CN189" s="475"/>
      <c r="CO189" s="475"/>
      <c r="CP189" s="475"/>
      <c r="CQ189" s="475"/>
      <c r="CR189" s="475"/>
      <c r="CS189" s="475"/>
      <c r="CT189" s="475"/>
      <c r="CU189" s="475"/>
      <c r="CV189" s="475"/>
      <c r="CW189" s="475"/>
      <c r="CX189" s="475"/>
      <c r="CY189" s="475"/>
      <c r="CZ189" s="475"/>
      <c r="DA189" s="475"/>
      <c r="DB189" s="475"/>
      <c r="DC189" s="475"/>
      <c r="DD189" s="475"/>
      <c r="DE189" s="475"/>
      <c r="DF189" s="475"/>
      <c r="DG189" s="475"/>
      <c r="DH189" s="475"/>
      <c r="DI189" s="475"/>
      <c r="DJ189" s="475"/>
      <c r="DK189" s="475"/>
      <c r="DL189" s="475"/>
      <c r="DM189" s="464">
        <v>1</v>
      </c>
    </row>
    <row r="190" spans="2:117">
      <c r="B190" s="473">
        <f t="shared" si="45"/>
        <v>17</v>
      </c>
      <c r="C190" s="423" t="s">
        <v>1107</v>
      </c>
      <c r="D190" s="423" t="s">
        <v>421</v>
      </c>
      <c r="E190" s="423" t="s">
        <v>752</v>
      </c>
      <c r="F190" s="476">
        <f t="shared" si="44"/>
        <v>0</v>
      </c>
      <c r="G190" s="475"/>
      <c r="H190" s="475"/>
      <c r="I190" s="475"/>
      <c r="J190" s="475"/>
      <c r="K190" s="475"/>
      <c r="L190" s="475"/>
      <c r="M190" s="475"/>
      <c r="N190" s="475"/>
      <c r="O190" s="475"/>
      <c r="P190" s="475"/>
      <c r="Q190" s="475"/>
      <c r="R190" s="475"/>
      <c r="S190" s="475"/>
      <c r="T190" s="475"/>
      <c r="U190" s="475"/>
      <c r="V190" s="475"/>
      <c r="W190" s="475"/>
      <c r="X190" s="475"/>
      <c r="Y190" s="475"/>
      <c r="Z190" s="475"/>
      <c r="AA190" s="475"/>
      <c r="AB190" s="475"/>
      <c r="AC190" s="475"/>
      <c r="AD190" s="475"/>
      <c r="AE190" s="475"/>
      <c r="AF190" s="475"/>
      <c r="AG190" s="475"/>
      <c r="AH190" s="475"/>
      <c r="AI190" s="475"/>
      <c r="AJ190" s="475"/>
      <c r="AK190" s="475"/>
      <c r="AL190" s="475"/>
      <c r="AM190" s="475"/>
      <c r="AN190" s="475"/>
      <c r="AO190" s="475"/>
      <c r="AP190" s="475"/>
      <c r="AR190" s="475"/>
      <c r="AS190" s="475"/>
      <c r="AT190" s="475"/>
      <c r="AU190" s="475"/>
      <c r="AV190" s="475"/>
      <c r="AW190" s="475"/>
      <c r="AX190" s="475"/>
      <c r="AY190" s="475"/>
      <c r="AZ190" s="475"/>
      <c r="BA190" s="475"/>
      <c r="BB190" s="475"/>
      <c r="BC190" s="475"/>
      <c r="BD190" s="475"/>
      <c r="BE190" s="475"/>
      <c r="BF190" s="475"/>
      <c r="BG190" s="475"/>
      <c r="BH190" s="475"/>
      <c r="BI190" s="475"/>
      <c r="BJ190" s="475"/>
      <c r="BK190" s="475"/>
      <c r="BL190" s="475"/>
      <c r="BM190" s="475"/>
      <c r="BN190" s="475"/>
      <c r="BO190" s="475"/>
      <c r="BP190" s="475"/>
      <c r="BQ190" s="475"/>
      <c r="BR190" s="475"/>
      <c r="BS190" s="475"/>
      <c r="BT190" s="475"/>
      <c r="BU190" s="475"/>
      <c r="BV190" s="475"/>
      <c r="BW190" s="475"/>
      <c r="BX190" s="475"/>
      <c r="BY190" s="475"/>
      <c r="BZ190" s="475"/>
      <c r="CA190" s="475"/>
      <c r="CC190" s="475"/>
      <c r="CD190" s="475"/>
      <c r="CE190" s="475"/>
      <c r="CF190" s="475"/>
      <c r="CG190" s="475"/>
      <c r="CH190" s="475"/>
      <c r="CI190" s="475"/>
      <c r="CJ190" s="475"/>
      <c r="CK190" s="475"/>
      <c r="CL190" s="475"/>
      <c r="CM190" s="475"/>
      <c r="CN190" s="475"/>
      <c r="CO190" s="475"/>
      <c r="CP190" s="475"/>
      <c r="CQ190" s="475"/>
      <c r="CR190" s="475"/>
      <c r="CS190" s="475"/>
      <c r="CT190" s="475"/>
      <c r="CU190" s="475"/>
      <c r="CV190" s="475"/>
      <c r="CW190" s="475"/>
      <c r="CX190" s="475"/>
      <c r="CY190" s="475"/>
      <c r="CZ190" s="475"/>
      <c r="DA190" s="475"/>
      <c r="DB190" s="475"/>
      <c r="DC190" s="475"/>
      <c r="DD190" s="475"/>
      <c r="DE190" s="475"/>
      <c r="DF190" s="475"/>
      <c r="DG190" s="475"/>
      <c r="DH190" s="475"/>
      <c r="DI190" s="475"/>
      <c r="DJ190" s="475"/>
      <c r="DK190" s="475"/>
      <c r="DL190" s="475"/>
      <c r="DM190" s="464">
        <v>1</v>
      </c>
    </row>
    <row r="191" spans="2:117">
      <c r="B191" s="473">
        <f t="shared" si="45"/>
        <v>18</v>
      </c>
      <c r="C191" s="423" t="s">
        <v>1107</v>
      </c>
      <c r="D191" s="423" t="s">
        <v>422</v>
      </c>
      <c r="E191" s="423" t="s">
        <v>764</v>
      </c>
      <c r="F191" s="476">
        <f t="shared" si="44"/>
        <v>0</v>
      </c>
      <c r="G191" s="475"/>
      <c r="H191" s="475"/>
      <c r="I191" s="475"/>
      <c r="J191" s="475"/>
      <c r="K191" s="475"/>
      <c r="L191" s="475"/>
      <c r="M191" s="475"/>
      <c r="N191" s="475"/>
      <c r="O191" s="475"/>
      <c r="P191" s="475"/>
      <c r="Q191" s="475"/>
      <c r="R191" s="475"/>
      <c r="S191" s="475"/>
      <c r="T191" s="475"/>
      <c r="U191" s="475"/>
      <c r="V191" s="475"/>
      <c r="W191" s="475"/>
      <c r="X191" s="475"/>
      <c r="Y191" s="475"/>
      <c r="Z191" s="475"/>
      <c r="AA191" s="475"/>
      <c r="AB191" s="475"/>
      <c r="AC191" s="475"/>
      <c r="AD191" s="475"/>
      <c r="AE191" s="475"/>
      <c r="AF191" s="475"/>
      <c r="AG191" s="475"/>
      <c r="AH191" s="475"/>
      <c r="AI191" s="475"/>
      <c r="AJ191" s="475"/>
      <c r="AK191" s="475"/>
      <c r="AL191" s="475"/>
      <c r="AM191" s="475"/>
      <c r="AN191" s="475"/>
      <c r="AO191" s="475"/>
      <c r="AP191" s="475"/>
      <c r="AR191" s="475"/>
      <c r="AS191" s="475"/>
      <c r="AT191" s="475"/>
      <c r="AU191" s="475"/>
      <c r="AV191" s="475"/>
      <c r="AW191" s="475"/>
      <c r="AX191" s="475"/>
      <c r="AY191" s="475"/>
      <c r="AZ191" s="475"/>
      <c r="BA191" s="475"/>
      <c r="BB191" s="475"/>
      <c r="BC191" s="475"/>
      <c r="BD191" s="475"/>
      <c r="BE191" s="475"/>
      <c r="BF191" s="475"/>
      <c r="BG191" s="475"/>
      <c r="BH191" s="475"/>
      <c r="BI191" s="475"/>
      <c r="BJ191" s="475"/>
      <c r="BK191" s="475"/>
      <c r="BL191" s="475"/>
      <c r="BM191" s="475"/>
      <c r="BN191" s="475"/>
      <c r="BO191" s="475"/>
      <c r="BP191" s="475"/>
      <c r="BQ191" s="475"/>
      <c r="BR191" s="475"/>
      <c r="BS191" s="475"/>
      <c r="BT191" s="475"/>
      <c r="BU191" s="475"/>
      <c r="BV191" s="475"/>
      <c r="BW191" s="475"/>
      <c r="BX191" s="475"/>
      <c r="BY191" s="475"/>
      <c r="BZ191" s="475"/>
      <c r="CA191" s="475"/>
      <c r="CC191" s="475"/>
      <c r="CD191" s="475"/>
      <c r="CE191" s="475"/>
      <c r="CF191" s="475"/>
      <c r="CG191" s="475"/>
      <c r="CH191" s="475"/>
      <c r="CI191" s="475"/>
      <c r="CJ191" s="475"/>
      <c r="CK191" s="475"/>
      <c r="CL191" s="475"/>
      <c r="CM191" s="475"/>
      <c r="CN191" s="475"/>
      <c r="CO191" s="475"/>
      <c r="CP191" s="475"/>
      <c r="CQ191" s="475"/>
      <c r="CR191" s="475"/>
      <c r="CS191" s="475"/>
      <c r="CT191" s="475"/>
      <c r="CU191" s="475"/>
      <c r="CV191" s="475"/>
      <c r="CW191" s="475"/>
      <c r="CX191" s="475"/>
      <c r="CY191" s="475"/>
      <c r="CZ191" s="475"/>
      <c r="DA191" s="475"/>
      <c r="DB191" s="475"/>
      <c r="DC191" s="475"/>
      <c r="DD191" s="475"/>
      <c r="DE191" s="475"/>
      <c r="DF191" s="475"/>
      <c r="DG191" s="475"/>
      <c r="DH191" s="475"/>
      <c r="DI191" s="475"/>
      <c r="DJ191" s="475"/>
      <c r="DK191" s="475"/>
      <c r="DL191" s="475"/>
      <c r="DM191" s="464">
        <v>1</v>
      </c>
    </row>
    <row r="192" spans="2:117">
      <c r="B192" s="473">
        <f t="shared" si="45"/>
        <v>19</v>
      </c>
      <c r="C192" s="423" t="s">
        <v>1107</v>
      </c>
      <c r="D192" s="423" t="s">
        <v>443</v>
      </c>
      <c r="E192" s="423" t="s">
        <v>444</v>
      </c>
      <c r="F192" s="476">
        <f t="shared" si="44"/>
        <v>0</v>
      </c>
      <c r="G192" s="475"/>
      <c r="H192" s="475"/>
      <c r="I192" s="475"/>
      <c r="J192" s="475"/>
      <c r="K192" s="475"/>
      <c r="L192" s="475"/>
      <c r="M192" s="475"/>
      <c r="N192" s="475"/>
      <c r="O192" s="475"/>
      <c r="P192" s="475"/>
      <c r="Q192" s="475"/>
      <c r="R192" s="475"/>
      <c r="S192" s="475"/>
      <c r="T192" s="475"/>
      <c r="U192" s="475"/>
      <c r="V192" s="475"/>
      <c r="W192" s="475"/>
      <c r="X192" s="475"/>
      <c r="Y192" s="475"/>
      <c r="Z192" s="475"/>
      <c r="AA192" s="475"/>
      <c r="AB192" s="475"/>
      <c r="AC192" s="475"/>
      <c r="AD192" s="475"/>
      <c r="AE192" s="475"/>
      <c r="AF192" s="475"/>
      <c r="AG192" s="475"/>
      <c r="AH192" s="475"/>
      <c r="AI192" s="475"/>
      <c r="AJ192" s="475"/>
      <c r="AK192" s="475"/>
      <c r="AL192" s="475"/>
      <c r="AM192" s="475"/>
      <c r="AN192" s="475"/>
      <c r="AO192" s="475"/>
      <c r="AP192" s="475"/>
      <c r="AR192" s="475"/>
      <c r="AS192" s="475"/>
      <c r="AT192" s="475"/>
      <c r="AU192" s="475"/>
      <c r="AV192" s="475"/>
      <c r="AW192" s="475"/>
      <c r="AX192" s="475"/>
      <c r="AY192" s="475"/>
      <c r="AZ192" s="475"/>
      <c r="BA192" s="475"/>
      <c r="BB192" s="475"/>
      <c r="BC192" s="475"/>
      <c r="BD192" s="475"/>
      <c r="BE192" s="475"/>
      <c r="BF192" s="475"/>
      <c r="BG192" s="475"/>
      <c r="BH192" s="475"/>
      <c r="BI192" s="475"/>
      <c r="BJ192" s="475"/>
      <c r="BK192" s="475"/>
      <c r="BL192" s="475"/>
      <c r="BM192" s="475"/>
      <c r="BN192" s="475"/>
      <c r="BO192" s="475"/>
      <c r="BP192" s="475"/>
      <c r="BQ192" s="475"/>
      <c r="BR192" s="475"/>
      <c r="BS192" s="475"/>
      <c r="BT192" s="475"/>
      <c r="BU192" s="475"/>
      <c r="BV192" s="475"/>
      <c r="BW192" s="475"/>
      <c r="BX192" s="475"/>
      <c r="BY192" s="475"/>
      <c r="BZ192" s="475"/>
      <c r="CA192" s="475"/>
      <c r="CC192" s="475"/>
      <c r="CD192" s="475"/>
      <c r="CE192" s="475"/>
      <c r="CF192" s="475"/>
      <c r="CG192" s="475"/>
      <c r="CH192" s="475"/>
      <c r="CI192" s="475"/>
      <c r="CJ192" s="475"/>
      <c r="CK192" s="475"/>
      <c r="CL192" s="475"/>
      <c r="CM192" s="475"/>
      <c r="CN192" s="475"/>
      <c r="CO192" s="475"/>
      <c r="CP192" s="475"/>
      <c r="CQ192" s="475"/>
      <c r="CR192" s="475"/>
      <c r="CS192" s="475"/>
      <c r="CT192" s="475"/>
      <c r="CU192" s="475"/>
      <c r="CV192" s="475"/>
      <c r="CW192" s="475"/>
      <c r="CX192" s="475"/>
      <c r="CY192" s="475"/>
      <c r="CZ192" s="475"/>
      <c r="DA192" s="475"/>
      <c r="DB192" s="475"/>
      <c r="DC192" s="475"/>
      <c r="DD192" s="475"/>
      <c r="DE192" s="475"/>
      <c r="DF192" s="475"/>
      <c r="DG192" s="475"/>
      <c r="DH192" s="475"/>
      <c r="DI192" s="475"/>
      <c r="DJ192" s="475"/>
      <c r="DK192" s="475"/>
      <c r="DL192" s="475"/>
      <c r="DM192" s="464">
        <v>1</v>
      </c>
    </row>
    <row r="193" spans="2:117">
      <c r="B193" s="473">
        <f t="shared" si="45"/>
        <v>20</v>
      </c>
      <c r="C193" s="423" t="s">
        <v>1107</v>
      </c>
      <c r="D193" s="423" t="s">
        <v>424</v>
      </c>
      <c r="E193" s="423" t="s">
        <v>766</v>
      </c>
      <c r="F193" s="476">
        <f t="shared" si="44"/>
        <v>0</v>
      </c>
      <c r="G193" s="475"/>
      <c r="H193" s="475"/>
      <c r="I193" s="475"/>
      <c r="J193" s="475"/>
      <c r="K193" s="475"/>
      <c r="L193" s="475"/>
      <c r="M193" s="475"/>
      <c r="N193" s="475"/>
      <c r="O193" s="475"/>
      <c r="P193" s="475"/>
      <c r="Q193" s="475"/>
      <c r="R193" s="475"/>
      <c r="S193" s="475"/>
      <c r="T193" s="475"/>
      <c r="U193" s="475"/>
      <c r="V193" s="475"/>
      <c r="W193" s="475"/>
      <c r="X193" s="475"/>
      <c r="Y193" s="475"/>
      <c r="Z193" s="475"/>
      <c r="AA193" s="475"/>
      <c r="AB193" s="475"/>
      <c r="AC193" s="475"/>
      <c r="AD193" s="475"/>
      <c r="AE193" s="475"/>
      <c r="AF193" s="475"/>
      <c r="AG193" s="475"/>
      <c r="AH193" s="475"/>
      <c r="AI193" s="475"/>
      <c r="AJ193" s="475"/>
      <c r="AK193" s="475"/>
      <c r="AL193" s="475"/>
      <c r="AM193" s="475"/>
      <c r="AN193" s="475"/>
      <c r="AO193" s="475"/>
      <c r="AP193" s="475"/>
      <c r="AR193" s="475"/>
      <c r="AS193" s="475"/>
      <c r="AT193" s="475"/>
      <c r="AU193" s="475"/>
      <c r="AV193" s="475"/>
      <c r="AW193" s="475"/>
      <c r="AX193" s="475"/>
      <c r="AY193" s="475"/>
      <c r="AZ193" s="475"/>
      <c r="BA193" s="475"/>
      <c r="BB193" s="475"/>
      <c r="BC193" s="475"/>
      <c r="BD193" s="475"/>
      <c r="BE193" s="475"/>
      <c r="BF193" s="475"/>
      <c r="BG193" s="475"/>
      <c r="BH193" s="475"/>
      <c r="BI193" s="475"/>
      <c r="BJ193" s="475"/>
      <c r="BK193" s="475"/>
      <c r="BL193" s="475"/>
      <c r="BM193" s="475"/>
      <c r="BN193" s="475"/>
      <c r="BO193" s="475"/>
      <c r="BP193" s="475"/>
      <c r="BQ193" s="475"/>
      <c r="BR193" s="475"/>
      <c r="BS193" s="475"/>
      <c r="BT193" s="475"/>
      <c r="BU193" s="475"/>
      <c r="BV193" s="475"/>
      <c r="BW193" s="475"/>
      <c r="BX193" s="475"/>
      <c r="BY193" s="475"/>
      <c r="BZ193" s="475"/>
      <c r="CA193" s="475"/>
      <c r="CC193" s="475"/>
      <c r="CD193" s="475"/>
      <c r="CE193" s="475"/>
      <c r="CF193" s="475"/>
      <c r="CG193" s="475"/>
      <c r="CH193" s="475"/>
      <c r="CI193" s="475"/>
      <c r="CJ193" s="475"/>
      <c r="CK193" s="475"/>
      <c r="CL193" s="475"/>
      <c r="CM193" s="475"/>
      <c r="CN193" s="475"/>
      <c r="CO193" s="475"/>
      <c r="CP193" s="475"/>
      <c r="CQ193" s="475"/>
      <c r="CR193" s="475"/>
      <c r="CS193" s="475"/>
      <c r="CT193" s="475"/>
      <c r="CU193" s="475"/>
      <c r="CV193" s="475"/>
      <c r="CW193" s="475"/>
      <c r="CX193" s="475"/>
      <c r="CY193" s="475"/>
      <c r="CZ193" s="475"/>
      <c r="DA193" s="475"/>
      <c r="DB193" s="475"/>
      <c r="DC193" s="475"/>
      <c r="DD193" s="475"/>
      <c r="DE193" s="475"/>
      <c r="DF193" s="475"/>
      <c r="DG193" s="475"/>
      <c r="DH193" s="475"/>
      <c r="DI193" s="475"/>
      <c r="DJ193" s="475"/>
      <c r="DK193" s="475"/>
      <c r="DL193" s="475"/>
      <c r="DM193" s="464">
        <v>1</v>
      </c>
    </row>
    <row r="194" spans="2:117">
      <c r="B194" s="473">
        <f t="shared" si="45"/>
        <v>21</v>
      </c>
      <c r="C194" s="423" t="s">
        <v>1107</v>
      </c>
      <c r="D194" s="423" t="s">
        <v>466</v>
      </c>
      <c r="E194" s="423" t="s">
        <v>467</v>
      </c>
      <c r="F194" s="476">
        <f t="shared" si="44"/>
        <v>0</v>
      </c>
      <c r="G194" s="475"/>
      <c r="H194" s="475"/>
      <c r="I194" s="475"/>
      <c r="J194" s="475"/>
      <c r="K194" s="475"/>
      <c r="L194" s="475"/>
      <c r="M194" s="475"/>
      <c r="N194" s="475"/>
      <c r="O194" s="475"/>
      <c r="P194" s="475"/>
      <c r="Q194" s="475"/>
      <c r="R194" s="475"/>
      <c r="S194" s="475"/>
      <c r="T194" s="475"/>
      <c r="U194" s="475"/>
      <c r="V194" s="475"/>
      <c r="W194" s="475"/>
      <c r="X194" s="475"/>
      <c r="Y194" s="475"/>
      <c r="Z194" s="475"/>
      <c r="AA194" s="475"/>
      <c r="AB194" s="475"/>
      <c r="AC194" s="475"/>
      <c r="AD194" s="475"/>
      <c r="AE194" s="475"/>
      <c r="AF194" s="475"/>
      <c r="AG194" s="475"/>
      <c r="AH194" s="475"/>
      <c r="AI194" s="475"/>
      <c r="AJ194" s="475"/>
      <c r="AK194" s="475"/>
      <c r="AL194" s="475"/>
      <c r="AM194" s="475"/>
      <c r="AN194" s="475"/>
      <c r="AO194" s="475"/>
      <c r="AP194" s="475"/>
      <c r="AR194" s="475"/>
      <c r="AS194" s="475"/>
      <c r="AT194" s="475"/>
      <c r="AU194" s="475"/>
      <c r="AV194" s="475"/>
      <c r="AW194" s="475"/>
      <c r="AX194" s="475"/>
      <c r="AY194" s="475"/>
      <c r="AZ194" s="475"/>
      <c r="BA194" s="475"/>
      <c r="BB194" s="475"/>
      <c r="BC194" s="475"/>
      <c r="BD194" s="475"/>
      <c r="BE194" s="475"/>
      <c r="BF194" s="475"/>
      <c r="BG194" s="475"/>
      <c r="BH194" s="475"/>
      <c r="BI194" s="475"/>
      <c r="BJ194" s="475"/>
      <c r="BK194" s="475"/>
      <c r="BL194" s="475"/>
      <c r="BM194" s="475"/>
      <c r="BN194" s="475"/>
      <c r="BO194" s="475"/>
      <c r="BP194" s="475"/>
      <c r="BQ194" s="475"/>
      <c r="BR194" s="475"/>
      <c r="BS194" s="475"/>
      <c r="BT194" s="475"/>
      <c r="BU194" s="475"/>
      <c r="BV194" s="475"/>
      <c r="BW194" s="475"/>
      <c r="BX194" s="475"/>
      <c r="BY194" s="475"/>
      <c r="BZ194" s="475"/>
      <c r="CA194" s="475"/>
      <c r="CC194" s="475"/>
      <c r="CD194" s="475"/>
      <c r="CE194" s="475"/>
      <c r="CF194" s="475"/>
      <c r="CG194" s="475"/>
      <c r="CH194" s="475"/>
      <c r="CI194" s="475"/>
      <c r="CJ194" s="475"/>
      <c r="CK194" s="475"/>
      <c r="CL194" s="475"/>
      <c r="CM194" s="475"/>
      <c r="CN194" s="475"/>
      <c r="CO194" s="475"/>
      <c r="CP194" s="475"/>
      <c r="CQ194" s="475"/>
      <c r="CR194" s="475"/>
      <c r="CS194" s="475"/>
      <c r="CT194" s="475"/>
      <c r="CU194" s="475"/>
      <c r="CV194" s="475"/>
      <c r="CW194" s="475"/>
      <c r="CX194" s="475"/>
      <c r="CY194" s="475"/>
      <c r="CZ194" s="475"/>
      <c r="DA194" s="475"/>
      <c r="DB194" s="475"/>
      <c r="DC194" s="475"/>
      <c r="DD194" s="475"/>
      <c r="DE194" s="475"/>
      <c r="DF194" s="475"/>
      <c r="DG194" s="475"/>
      <c r="DH194" s="475"/>
      <c r="DI194" s="475"/>
      <c r="DJ194" s="475"/>
      <c r="DK194" s="475"/>
      <c r="DL194" s="475"/>
      <c r="DM194" s="464">
        <v>1</v>
      </c>
    </row>
    <row r="195" spans="2:117">
      <c r="B195" s="473">
        <f t="shared" si="45"/>
        <v>22</v>
      </c>
      <c r="C195" s="423" t="s">
        <v>1107</v>
      </c>
      <c r="D195" s="423" t="s">
        <v>501</v>
      </c>
      <c r="E195" s="423" t="s">
        <v>502</v>
      </c>
      <c r="F195" s="476">
        <f t="shared" si="44"/>
        <v>0</v>
      </c>
      <c r="G195" s="475"/>
      <c r="H195" s="475"/>
      <c r="I195" s="475"/>
      <c r="J195" s="475"/>
      <c r="K195" s="475"/>
      <c r="L195" s="475"/>
      <c r="M195" s="475"/>
      <c r="N195" s="475"/>
      <c r="O195" s="475"/>
      <c r="P195" s="475"/>
      <c r="Q195" s="475"/>
      <c r="R195" s="475"/>
      <c r="S195" s="475"/>
      <c r="T195" s="475"/>
      <c r="U195" s="475"/>
      <c r="V195" s="475"/>
      <c r="W195" s="475"/>
      <c r="X195" s="475"/>
      <c r="Y195" s="475"/>
      <c r="Z195" s="475"/>
      <c r="AA195" s="475"/>
      <c r="AB195" s="475"/>
      <c r="AC195" s="475"/>
      <c r="AD195" s="475"/>
      <c r="AE195" s="475"/>
      <c r="AF195" s="475"/>
      <c r="AG195" s="475"/>
      <c r="AH195" s="475"/>
      <c r="AI195" s="475"/>
      <c r="AJ195" s="475"/>
      <c r="AK195" s="475"/>
      <c r="AL195" s="475"/>
      <c r="AM195" s="475"/>
      <c r="AN195" s="475"/>
      <c r="AO195" s="475"/>
      <c r="AP195" s="475"/>
      <c r="AR195" s="475"/>
      <c r="AS195" s="475"/>
      <c r="AT195" s="475"/>
      <c r="AU195" s="475"/>
      <c r="AV195" s="475"/>
      <c r="AW195" s="475"/>
      <c r="AX195" s="475"/>
      <c r="AY195" s="475"/>
      <c r="AZ195" s="475"/>
      <c r="BA195" s="475"/>
      <c r="BB195" s="475"/>
      <c r="BC195" s="475"/>
      <c r="BD195" s="475"/>
      <c r="BE195" s="475"/>
      <c r="BF195" s="475"/>
      <c r="BG195" s="475"/>
      <c r="BH195" s="475"/>
      <c r="BI195" s="475"/>
      <c r="BJ195" s="475"/>
      <c r="BK195" s="475"/>
      <c r="BL195" s="475"/>
      <c r="BM195" s="475"/>
      <c r="BN195" s="475"/>
      <c r="BO195" s="475"/>
      <c r="BP195" s="475"/>
      <c r="BQ195" s="475"/>
      <c r="BR195" s="475"/>
      <c r="BS195" s="475"/>
      <c r="BT195" s="475"/>
      <c r="BU195" s="475"/>
      <c r="BV195" s="475"/>
      <c r="BW195" s="475"/>
      <c r="BX195" s="475"/>
      <c r="BY195" s="475"/>
      <c r="BZ195" s="475"/>
      <c r="CA195" s="475"/>
      <c r="CC195" s="475"/>
      <c r="CD195" s="475"/>
      <c r="CE195" s="475"/>
      <c r="CF195" s="475"/>
      <c r="CG195" s="475"/>
      <c r="CH195" s="475"/>
      <c r="CI195" s="475"/>
      <c r="CJ195" s="475"/>
      <c r="CK195" s="475"/>
      <c r="CL195" s="475"/>
      <c r="CM195" s="475"/>
      <c r="CN195" s="475"/>
      <c r="CO195" s="475"/>
      <c r="CP195" s="475"/>
      <c r="CQ195" s="475"/>
      <c r="CR195" s="475"/>
      <c r="CS195" s="475"/>
      <c r="CT195" s="475"/>
      <c r="CU195" s="475"/>
      <c r="CV195" s="475"/>
      <c r="CW195" s="475"/>
      <c r="CX195" s="475"/>
      <c r="CY195" s="475"/>
      <c r="CZ195" s="475"/>
      <c r="DA195" s="475"/>
      <c r="DB195" s="475"/>
      <c r="DC195" s="475"/>
      <c r="DD195" s="475"/>
      <c r="DE195" s="475"/>
      <c r="DF195" s="475"/>
      <c r="DG195" s="475"/>
      <c r="DH195" s="475"/>
      <c r="DI195" s="475"/>
      <c r="DJ195" s="475"/>
      <c r="DK195" s="475"/>
      <c r="DL195" s="475"/>
      <c r="DM195" s="464">
        <v>1</v>
      </c>
    </row>
    <row r="196" spans="2:117">
      <c r="B196" s="473">
        <f t="shared" si="45"/>
        <v>23</v>
      </c>
      <c r="C196" s="423" t="s">
        <v>1107</v>
      </c>
      <c r="D196" s="423" t="s">
        <v>425</v>
      </c>
      <c r="E196" s="423" t="s">
        <v>767</v>
      </c>
      <c r="F196" s="476">
        <f t="shared" si="44"/>
        <v>0</v>
      </c>
      <c r="G196" s="475"/>
      <c r="H196" s="475"/>
      <c r="I196" s="475"/>
      <c r="J196" s="475"/>
      <c r="K196" s="475"/>
      <c r="L196" s="475"/>
      <c r="M196" s="475"/>
      <c r="N196" s="475"/>
      <c r="O196" s="475"/>
      <c r="P196" s="475"/>
      <c r="Q196" s="475"/>
      <c r="R196" s="475"/>
      <c r="S196" s="475"/>
      <c r="T196" s="475"/>
      <c r="U196" s="475"/>
      <c r="V196" s="475"/>
      <c r="W196" s="475"/>
      <c r="X196" s="475"/>
      <c r="Y196" s="475"/>
      <c r="Z196" s="475"/>
      <c r="AA196" s="475"/>
      <c r="AB196" s="475"/>
      <c r="AC196" s="475"/>
      <c r="AD196" s="475"/>
      <c r="AE196" s="475"/>
      <c r="AF196" s="475"/>
      <c r="AG196" s="475"/>
      <c r="AH196" s="475"/>
      <c r="AI196" s="475"/>
      <c r="AJ196" s="475"/>
      <c r="AK196" s="475"/>
      <c r="AL196" s="475"/>
      <c r="AM196" s="475"/>
      <c r="AN196" s="475"/>
      <c r="AO196" s="475"/>
      <c r="AP196" s="475"/>
      <c r="AR196" s="475"/>
      <c r="AS196" s="475"/>
      <c r="AT196" s="475"/>
      <c r="AU196" s="475"/>
      <c r="AV196" s="475"/>
      <c r="AW196" s="475"/>
      <c r="AX196" s="475"/>
      <c r="AY196" s="475"/>
      <c r="AZ196" s="475"/>
      <c r="BA196" s="475"/>
      <c r="BB196" s="475"/>
      <c r="BC196" s="475"/>
      <c r="BD196" s="475"/>
      <c r="BE196" s="475"/>
      <c r="BF196" s="475"/>
      <c r="BG196" s="475"/>
      <c r="BH196" s="475"/>
      <c r="BI196" s="475"/>
      <c r="BJ196" s="475"/>
      <c r="BK196" s="475"/>
      <c r="BL196" s="475"/>
      <c r="BM196" s="475"/>
      <c r="BN196" s="475"/>
      <c r="BO196" s="475"/>
      <c r="BP196" s="475"/>
      <c r="BQ196" s="475"/>
      <c r="BR196" s="475"/>
      <c r="BS196" s="475"/>
      <c r="BT196" s="475"/>
      <c r="BU196" s="475"/>
      <c r="BV196" s="475"/>
      <c r="BW196" s="475"/>
      <c r="BX196" s="475"/>
      <c r="BY196" s="475"/>
      <c r="BZ196" s="475"/>
      <c r="CA196" s="475"/>
      <c r="CC196" s="475"/>
      <c r="CD196" s="475"/>
      <c r="CE196" s="475"/>
      <c r="CF196" s="475"/>
      <c r="CG196" s="475"/>
      <c r="CH196" s="475"/>
      <c r="CI196" s="475"/>
      <c r="CJ196" s="475"/>
      <c r="CK196" s="475"/>
      <c r="CL196" s="475"/>
      <c r="CM196" s="475"/>
      <c r="CN196" s="475"/>
      <c r="CO196" s="475"/>
      <c r="CP196" s="475"/>
      <c r="CQ196" s="475"/>
      <c r="CR196" s="475"/>
      <c r="CS196" s="475"/>
      <c r="CT196" s="475"/>
      <c r="CU196" s="475"/>
      <c r="CV196" s="475"/>
      <c r="CW196" s="475"/>
      <c r="CX196" s="475"/>
      <c r="CY196" s="475"/>
      <c r="CZ196" s="475"/>
      <c r="DA196" s="475"/>
      <c r="DB196" s="475"/>
      <c r="DC196" s="475"/>
      <c r="DD196" s="475"/>
      <c r="DE196" s="475"/>
      <c r="DF196" s="475"/>
      <c r="DG196" s="475"/>
      <c r="DH196" s="475"/>
      <c r="DI196" s="475"/>
      <c r="DJ196" s="475"/>
      <c r="DK196" s="475"/>
      <c r="DL196" s="475"/>
      <c r="DM196" s="464">
        <v>1</v>
      </c>
    </row>
    <row r="197" spans="2:117">
      <c r="B197" s="473">
        <f t="shared" si="45"/>
        <v>24</v>
      </c>
      <c r="C197" s="423" t="s">
        <v>1107</v>
      </c>
      <c r="D197" s="423" t="s">
        <v>289</v>
      </c>
      <c r="E197" s="423" t="s">
        <v>754</v>
      </c>
      <c r="F197" s="476">
        <f t="shared" si="44"/>
        <v>0</v>
      </c>
      <c r="G197" s="475"/>
      <c r="H197" s="475"/>
      <c r="I197" s="475"/>
      <c r="J197" s="475"/>
      <c r="K197" s="475"/>
      <c r="L197" s="475"/>
      <c r="M197" s="475"/>
      <c r="N197" s="475"/>
      <c r="O197" s="475"/>
      <c r="P197" s="475"/>
      <c r="Q197" s="475"/>
      <c r="R197" s="475"/>
      <c r="S197" s="475"/>
      <c r="T197" s="475"/>
      <c r="U197" s="475"/>
      <c r="V197" s="475"/>
      <c r="W197" s="475"/>
      <c r="X197" s="475"/>
      <c r="Y197" s="475"/>
      <c r="Z197" s="475"/>
      <c r="AA197" s="475"/>
      <c r="AB197" s="475"/>
      <c r="AC197" s="475"/>
      <c r="AD197" s="475"/>
      <c r="AE197" s="475"/>
      <c r="AF197" s="475"/>
      <c r="AG197" s="475"/>
      <c r="AH197" s="475"/>
      <c r="AI197" s="475"/>
      <c r="AJ197" s="475"/>
      <c r="AK197" s="475"/>
      <c r="AL197" s="475"/>
      <c r="AM197" s="475"/>
      <c r="AN197" s="475"/>
      <c r="AO197" s="475"/>
      <c r="AP197" s="475"/>
      <c r="AR197" s="475"/>
      <c r="AS197" s="475"/>
      <c r="AT197" s="475"/>
      <c r="AU197" s="475"/>
      <c r="AV197" s="475"/>
      <c r="AW197" s="475"/>
      <c r="AX197" s="475"/>
      <c r="AY197" s="475"/>
      <c r="AZ197" s="475"/>
      <c r="BA197" s="475"/>
      <c r="BB197" s="475"/>
      <c r="BC197" s="475"/>
      <c r="BD197" s="475"/>
      <c r="BE197" s="475"/>
      <c r="BF197" s="475"/>
      <c r="BG197" s="475"/>
      <c r="BH197" s="475"/>
      <c r="BI197" s="475"/>
      <c r="BJ197" s="475"/>
      <c r="BK197" s="475"/>
      <c r="BL197" s="475"/>
      <c r="BM197" s="475"/>
      <c r="BN197" s="475"/>
      <c r="BO197" s="475"/>
      <c r="BP197" s="475"/>
      <c r="BQ197" s="475"/>
      <c r="BR197" s="475"/>
      <c r="BS197" s="475"/>
      <c r="BT197" s="475"/>
      <c r="BU197" s="475"/>
      <c r="BV197" s="475"/>
      <c r="BW197" s="475"/>
      <c r="BX197" s="475"/>
      <c r="BY197" s="475"/>
      <c r="BZ197" s="475"/>
      <c r="CA197" s="475"/>
      <c r="CC197" s="475"/>
      <c r="CD197" s="475"/>
      <c r="CE197" s="475"/>
      <c r="CF197" s="475"/>
      <c r="CG197" s="475"/>
      <c r="CH197" s="475"/>
      <c r="CI197" s="475"/>
      <c r="CJ197" s="475"/>
      <c r="CK197" s="475"/>
      <c r="CL197" s="475"/>
      <c r="CM197" s="475"/>
      <c r="CN197" s="475"/>
      <c r="CO197" s="475"/>
      <c r="CP197" s="475"/>
      <c r="CQ197" s="475"/>
      <c r="CR197" s="475"/>
      <c r="CS197" s="475"/>
      <c r="CT197" s="475"/>
      <c r="CU197" s="475"/>
      <c r="CV197" s="475"/>
      <c r="CW197" s="475"/>
      <c r="CX197" s="475"/>
      <c r="CY197" s="475"/>
      <c r="CZ197" s="475"/>
      <c r="DA197" s="475"/>
      <c r="DB197" s="475"/>
      <c r="DC197" s="475"/>
      <c r="DD197" s="475"/>
      <c r="DE197" s="475"/>
      <c r="DF197" s="475"/>
      <c r="DG197" s="475"/>
      <c r="DH197" s="475"/>
      <c r="DI197" s="475"/>
      <c r="DJ197" s="475"/>
      <c r="DK197" s="475"/>
      <c r="DL197" s="475"/>
      <c r="DM197" s="464">
        <v>1</v>
      </c>
    </row>
    <row r="198" spans="2:117">
      <c r="B198" s="473">
        <f t="shared" si="45"/>
        <v>25</v>
      </c>
      <c r="C198" s="423" t="s">
        <v>1107</v>
      </c>
      <c r="D198" s="423" t="s">
        <v>211</v>
      </c>
      <c r="E198" s="423" t="s">
        <v>755</v>
      </c>
      <c r="F198" s="476">
        <f t="shared" si="44"/>
        <v>0</v>
      </c>
      <c r="G198" s="475"/>
      <c r="H198" s="475"/>
      <c r="I198" s="475"/>
      <c r="J198" s="475"/>
      <c r="K198" s="475"/>
      <c r="L198" s="475"/>
      <c r="M198" s="475"/>
      <c r="N198" s="475"/>
      <c r="O198" s="475"/>
      <c r="P198" s="475"/>
      <c r="Q198" s="475"/>
      <c r="R198" s="475"/>
      <c r="S198" s="475"/>
      <c r="T198" s="475"/>
      <c r="U198" s="475"/>
      <c r="V198" s="475"/>
      <c r="W198" s="475"/>
      <c r="X198" s="475"/>
      <c r="Y198" s="475"/>
      <c r="Z198" s="475"/>
      <c r="AA198" s="475"/>
      <c r="AB198" s="475"/>
      <c r="AC198" s="475"/>
      <c r="AD198" s="475"/>
      <c r="AE198" s="475"/>
      <c r="AF198" s="475"/>
      <c r="AG198" s="475"/>
      <c r="AH198" s="475"/>
      <c r="AI198" s="475"/>
      <c r="AJ198" s="475"/>
      <c r="AK198" s="475"/>
      <c r="AL198" s="475"/>
      <c r="AM198" s="475"/>
      <c r="AN198" s="475"/>
      <c r="AO198" s="475"/>
      <c r="AP198" s="475"/>
      <c r="AR198" s="475"/>
      <c r="AS198" s="475"/>
      <c r="AT198" s="475"/>
      <c r="AU198" s="475"/>
      <c r="AV198" s="475"/>
      <c r="AW198" s="475"/>
      <c r="AX198" s="475"/>
      <c r="AY198" s="475"/>
      <c r="AZ198" s="475"/>
      <c r="BA198" s="475"/>
      <c r="BB198" s="475"/>
      <c r="BC198" s="475"/>
      <c r="BD198" s="475"/>
      <c r="BE198" s="475"/>
      <c r="BF198" s="475"/>
      <c r="BG198" s="475"/>
      <c r="BH198" s="475"/>
      <c r="BI198" s="475"/>
      <c r="BJ198" s="475"/>
      <c r="BK198" s="475"/>
      <c r="BL198" s="475"/>
      <c r="BM198" s="475"/>
      <c r="BN198" s="475"/>
      <c r="BO198" s="475"/>
      <c r="BP198" s="475"/>
      <c r="BQ198" s="475"/>
      <c r="BR198" s="475"/>
      <c r="BS198" s="475"/>
      <c r="BT198" s="475"/>
      <c r="BU198" s="475"/>
      <c r="BV198" s="475"/>
      <c r="BW198" s="475"/>
      <c r="BX198" s="475"/>
      <c r="BY198" s="475"/>
      <c r="BZ198" s="475"/>
      <c r="CA198" s="475"/>
      <c r="CC198" s="475"/>
      <c r="CD198" s="475"/>
      <c r="CE198" s="475"/>
      <c r="CF198" s="475"/>
      <c r="CG198" s="475"/>
      <c r="CH198" s="475"/>
      <c r="CI198" s="475"/>
      <c r="CJ198" s="475"/>
      <c r="CK198" s="475"/>
      <c r="CL198" s="475"/>
      <c r="CM198" s="475"/>
      <c r="CN198" s="475"/>
      <c r="CO198" s="475"/>
      <c r="CP198" s="475"/>
      <c r="CQ198" s="475"/>
      <c r="CR198" s="475"/>
      <c r="CS198" s="475"/>
      <c r="CT198" s="475"/>
      <c r="CU198" s="475"/>
      <c r="CV198" s="475"/>
      <c r="CW198" s="475"/>
      <c r="CX198" s="475"/>
      <c r="CY198" s="475"/>
      <c r="CZ198" s="475"/>
      <c r="DA198" s="475"/>
      <c r="DB198" s="475"/>
      <c r="DC198" s="475"/>
      <c r="DD198" s="475"/>
      <c r="DE198" s="475"/>
      <c r="DF198" s="475"/>
      <c r="DG198" s="475"/>
      <c r="DH198" s="475"/>
      <c r="DI198" s="475"/>
      <c r="DJ198" s="475"/>
      <c r="DK198" s="475"/>
      <c r="DL198" s="475"/>
      <c r="DM198" s="464">
        <v>1</v>
      </c>
    </row>
    <row r="199" spans="2:117">
      <c r="B199" s="473">
        <f t="shared" si="45"/>
        <v>26</v>
      </c>
      <c r="C199" s="423" t="s">
        <v>1107</v>
      </c>
      <c r="D199" s="423" t="s">
        <v>426</v>
      </c>
      <c r="E199" s="423" t="s">
        <v>716</v>
      </c>
      <c r="F199" s="476">
        <f t="shared" si="44"/>
        <v>0</v>
      </c>
      <c r="G199" s="475"/>
      <c r="H199" s="475"/>
      <c r="I199" s="475"/>
      <c r="J199" s="475"/>
      <c r="K199" s="475"/>
      <c r="L199" s="475"/>
      <c r="M199" s="475"/>
      <c r="N199" s="475"/>
      <c r="O199" s="475"/>
      <c r="P199" s="475"/>
      <c r="Q199" s="475"/>
      <c r="R199" s="475"/>
      <c r="S199" s="475"/>
      <c r="T199" s="475"/>
      <c r="U199" s="475"/>
      <c r="V199" s="475"/>
      <c r="W199" s="475"/>
      <c r="X199" s="475"/>
      <c r="Y199" s="475"/>
      <c r="Z199" s="475"/>
      <c r="AA199" s="475"/>
      <c r="AB199" s="475"/>
      <c r="AC199" s="475"/>
      <c r="AD199" s="475"/>
      <c r="AE199" s="475"/>
      <c r="AF199" s="475"/>
      <c r="AG199" s="475"/>
      <c r="AH199" s="475"/>
      <c r="AI199" s="475"/>
      <c r="AJ199" s="475"/>
      <c r="AK199" s="475"/>
      <c r="AL199" s="475"/>
      <c r="AM199" s="475"/>
      <c r="AN199" s="475"/>
      <c r="AO199" s="475"/>
      <c r="AP199" s="475"/>
      <c r="AR199" s="475"/>
      <c r="AS199" s="475"/>
      <c r="AT199" s="475"/>
      <c r="AU199" s="475"/>
      <c r="AV199" s="475"/>
      <c r="AW199" s="475"/>
      <c r="AX199" s="475"/>
      <c r="AY199" s="475"/>
      <c r="AZ199" s="475"/>
      <c r="BA199" s="475"/>
      <c r="BB199" s="475"/>
      <c r="BC199" s="475"/>
      <c r="BD199" s="475"/>
      <c r="BE199" s="475"/>
      <c r="BF199" s="475"/>
      <c r="BG199" s="475"/>
      <c r="BH199" s="475"/>
      <c r="BI199" s="475"/>
      <c r="BJ199" s="475"/>
      <c r="BK199" s="475"/>
      <c r="BL199" s="475"/>
      <c r="BM199" s="475"/>
      <c r="BN199" s="475"/>
      <c r="BO199" s="475"/>
      <c r="BP199" s="475"/>
      <c r="BQ199" s="475"/>
      <c r="BR199" s="475"/>
      <c r="BS199" s="475"/>
      <c r="BT199" s="475"/>
      <c r="BU199" s="475"/>
      <c r="BV199" s="475"/>
      <c r="BW199" s="475"/>
      <c r="BX199" s="475"/>
      <c r="BY199" s="475"/>
      <c r="BZ199" s="475"/>
      <c r="CA199" s="475"/>
      <c r="CC199" s="475"/>
      <c r="CD199" s="475"/>
      <c r="CE199" s="475"/>
      <c r="CF199" s="475"/>
      <c r="CG199" s="475"/>
      <c r="CH199" s="475"/>
      <c r="CI199" s="475"/>
      <c r="CJ199" s="475"/>
      <c r="CK199" s="475"/>
      <c r="CL199" s="475"/>
      <c r="CM199" s="475"/>
      <c r="CN199" s="475"/>
      <c r="CO199" s="475"/>
      <c r="CP199" s="475"/>
      <c r="CQ199" s="475"/>
      <c r="CR199" s="475"/>
      <c r="CS199" s="475"/>
      <c r="CT199" s="475"/>
      <c r="CU199" s="475"/>
      <c r="CV199" s="475"/>
      <c r="CW199" s="475"/>
      <c r="CX199" s="475"/>
      <c r="CY199" s="475"/>
      <c r="CZ199" s="475"/>
      <c r="DA199" s="475"/>
      <c r="DB199" s="475"/>
      <c r="DC199" s="475"/>
      <c r="DD199" s="475"/>
      <c r="DE199" s="475"/>
      <c r="DF199" s="475"/>
      <c r="DG199" s="475"/>
      <c r="DH199" s="475"/>
      <c r="DI199" s="475"/>
      <c r="DJ199" s="475"/>
      <c r="DK199" s="475"/>
      <c r="DL199" s="475"/>
      <c r="DM199" s="464">
        <v>1</v>
      </c>
    </row>
    <row r="200" spans="2:117">
      <c r="B200" s="473">
        <f t="shared" si="45"/>
        <v>27</v>
      </c>
      <c r="C200" s="423" t="s">
        <v>1107</v>
      </c>
      <c r="D200" s="423" t="s">
        <v>427</v>
      </c>
      <c r="E200" s="423" t="s">
        <v>717</v>
      </c>
      <c r="F200" s="476">
        <f t="shared" si="44"/>
        <v>0</v>
      </c>
      <c r="G200" s="475"/>
      <c r="H200" s="475"/>
      <c r="I200" s="475"/>
      <c r="J200" s="475"/>
      <c r="K200" s="475"/>
      <c r="L200" s="475"/>
      <c r="M200" s="475"/>
      <c r="N200" s="475"/>
      <c r="O200" s="475"/>
      <c r="P200" s="475"/>
      <c r="Q200" s="475"/>
      <c r="R200" s="475"/>
      <c r="S200" s="475"/>
      <c r="T200" s="475"/>
      <c r="U200" s="475"/>
      <c r="V200" s="475"/>
      <c r="W200" s="475"/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475"/>
      <c r="AI200" s="475"/>
      <c r="AJ200" s="475"/>
      <c r="AK200" s="475"/>
      <c r="AL200" s="475"/>
      <c r="AM200" s="475"/>
      <c r="AN200" s="475"/>
      <c r="AO200" s="475"/>
      <c r="AP200" s="475"/>
      <c r="AR200" s="475"/>
      <c r="AS200" s="475"/>
      <c r="AT200" s="475"/>
      <c r="AU200" s="475"/>
      <c r="AV200" s="475"/>
      <c r="AW200" s="475"/>
      <c r="AX200" s="475"/>
      <c r="AY200" s="475"/>
      <c r="AZ200" s="475"/>
      <c r="BA200" s="475"/>
      <c r="BB200" s="475"/>
      <c r="BC200" s="475"/>
      <c r="BD200" s="475"/>
      <c r="BE200" s="475"/>
      <c r="BF200" s="475"/>
      <c r="BG200" s="475"/>
      <c r="BH200" s="475"/>
      <c r="BI200" s="475"/>
      <c r="BJ200" s="475"/>
      <c r="BK200" s="475"/>
      <c r="BL200" s="475"/>
      <c r="BM200" s="475"/>
      <c r="BN200" s="475"/>
      <c r="BO200" s="475"/>
      <c r="BP200" s="475"/>
      <c r="BQ200" s="475"/>
      <c r="BR200" s="475"/>
      <c r="BS200" s="475"/>
      <c r="BT200" s="475"/>
      <c r="BU200" s="475"/>
      <c r="BV200" s="475"/>
      <c r="BW200" s="475"/>
      <c r="BX200" s="475"/>
      <c r="BY200" s="475"/>
      <c r="BZ200" s="475"/>
      <c r="CA200" s="475"/>
      <c r="CC200" s="475"/>
      <c r="CD200" s="475"/>
      <c r="CE200" s="475"/>
      <c r="CF200" s="475"/>
      <c r="CG200" s="475"/>
      <c r="CH200" s="475"/>
      <c r="CI200" s="475"/>
      <c r="CJ200" s="475"/>
      <c r="CK200" s="475"/>
      <c r="CL200" s="475"/>
      <c r="CM200" s="475"/>
      <c r="CN200" s="475"/>
      <c r="CO200" s="475"/>
      <c r="CP200" s="475"/>
      <c r="CQ200" s="475"/>
      <c r="CR200" s="475"/>
      <c r="CS200" s="475"/>
      <c r="CT200" s="475"/>
      <c r="CU200" s="475"/>
      <c r="CV200" s="475"/>
      <c r="CW200" s="475"/>
      <c r="CX200" s="475"/>
      <c r="CY200" s="475"/>
      <c r="CZ200" s="475"/>
      <c r="DA200" s="475"/>
      <c r="DB200" s="475"/>
      <c r="DC200" s="475"/>
      <c r="DD200" s="475"/>
      <c r="DE200" s="475"/>
      <c r="DF200" s="475"/>
      <c r="DG200" s="475"/>
      <c r="DH200" s="475"/>
      <c r="DI200" s="475"/>
      <c r="DJ200" s="475"/>
      <c r="DK200" s="475"/>
      <c r="DL200" s="475"/>
      <c r="DM200" s="464">
        <v>1</v>
      </c>
    </row>
    <row r="201" spans="2:117">
      <c r="B201" s="473">
        <f t="shared" si="45"/>
        <v>28</v>
      </c>
      <c r="C201" s="423" t="s">
        <v>1107</v>
      </c>
      <c r="D201" s="423" t="s">
        <v>255</v>
      </c>
      <c r="E201" s="423" t="s">
        <v>756</v>
      </c>
      <c r="F201" s="476">
        <f t="shared" si="44"/>
        <v>0</v>
      </c>
      <c r="G201" s="475"/>
      <c r="H201" s="475"/>
      <c r="I201" s="475"/>
      <c r="J201" s="475"/>
      <c r="K201" s="475"/>
      <c r="L201" s="475"/>
      <c r="M201" s="475"/>
      <c r="N201" s="475"/>
      <c r="O201" s="475"/>
      <c r="P201" s="475"/>
      <c r="Q201" s="475"/>
      <c r="R201" s="475"/>
      <c r="S201" s="475"/>
      <c r="T201" s="475"/>
      <c r="U201" s="475"/>
      <c r="V201" s="475"/>
      <c r="W201" s="475"/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475"/>
      <c r="AI201" s="475"/>
      <c r="AJ201" s="475"/>
      <c r="AK201" s="475"/>
      <c r="AL201" s="475"/>
      <c r="AM201" s="475"/>
      <c r="AN201" s="475"/>
      <c r="AO201" s="475"/>
      <c r="AP201" s="475"/>
      <c r="AR201" s="475"/>
      <c r="AS201" s="475"/>
      <c r="AT201" s="475"/>
      <c r="AU201" s="475"/>
      <c r="AV201" s="475"/>
      <c r="AW201" s="475"/>
      <c r="AX201" s="475"/>
      <c r="AY201" s="475"/>
      <c r="AZ201" s="475"/>
      <c r="BA201" s="475"/>
      <c r="BB201" s="475"/>
      <c r="BC201" s="475"/>
      <c r="BD201" s="475"/>
      <c r="BE201" s="475"/>
      <c r="BF201" s="475"/>
      <c r="BG201" s="475"/>
      <c r="BH201" s="475"/>
      <c r="BI201" s="475"/>
      <c r="BJ201" s="475"/>
      <c r="BK201" s="475"/>
      <c r="BL201" s="475"/>
      <c r="BM201" s="475"/>
      <c r="BN201" s="475"/>
      <c r="BO201" s="475"/>
      <c r="BP201" s="475"/>
      <c r="BQ201" s="475"/>
      <c r="BR201" s="475"/>
      <c r="BS201" s="475"/>
      <c r="BT201" s="475"/>
      <c r="BU201" s="475"/>
      <c r="BV201" s="475"/>
      <c r="BW201" s="475"/>
      <c r="BX201" s="475"/>
      <c r="BY201" s="475"/>
      <c r="BZ201" s="475"/>
      <c r="CA201" s="475"/>
      <c r="CC201" s="475"/>
      <c r="CD201" s="475"/>
      <c r="CE201" s="475"/>
      <c r="CF201" s="475"/>
      <c r="CG201" s="475"/>
      <c r="CH201" s="475"/>
      <c r="CI201" s="475"/>
      <c r="CJ201" s="475"/>
      <c r="CK201" s="475"/>
      <c r="CL201" s="475"/>
      <c r="CM201" s="475"/>
      <c r="CN201" s="475"/>
      <c r="CO201" s="475"/>
      <c r="CP201" s="475"/>
      <c r="CQ201" s="475"/>
      <c r="CR201" s="475"/>
      <c r="CS201" s="475"/>
      <c r="CT201" s="475"/>
      <c r="CU201" s="475"/>
      <c r="CV201" s="475"/>
      <c r="CW201" s="475"/>
      <c r="CX201" s="475"/>
      <c r="CY201" s="475"/>
      <c r="CZ201" s="475"/>
      <c r="DA201" s="475"/>
      <c r="DB201" s="475"/>
      <c r="DC201" s="475"/>
      <c r="DD201" s="475"/>
      <c r="DE201" s="475"/>
      <c r="DF201" s="475"/>
      <c r="DG201" s="475"/>
      <c r="DH201" s="475"/>
      <c r="DI201" s="475"/>
      <c r="DJ201" s="475"/>
      <c r="DK201" s="475"/>
      <c r="DL201" s="475"/>
      <c r="DM201" s="464">
        <v>1</v>
      </c>
    </row>
    <row r="202" spans="2:117">
      <c r="B202" s="473">
        <f t="shared" si="45"/>
        <v>29</v>
      </c>
      <c r="C202" s="423" t="s">
        <v>1107</v>
      </c>
      <c r="D202" s="423" t="s">
        <v>428</v>
      </c>
      <c r="E202" s="423" t="s">
        <v>718</v>
      </c>
      <c r="F202" s="476">
        <f t="shared" si="44"/>
        <v>0</v>
      </c>
      <c r="G202" s="475"/>
      <c r="H202" s="475"/>
      <c r="I202" s="475"/>
      <c r="J202" s="475"/>
      <c r="K202" s="475"/>
      <c r="L202" s="475"/>
      <c r="M202" s="475"/>
      <c r="N202" s="475"/>
      <c r="O202" s="475"/>
      <c r="P202" s="475"/>
      <c r="Q202" s="475"/>
      <c r="R202" s="475"/>
      <c r="S202" s="475"/>
      <c r="T202" s="475"/>
      <c r="U202" s="475"/>
      <c r="V202" s="475"/>
      <c r="W202" s="475"/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475"/>
      <c r="AI202" s="475"/>
      <c r="AJ202" s="475"/>
      <c r="AK202" s="475"/>
      <c r="AL202" s="475"/>
      <c r="AM202" s="475"/>
      <c r="AN202" s="475"/>
      <c r="AO202" s="475"/>
      <c r="AP202" s="475"/>
      <c r="AR202" s="475"/>
      <c r="AS202" s="475"/>
      <c r="AT202" s="475"/>
      <c r="AU202" s="475"/>
      <c r="AV202" s="475"/>
      <c r="AW202" s="475"/>
      <c r="AX202" s="475"/>
      <c r="AY202" s="475"/>
      <c r="AZ202" s="475"/>
      <c r="BA202" s="475"/>
      <c r="BB202" s="475"/>
      <c r="BC202" s="475"/>
      <c r="BD202" s="475"/>
      <c r="BE202" s="475"/>
      <c r="BF202" s="475"/>
      <c r="BG202" s="475"/>
      <c r="BH202" s="475"/>
      <c r="BI202" s="475"/>
      <c r="BJ202" s="475"/>
      <c r="BK202" s="475"/>
      <c r="BL202" s="475"/>
      <c r="BM202" s="475"/>
      <c r="BN202" s="475"/>
      <c r="BO202" s="475"/>
      <c r="BP202" s="475"/>
      <c r="BQ202" s="475"/>
      <c r="BR202" s="475"/>
      <c r="BS202" s="475"/>
      <c r="BT202" s="475"/>
      <c r="BU202" s="475"/>
      <c r="BV202" s="475"/>
      <c r="BW202" s="475"/>
      <c r="BX202" s="475"/>
      <c r="BY202" s="475"/>
      <c r="BZ202" s="475"/>
      <c r="CA202" s="475"/>
      <c r="CC202" s="475"/>
      <c r="CD202" s="475"/>
      <c r="CE202" s="475"/>
      <c r="CF202" s="475"/>
      <c r="CG202" s="475"/>
      <c r="CH202" s="475"/>
      <c r="CI202" s="475"/>
      <c r="CJ202" s="475"/>
      <c r="CK202" s="475"/>
      <c r="CL202" s="475"/>
      <c r="CM202" s="475"/>
      <c r="CN202" s="475"/>
      <c r="CO202" s="475"/>
      <c r="CP202" s="475"/>
      <c r="CQ202" s="475"/>
      <c r="CR202" s="475"/>
      <c r="CS202" s="475"/>
      <c r="CT202" s="475"/>
      <c r="CU202" s="475"/>
      <c r="CV202" s="475"/>
      <c r="CW202" s="475"/>
      <c r="CX202" s="475"/>
      <c r="CY202" s="475"/>
      <c r="CZ202" s="475"/>
      <c r="DA202" s="475"/>
      <c r="DB202" s="475"/>
      <c r="DC202" s="475"/>
      <c r="DD202" s="475"/>
      <c r="DE202" s="475"/>
      <c r="DF202" s="475"/>
      <c r="DG202" s="475"/>
      <c r="DH202" s="475"/>
      <c r="DI202" s="475"/>
      <c r="DJ202" s="475"/>
      <c r="DK202" s="475"/>
      <c r="DL202" s="475"/>
      <c r="DM202" s="464">
        <v>1</v>
      </c>
    </row>
    <row r="203" spans="2:117">
      <c r="B203" s="473">
        <f t="shared" si="45"/>
        <v>30</v>
      </c>
      <c r="C203" s="423" t="s">
        <v>1107</v>
      </c>
      <c r="D203" s="423" t="s">
        <v>91</v>
      </c>
      <c r="E203" s="423" t="s">
        <v>620</v>
      </c>
      <c r="F203" s="476">
        <f t="shared" si="44"/>
        <v>0</v>
      </c>
      <c r="G203" s="475"/>
      <c r="H203" s="475"/>
      <c r="I203" s="475"/>
      <c r="J203" s="475"/>
      <c r="K203" s="475"/>
      <c r="L203" s="475"/>
      <c r="M203" s="475"/>
      <c r="N203" s="475"/>
      <c r="O203" s="475"/>
      <c r="P203" s="475"/>
      <c r="Q203" s="475"/>
      <c r="R203" s="475"/>
      <c r="S203" s="475"/>
      <c r="T203" s="475"/>
      <c r="U203" s="475"/>
      <c r="V203" s="475"/>
      <c r="W203" s="475"/>
      <c r="X203" s="475"/>
      <c r="Y203" s="475"/>
      <c r="Z203" s="475"/>
      <c r="AA203" s="475"/>
      <c r="AB203" s="475"/>
      <c r="AC203" s="475"/>
      <c r="AD203" s="475"/>
      <c r="AE203" s="475"/>
      <c r="AF203" s="475"/>
      <c r="AG203" s="475"/>
      <c r="AH203" s="475"/>
      <c r="AI203" s="475"/>
      <c r="AJ203" s="475"/>
      <c r="AK203" s="475"/>
      <c r="AL203" s="475"/>
      <c r="AM203" s="475"/>
      <c r="AN203" s="475"/>
      <c r="AO203" s="475"/>
      <c r="AP203" s="475"/>
      <c r="AR203" s="475"/>
      <c r="AS203" s="475"/>
      <c r="AT203" s="475"/>
      <c r="AU203" s="475"/>
      <c r="AV203" s="475"/>
      <c r="AW203" s="475"/>
      <c r="AX203" s="475"/>
      <c r="AY203" s="475"/>
      <c r="AZ203" s="475"/>
      <c r="BA203" s="475"/>
      <c r="BB203" s="475"/>
      <c r="BC203" s="475"/>
      <c r="BD203" s="475"/>
      <c r="BE203" s="475"/>
      <c r="BF203" s="475"/>
      <c r="BG203" s="475"/>
      <c r="BH203" s="475"/>
      <c r="BI203" s="475"/>
      <c r="BJ203" s="475"/>
      <c r="BK203" s="475"/>
      <c r="BL203" s="475"/>
      <c r="BM203" s="475"/>
      <c r="BN203" s="475"/>
      <c r="BO203" s="475"/>
      <c r="BP203" s="475"/>
      <c r="BQ203" s="475"/>
      <c r="BR203" s="475"/>
      <c r="BS203" s="475"/>
      <c r="BT203" s="475"/>
      <c r="BU203" s="475"/>
      <c r="BV203" s="475"/>
      <c r="BW203" s="475"/>
      <c r="BX203" s="475"/>
      <c r="BY203" s="475"/>
      <c r="BZ203" s="475"/>
      <c r="CA203" s="475"/>
      <c r="CC203" s="475"/>
      <c r="CD203" s="475"/>
      <c r="CE203" s="475"/>
      <c r="CF203" s="475"/>
      <c r="CG203" s="475"/>
      <c r="CH203" s="475"/>
      <c r="CI203" s="475"/>
      <c r="CJ203" s="475"/>
      <c r="CK203" s="475"/>
      <c r="CL203" s="475"/>
      <c r="CM203" s="475"/>
      <c r="CN203" s="475"/>
      <c r="CO203" s="475"/>
      <c r="CP203" s="475"/>
      <c r="CQ203" s="475"/>
      <c r="CR203" s="475"/>
      <c r="CS203" s="475"/>
      <c r="CT203" s="475"/>
      <c r="CU203" s="475"/>
      <c r="CV203" s="475"/>
      <c r="CW203" s="475"/>
      <c r="CX203" s="475"/>
      <c r="CY203" s="475"/>
      <c r="CZ203" s="475"/>
      <c r="DA203" s="475"/>
      <c r="DB203" s="475"/>
      <c r="DC203" s="475"/>
      <c r="DD203" s="475"/>
      <c r="DE203" s="475"/>
      <c r="DF203" s="475"/>
      <c r="DG203" s="475"/>
      <c r="DH203" s="475"/>
      <c r="DI203" s="475"/>
      <c r="DJ203" s="475"/>
      <c r="DK203" s="475"/>
      <c r="DL203" s="475"/>
      <c r="DM203" s="464">
        <v>1</v>
      </c>
    </row>
    <row r="204" spans="2:117">
      <c r="B204" s="473">
        <f t="shared" si="45"/>
        <v>31</v>
      </c>
      <c r="C204" s="423" t="s">
        <v>1107</v>
      </c>
      <c r="D204" s="423" t="s">
        <v>719</v>
      </c>
      <c r="E204" s="423" t="s">
        <v>720</v>
      </c>
      <c r="F204" s="476">
        <f t="shared" si="44"/>
        <v>0</v>
      </c>
      <c r="G204" s="475"/>
      <c r="H204" s="475"/>
      <c r="I204" s="475"/>
      <c r="J204" s="475"/>
      <c r="K204" s="475"/>
      <c r="L204" s="475"/>
      <c r="M204" s="475"/>
      <c r="N204" s="475"/>
      <c r="O204" s="475"/>
      <c r="P204" s="475"/>
      <c r="Q204" s="475"/>
      <c r="R204" s="475"/>
      <c r="S204" s="475"/>
      <c r="T204" s="475"/>
      <c r="U204" s="475"/>
      <c r="V204" s="475"/>
      <c r="W204" s="475"/>
      <c r="X204" s="475"/>
      <c r="Y204" s="475"/>
      <c r="Z204" s="475"/>
      <c r="AA204" s="475"/>
      <c r="AB204" s="475"/>
      <c r="AC204" s="475"/>
      <c r="AD204" s="475"/>
      <c r="AE204" s="475"/>
      <c r="AF204" s="475"/>
      <c r="AG204" s="475"/>
      <c r="AH204" s="475"/>
      <c r="AI204" s="475"/>
      <c r="AJ204" s="475"/>
      <c r="AK204" s="475"/>
      <c r="AL204" s="475"/>
      <c r="AM204" s="475"/>
      <c r="AN204" s="475"/>
      <c r="AO204" s="475"/>
      <c r="AP204" s="475"/>
      <c r="AR204" s="475"/>
      <c r="AS204" s="475"/>
      <c r="AT204" s="475"/>
      <c r="AU204" s="475"/>
      <c r="AV204" s="475"/>
      <c r="AW204" s="475"/>
      <c r="AX204" s="475"/>
      <c r="AY204" s="475"/>
      <c r="AZ204" s="475"/>
      <c r="BA204" s="475"/>
      <c r="BB204" s="475"/>
      <c r="BC204" s="475"/>
      <c r="BD204" s="475"/>
      <c r="BE204" s="475"/>
      <c r="BF204" s="475"/>
      <c r="BG204" s="475"/>
      <c r="BH204" s="475"/>
      <c r="BI204" s="475"/>
      <c r="BJ204" s="475"/>
      <c r="BK204" s="475"/>
      <c r="BL204" s="475"/>
      <c r="BM204" s="475"/>
      <c r="BN204" s="475"/>
      <c r="BO204" s="475"/>
      <c r="BP204" s="475"/>
      <c r="BQ204" s="475"/>
      <c r="BR204" s="475"/>
      <c r="BS204" s="475"/>
      <c r="BT204" s="475"/>
      <c r="BU204" s="475"/>
      <c r="BV204" s="475"/>
      <c r="BW204" s="475"/>
      <c r="BX204" s="475"/>
      <c r="BY204" s="475"/>
      <c r="BZ204" s="475"/>
      <c r="CA204" s="475"/>
      <c r="CC204" s="475"/>
      <c r="CD204" s="475"/>
      <c r="CE204" s="475"/>
      <c r="CF204" s="475"/>
      <c r="CG204" s="475"/>
      <c r="CH204" s="475"/>
      <c r="CI204" s="475"/>
      <c r="CJ204" s="475"/>
      <c r="CK204" s="475"/>
      <c r="CL204" s="475"/>
      <c r="CM204" s="475"/>
      <c r="CN204" s="475"/>
      <c r="CO204" s="475"/>
      <c r="CP204" s="475"/>
      <c r="CQ204" s="475"/>
      <c r="CR204" s="475"/>
      <c r="CS204" s="475"/>
      <c r="CT204" s="475"/>
      <c r="CU204" s="475"/>
      <c r="CV204" s="475"/>
      <c r="CW204" s="475"/>
      <c r="CX204" s="475"/>
      <c r="CY204" s="475"/>
      <c r="CZ204" s="475"/>
      <c r="DA204" s="475"/>
      <c r="DB204" s="475"/>
      <c r="DC204" s="475"/>
      <c r="DD204" s="475"/>
      <c r="DE204" s="475"/>
      <c r="DF204" s="475"/>
      <c r="DG204" s="475"/>
      <c r="DH204" s="475"/>
      <c r="DI204" s="475"/>
      <c r="DJ204" s="475"/>
      <c r="DK204" s="475"/>
      <c r="DL204" s="475"/>
      <c r="DM204" s="464">
        <v>1</v>
      </c>
    </row>
    <row r="205" spans="2:117">
      <c r="B205" s="473">
        <f t="shared" si="45"/>
        <v>32</v>
      </c>
      <c r="C205" s="423" t="s">
        <v>1107</v>
      </c>
      <c r="D205" s="423" t="s">
        <v>290</v>
      </c>
      <c r="E205" s="423" t="s">
        <v>334</v>
      </c>
      <c r="F205" s="476">
        <f t="shared" si="44"/>
        <v>0</v>
      </c>
      <c r="G205" s="475"/>
      <c r="H205" s="475"/>
      <c r="I205" s="475"/>
      <c r="J205" s="475"/>
      <c r="K205" s="475"/>
      <c r="L205" s="475"/>
      <c r="M205" s="475"/>
      <c r="N205" s="475"/>
      <c r="O205" s="475"/>
      <c r="P205" s="475"/>
      <c r="Q205" s="475"/>
      <c r="R205" s="475"/>
      <c r="S205" s="475"/>
      <c r="T205" s="475"/>
      <c r="U205" s="475"/>
      <c r="V205" s="475"/>
      <c r="W205" s="475"/>
      <c r="X205" s="475"/>
      <c r="Y205" s="475"/>
      <c r="Z205" s="475"/>
      <c r="AA205" s="475"/>
      <c r="AB205" s="475"/>
      <c r="AC205" s="475"/>
      <c r="AD205" s="475"/>
      <c r="AE205" s="475"/>
      <c r="AF205" s="475"/>
      <c r="AG205" s="475"/>
      <c r="AH205" s="475"/>
      <c r="AI205" s="475"/>
      <c r="AJ205" s="475"/>
      <c r="AK205" s="475"/>
      <c r="AL205" s="475"/>
      <c r="AM205" s="475"/>
      <c r="AN205" s="475"/>
      <c r="AO205" s="475"/>
      <c r="AP205" s="475"/>
      <c r="AR205" s="475"/>
      <c r="AS205" s="475"/>
      <c r="AT205" s="475"/>
      <c r="AU205" s="475"/>
      <c r="AV205" s="475"/>
      <c r="AW205" s="475"/>
      <c r="AX205" s="475"/>
      <c r="AY205" s="475"/>
      <c r="AZ205" s="475"/>
      <c r="BA205" s="475"/>
      <c r="BB205" s="475"/>
      <c r="BC205" s="475"/>
      <c r="BD205" s="475"/>
      <c r="BE205" s="475"/>
      <c r="BF205" s="475"/>
      <c r="BG205" s="475"/>
      <c r="BH205" s="475"/>
      <c r="BI205" s="475"/>
      <c r="BJ205" s="475"/>
      <c r="BK205" s="475"/>
      <c r="BL205" s="475"/>
      <c r="BM205" s="475"/>
      <c r="BN205" s="475"/>
      <c r="BO205" s="475"/>
      <c r="BP205" s="475"/>
      <c r="BQ205" s="475"/>
      <c r="BR205" s="475"/>
      <c r="BS205" s="475"/>
      <c r="BT205" s="475"/>
      <c r="BU205" s="475"/>
      <c r="BV205" s="475"/>
      <c r="BW205" s="475"/>
      <c r="BX205" s="475"/>
      <c r="BY205" s="475"/>
      <c r="BZ205" s="475"/>
      <c r="CA205" s="475"/>
      <c r="CC205" s="475"/>
      <c r="CD205" s="475"/>
      <c r="CE205" s="475"/>
      <c r="CF205" s="475"/>
      <c r="CG205" s="475"/>
      <c r="CH205" s="475"/>
      <c r="CI205" s="475"/>
      <c r="CJ205" s="475"/>
      <c r="CK205" s="475"/>
      <c r="CL205" s="475"/>
      <c r="CM205" s="475"/>
      <c r="CN205" s="475"/>
      <c r="CO205" s="475"/>
      <c r="CP205" s="475"/>
      <c r="CQ205" s="475"/>
      <c r="CR205" s="475"/>
      <c r="CS205" s="475"/>
      <c r="CT205" s="475"/>
      <c r="CU205" s="475"/>
      <c r="CV205" s="475"/>
      <c r="CW205" s="475"/>
      <c r="CX205" s="475"/>
      <c r="CY205" s="475"/>
      <c r="CZ205" s="475"/>
      <c r="DA205" s="475"/>
      <c r="DB205" s="475"/>
      <c r="DC205" s="475"/>
      <c r="DD205" s="475"/>
      <c r="DE205" s="475"/>
      <c r="DF205" s="475"/>
      <c r="DG205" s="475"/>
      <c r="DH205" s="475"/>
      <c r="DI205" s="475"/>
      <c r="DJ205" s="475"/>
      <c r="DK205" s="475"/>
      <c r="DL205" s="475"/>
      <c r="DM205" s="464">
        <v>1</v>
      </c>
    </row>
    <row r="206" spans="2:117">
      <c r="B206" s="473">
        <f t="shared" si="45"/>
        <v>33</v>
      </c>
      <c r="C206" s="423" t="s">
        <v>1107</v>
      </c>
      <c r="D206" s="423" t="s">
        <v>429</v>
      </c>
      <c r="E206" s="423" t="s">
        <v>588</v>
      </c>
      <c r="F206" s="476">
        <f t="shared" si="44"/>
        <v>0</v>
      </c>
      <c r="G206" s="475"/>
      <c r="H206" s="475"/>
      <c r="I206" s="475"/>
      <c r="J206" s="475"/>
      <c r="K206" s="475"/>
      <c r="L206" s="475"/>
      <c r="M206" s="475"/>
      <c r="N206" s="475"/>
      <c r="O206" s="475"/>
      <c r="P206" s="475"/>
      <c r="Q206" s="475"/>
      <c r="R206" s="475"/>
      <c r="S206" s="475"/>
      <c r="T206" s="475"/>
      <c r="U206" s="475"/>
      <c r="V206" s="475"/>
      <c r="W206" s="475"/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5"/>
      <c r="AI206" s="475"/>
      <c r="AJ206" s="475"/>
      <c r="AK206" s="475"/>
      <c r="AL206" s="475"/>
      <c r="AM206" s="475"/>
      <c r="AN206" s="475"/>
      <c r="AO206" s="475"/>
      <c r="AP206" s="475"/>
      <c r="AR206" s="475"/>
      <c r="AS206" s="475"/>
      <c r="AT206" s="475"/>
      <c r="AU206" s="475"/>
      <c r="AV206" s="475"/>
      <c r="AW206" s="475"/>
      <c r="AX206" s="475"/>
      <c r="AY206" s="475"/>
      <c r="AZ206" s="475"/>
      <c r="BA206" s="475"/>
      <c r="BB206" s="475"/>
      <c r="BC206" s="475"/>
      <c r="BD206" s="475"/>
      <c r="BE206" s="475"/>
      <c r="BF206" s="475"/>
      <c r="BG206" s="475"/>
      <c r="BH206" s="475"/>
      <c r="BI206" s="475"/>
      <c r="BJ206" s="475"/>
      <c r="BK206" s="475"/>
      <c r="BL206" s="475"/>
      <c r="BM206" s="475"/>
      <c r="BN206" s="475"/>
      <c r="BO206" s="475"/>
      <c r="BP206" s="475"/>
      <c r="BQ206" s="475"/>
      <c r="BR206" s="475"/>
      <c r="BS206" s="475"/>
      <c r="BT206" s="475"/>
      <c r="BU206" s="475"/>
      <c r="BV206" s="475"/>
      <c r="BW206" s="475"/>
      <c r="BX206" s="475"/>
      <c r="BY206" s="475"/>
      <c r="BZ206" s="475"/>
      <c r="CA206" s="475"/>
      <c r="CC206" s="475"/>
      <c r="CD206" s="475"/>
      <c r="CE206" s="475"/>
      <c r="CF206" s="475"/>
      <c r="CG206" s="475"/>
      <c r="CH206" s="475"/>
      <c r="CI206" s="475"/>
      <c r="CJ206" s="475"/>
      <c r="CK206" s="475"/>
      <c r="CL206" s="475"/>
      <c r="CM206" s="475"/>
      <c r="CN206" s="475"/>
      <c r="CO206" s="475"/>
      <c r="CP206" s="475"/>
      <c r="CQ206" s="475"/>
      <c r="CR206" s="475"/>
      <c r="CS206" s="475"/>
      <c r="CT206" s="475"/>
      <c r="CU206" s="475"/>
      <c r="CV206" s="475"/>
      <c r="CW206" s="475"/>
      <c r="CX206" s="475"/>
      <c r="CY206" s="475"/>
      <c r="CZ206" s="475"/>
      <c r="DA206" s="475"/>
      <c r="DB206" s="475"/>
      <c r="DC206" s="475"/>
      <c r="DD206" s="475"/>
      <c r="DE206" s="475"/>
      <c r="DF206" s="475"/>
      <c r="DG206" s="475"/>
      <c r="DH206" s="475"/>
      <c r="DI206" s="475"/>
      <c r="DJ206" s="475"/>
      <c r="DK206" s="475"/>
      <c r="DL206" s="475"/>
      <c r="DM206" s="464">
        <v>1</v>
      </c>
    </row>
    <row r="207" spans="2:117">
      <c r="B207" s="473">
        <f t="shared" si="45"/>
        <v>34</v>
      </c>
      <c r="C207" s="423" t="s">
        <v>1107</v>
      </c>
      <c r="D207" s="423" t="s">
        <v>1166</v>
      </c>
      <c r="E207" s="423" t="s">
        <v>925</v>
      </c>
      <c r="F207" s="476">
        <f t="shared" si="44"/>
        <v>1.5</v>
      </c>
      <c r="G207" s="475"/>
      <c r="H207" s="475"/>
      <c r="I207" s="475"/>
      <c r="J207" s="475"/>
      <c r="K207" s="475"/>
      <c r="L207" s="475"/>
      <c r="M207" s="475"/>
      <c r="N207" s="475"/>
      <c r="O207" s="475"/>
      <c r="P207" s="475"/>
      <c r="Q207" s="475"/>
      <c r="R207" s="475"/>
      <c r="S207" s="475"/>
      <c r="T207" s="475"/>
      <c r="U207" s="475"/>
      <c r="V207" s="475"/>
      <c r="W207" s="475"/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5"/>
      <c r="AI207" s="475"/>
      <c r="AJ207" s="475"/>
      <c r="AK207" s="475"/>
      <c r="AL207" s="475"/>
      <c r="AM207" s="475"/>
      <c r="AN207" s="475"/>
      <c r="AO207" s="475"/>
      <c r="AP207" s="475"/>
      <c r="AR207" s="475"/>
      <c r="AS207" s="475"/>
      <c r="AT207" s="475"/>
      <c r="AU207" s="475"/>
      <c r="AV207" s="475"/>
      <c r="AW207" s="475"/>
      <c r="AX207" s="475"/>
      <c r="AY207" s="475"/>
      <c r="AZ207" s="475"/>
      <c r="BA207" s="475">
        <v>1.5</v>
      </c>
      <c r="BB207" s="475"/>
      <c r="BC207" s="475"/>
      <c r="BD207" s="475"/>
      <c r="BE207" s="475"/>
      <c r="BF207" s="475"/>
      <c r="BG207" s="475"/>
      <c r="BH207" s="475"/>
      <c r="BI207" s="475"/>
      <c r="BJ207" s="475"/>
      <c r="BK207" s="475"/>
      <c r="BL207" s="475"/>
      <c r="BM207" s="475"/>
      <c r="BN207" s="475"/>
      <c r="BO207" s="475"/>
      <c r="BP207" s="475"/>
      <c r="BQ207" s="475"/>
      <c r="BR207" s="475"/>
      <c r="BS207" s="475"/>
      <c r="BT207" s="475"/>
      <c r="BU207" s="475"/>
      <c r="BV207" s="475"/>
      <c r="BW207" s="475"/>
      <c r="BX207" s="475"/>
      <c r="BY207" s="475"/>
      <c r="BZ207" s="475"/>
      <c r="CA207" s="475"/>
      <c r="CC207" s="475"/>
      <c r="CD207" s="475"/>
      <c r="CE207" s="475"/>
      <c r="CF207" s="475"/>
      <c r="CG207" s="475"/>
      <c r="CH207" s="475"/>
      <c r="CI207" s="475"/>
      <c r="CJ207" s="475"/>
      <c r="CK207" s="475"/>
      <c r="CL207" s="475"/>
      <c r="CM207" s="475"/>
      <c r="CN207" s="475"/>
      <c r="CO207" s="475"/>
      <c r="CP207" s="475"/>
      <c r="CQ207" s="475"/>
      <c r="CR207" s="475"/>
      <c r="CS207" s="475"/>
      <c r="CT207" s="475"/>
      <c r="CU207" s="475"/>
      <c r="CV207" s="475"/>
      <c r="CW207" s="475"/>
      <c r="CX207" s="475"/>
      <c r="CY207" s="475"/>
      <c r="CZ207" s="475"/>
      <c r="DA207" s="475"/>
      <c r="DB207" s="475"/>
      <c r="DC207" s="475"/>
      <c r="DD207" s="475"/>
      <c r="DE207" s="475"/>
      <c r="DF207" s="475"/>
      <c r="DG207" s="475"/>
      <c r="DH207" s="475"/>
      <c r="DI207" s="475"/>
      <c r="DJ207" s="475"/>
      <c r="DK207" s="475"/>
      <c r="DL207" s="475"/>
      <c r="DM207" s="464">
        <v>1</v>
      </c>
    </row>
    <row r="208" spans="2:117">
      <c r="B208" s="473">
        <f t="shared" si="45"/>
        <v>35</v>
      </c>
      <c r="C208" s="423" t="s">
        <v>1107</v>
      </c>
      <c r="D208" s="423" t="s">
        <v>1167</v>
      </c>
      <c r="E208" s="423" t="s">
        <v>929</v>
      </c>
      <c r="F208" s="476">
        <f t="shared" si="44"/>
        <v>16.5</v>
      </c>
      <c r="G208" s="475"/>
      <c r="H208" s="475"/>
      <c r="I208" s="475"/>
      <c r="J208" s="475"/>
      <c r="K208" s="475"/>
      <c r="L208" s="475"/>
      <c r="M208" s="475"/>
      <c r="N208" s="475">
        <v>7.5</v>
      </c>
      <c r="O208" s="475"/>
      <c r="P208" s="475"/>
      <c r="Q208" s="475"/>
      <c r="R208" s="475"/>
      <c r="S208" s="475"/>
      <c r="T208" s="475"/>
      <c r="U208" s="475"/>
      <c r="V208" s="475"/>
      <c r="W208" s="475"/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5"/>
      <c r="AI208" s="475"/>
      <c r="AJ208" s="475"/>
      <c r="AK208" s="475"/>
      <c r="AL208" s="475"/>
      <c r="AM208" s="475"/>
      <c r="AN208" s="475"/>
      <c r="AO208" s="475"/>
      <c r="AP208" s="475"/>
      <c r="AR208" s="475"/>
      <c r="AS208" s="475"/>
      <c r="AT208" s="475"/>
      <c r="AU208" s="475"/>
      <c r="AV208" s="475"/>
      <c r="AW208" s="475"/>
      <c r="AX208" s="475"/>
      <c r="AY208" s="475"/>
      <c r="AZ208" s="475"/>
      <c r="BA208" s="475">
        <v>9</v>
      </c>
      <c r="BB208" s="475"/>
      <c r="BC208" s="475"/>
      <c r="BD208" s="475"/>
      <c r="BE208" s="475"/>
      <c r="BF208" s="475"/>
      <c r="BG208" s="475"/>
      <c r="BH208" s="475"/>
      <c r="BI208" s="475"/>
      <c r="BJ208" s="475"/>
      <c r="BK208" s="475"/>
      <c r="BL208" s="475"/>
      <c r="BM208" s="475"/>
      <c r="BN208" s="475"/>
      <c r="BO208" s="475"/>
      <c r="BP208" s="475"/>
      <c r="BQ208" s="475"/>
      <c r="BR208" s="475"/>
      <c r="BS208" s="475"/>
      <c r="BT208" s="475"/>
      <c r="BU208" s="475"/>
      <c r="BV208" s="475"/>
      <c r="BW208" s="475"/>
      <c r="BX208" s="475"/>
      <c r="BY208" s="475"/>
      <c r="BZ208" s="475"/>
      <c r="CA208" s="475"/>
      <c r="CC208" s="475"/>
      <c r="CD208" s="475"/>
      <c r="CE208" s="475"/>
      <c r="CF208" s="475"/>
      <c r="CG208" s="475"/>
      <c r="CH208" s="475"/>
      <c r="CI208" s="475"/>
      <c r="CJ208" s="475"/>
      <c r="CK208" s="475"/>
      <c r="CL208" s="475"/>
      <c r="CM208" s="475"/>
      <c r="CN208" s="475"/>
      <c r="CO208" s="475"/>
      <c r="CP208" s="475"/>
      <c r="CQ208" s="475"/>
      <c r="CR208" s="475"/>
      <c r="CS208" s="475"/>
      <c r="CT208" s="475"/>
      <c r="CU208" s="475"/>
      <c r="CV208" s="475"/>
      <c r="CW208" s="475"/>
      <c r="CX208" s="475"/>
      <c r="CY208" s="475"/>
      <c r="CZ208" s="475"/>
      <c r="DA208" s="475"/>
      <c r="DB208" s="475"/>
      <c r="DC208" s="475"/>
      <c r="DD208" s="475"/>
      <c r="DE208" s="475"/>
      <c r="DF208" s="475"/>
      <c r="DG208" s="475"/>
      <c r="DH208" s="475"/>
      <c r="DI208" s="475"/>
      <c r="DJ208" s="475"/>
      <c r="DK208" s="475"/>
      <c r="DL208" s="475"/>
      <c r="DM208" s="464">
        <v>1</v>
      </c>
    </row>
    <row r="209" spans="2:117">
      <c r="B209" s="473">
        <f t="shared" si="45"/>
        <v>36</v>
      </c>
      <c r="C209" s="423" t="s">
        <v>1107</v>
      </c>
      <c r="D209" s="423" t="s">
        <v>922</v>
      </c>
      <c r="E209" s="423" t="s">
        <v>1168</v>
      </c>
      <c r="F209" s="476">
        <f t="shared" si="44"/>
        <v>0</v>
      </c>
      <c r="G209" s="475"/>
      <c r="H209" s="475"/>
      <c r="I209" s="475"/>
      <c r="J209" s="475"/>
      <c r="K209" s="475"/>
      <c r="L209" s="475"/>
      <c r="M209" s="475"/>
      <c r="N209" s="475"/>
      <c r="O209" s="475"/>
      <c r="P209" s="475"/>
      <c r="Q209" s="475"/>
      <c r="R209" s="475"/>
      <c r="S209" s="475"/>
      <c r="T209" s="475"/>
      <c r="U209" s="475"/>
      <c r="V209" s="475"/>
      <c r="W209" s="475"/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5"/>
      <c r="AI209" s="475"/>
      <c r="AJ209" s="475"/>
      <c r="AK209" s="475"/>
      <c r="AL209" s="475"/>
      <c r="AM209" s="475"/>
      <c r="AN209" s="475"/>
      <c r="AO209" s="475"/>
      <c r="AP209" s="475"/>
      <c r="AR209" s="475"/>
      <c r="AS209" s="475"/>
      <c r="AT209" s="475"/>
      <c r="AU209" s="475"/>
      <c r="AV209" s="475"/>
      <c r="AW209" s="475"/>
      <c r="AX209" s="475"/>
      <c r="AY209" s="475"/>
      <c r="AZ209" s="475"/>
      <c r="BA209" s="475"/>
      <c r="BB209" s="475"/>
      <c r="BC209" s="475"/>
      <c r="BD209" s="475"/>
      <c r="BE209" s="475"/>
      <c r="BF209" s="475"/>
      <c r="BG209" s="475"/>
      <c r="BH209" s="475"/>
      <c r="BI209" s="475"/>
      <c r="BJ209" s="475"/>
      <c r="BK209" s="475"/>
      <c r="BL209" s="475"/>
      <c r="BM209" s="475"/>
      <c r="BN209" s="475"/>
      <c r="BO209" s="475"/>
      <c r="BP209" s="475"/>
      <c r="BQ209" s="475"/>
      <c r="BR209" s="475"/>
      <c r="BS209" s="475"/>
      <c r="BT209" s="475"/>
      <c r="BU209" s="475"/>
      <c r="BV209" s="475"/>
      <c r="BW209" s="475"/>
      <c r="BX209" s="475"/>
      <c r="BY209" s="475"/>
      <c r="BZ209" s="475"/>
      <c r="CA209" s="475"/>
      <c r="CC209" s="475"/>
      <c r="CD209" s="475"/>
      <c r="CE209" s="475"/>
      <c r="CF209" s="475"/>
      <c r="CG209" s="475"/>
      <c r="CH209" s="475"/>
      <c r="CI209" s="475"/>
      <c r="CJ209" s="475"/>
      <c r="CK209" s="475"/>
      <c r="CL209" s="475"/>
      <c r="CM209" s="475"/>
      <c r="CN209" s="475"/>
      <c r="CO209" s="475"/>
      <c r="CP209" s="475"/>
      <c r="CQ209" s="475"/>
      <c r="CR209" s="475"/>
      <c r="CS209" s="475"/>
      <c r="CT209" s="475"/>
      <c r="CU209" s="475"/>
      <c r="CV209" s="475"/>
      <c r="CW209" s="475"/>
      <c r="CX209" s="475"/>
      <c r="CY209" s="475"/>
      <c r="CZ209" s="475"/>
      <c r="DA209" s="475"/>
      <c r="DB209" s="475"/>
      <c r="DC209" s="475"/>
      <c r="DD209" s="475"/>
      <c r="DE209" s="475"/>
      <c r="DF209" s="475"/>
      <c r="DG209" s="475"/>
      <c r="DH209" s="475"/>
      <c r="DI209" s="475"/>
      <c r="DJ209" s="475"/>
      <c r="DK209" s="475"/>
      <c r="DL209" s="475"/>
      <c r="DM209" s="464">
        <v>1</v>
      </c>
    </row>
    <row r="210" spans="2:117">
      <c r="B210" s="473">
        <f t="shared" si="45"/>
        <v>37</v>
      </c>
      <c r="C210" s="423" t="s">
        <v>1107</v>
      </c>
      <c r="D210" s="423" t="s">
        <v>926</v>
      </c>
      <c r="E210" s="423" t="s">
        <v>927</v>
      </c>
      <c r="F210" s="476">
        <f t="shared" si="44"/>
        <v>30</v>
      </c>
      <c r="G210" s="475"/>
      <c r="H210" s="475"/>
      <c r="I210" s="475"/>
      <c r="J210" s="475"/>
      <c r="K210" s="475"/>
      <c r="L210" s="475"/>
      <c r="M210" s="475"/>
      <c r="N210" s="475"/>
      <c r="O210" s="475"/>
      <c r="P210" s="475"/>
      <c r="Q210" s="475"/>
      <c r="R210" s="475"/>
      <c r="S210" s="475"/>
      <c r="T210" s="475"/>
      <c r="U210" s="475"/>
      <c r="V210" s="475"/>
      <c r="W210" s="475"/>
      <c r="X210" s="475"/>
      <c r="Y210" s="475"/>
      <c r="Z210" s="475"/>
      <c r="AA210" s="475"/>
      <c r="AB210" s="475"/>
      <c r="AC210" s="475"/>
      <c r="AD210" s="475"/>
      <c r="AE210" s="475"/>
      <c r="AF210" s="475"/>
      <c r="AG210" s="475"/>
      <c r="AH210" s="475"/>
      <c r="AI210" s="475"/>
      <c r="AJ210" s="475"/>
      <c r="AK210" s="475"/>
      <c r="AL210" s="475"/>
      <c r="AM210" s="475"/>
      <c r="AN210" s="475"/>
      <c r="AO210" s="475"/>
      <c r="AP210" s="475"/>
      <c r="AR210" s="475"/>
      <c r="AS210" s="475"/>
      <c r="AT210" s="475"/>
      <c r="AU210" s="475"/>
      <c r="AV210" s="475"/>
      <c r="AW210" s="475"/>
      <c r="AX210" s="475"/>
      <c r="AY210" s="475"/>
      <c r="AZ210" s="475"/>
      <c r="BA210" s="475">
        <v>30</v>
      </c>
      <c r="BB210" s="475"/>
      <c r="BC210" s="475"/>
      <c r="BD210" s="475"/>
      <c r="BE210" s="475"/>
      <c r="BF210" s="475"/>
      <c r="BG210" s="475"/>
      <c r="BH210" s="475"/>
      <c r="BI210" s="475"/>
      <c r="BJ210" s="475"/>
      <c r="BK210" s="475"/>
      <c r="BL210" s="475"/>
      <c r="BM210" s="475"/>
      <c r="BN210" s="475"/>
      <c r="BO210" s="475"/>
      <c r="BP210" s="475"/>
      <c r="BQ210" s="475"/>
      <c r="BR210" s="475"/>
      <c r="BS210" s="475"/>
      <c r="BT210" s="475"/>
      <c r="BU210" s="475"/>
      <c r="BV210" s="475"/>
      <c r="BW210" s="475"/>
      <c r="BX210" s="475"/>
      <c r="BY210" s="475"/>
      <c r="BZ210" s="475"/>
      <c r="CA210" s="475"/>
      <c r="CC210" s="475"/>
      <c r="CD210" s="475"/>
      <c r="CE210" s="475"/>
      <c r="CF210" s="475"/>
      <c r="CG210" s="475"/>
      <c r="CH210" s="475"/>
      <c r="CI210" s="475"/>
      <c r="CJ210" s="475"/>
      <c r="CK210" s="475"/>
      <c r="CL210" s="475"/>
      <c r="CM210" s="475"/>
      <c r="CN210" s="475"/>
      <c r="CO210" s="475"/>
      <c r="CP210" s="475"/>
      <c r="CQ210" s="475"/>
      <c r="CR210" s="475"/>
      <c r="CS210" s="475"/>
      <c r="CT210" s="475"/>
      <c r="CU210" s="475"/>
      <c r="CV210" s="475"/>
      <c r="CW210" s="475"/>
      <c r="CX210" s="475"/>
      <c r="CY210" s="475"/>
      <c r="CZ210" s="475"/>
      <c r="DA210" s="475"/>
      <c r="DB210" s="475"/>
      <c r="DC210" s="475"/>
      <c r="DD210" s="475"/>
      <c r="DE210" s="475"/>
      <c r="DF210" s="475"/>
      <c r="DG210" s="475"/>
      <c r="DH210" s="475"/>
      <c r="DI210" s="475"/>
      <c r="DJ210" s="475"/>
      <c r="DK210" s="475"/>
      <c r="DL210" s="475"/>
      <c r="DM210" s="464">
        <v>1</v>
      </c>
    </row>
    <row r="211" spans="2:117">
      <c r="B211" s="473">
        <f t="shared" si="45"/>
        <v>38</v>
      </c>
      <c r="C211" s="423" t="s">
        <v>1107</v>
      </c>
      <c r="D211" s="423" t="s">
        <v>920</v>
      </c>
      <c r="E211" s="423" t="s">
        <v>921</v>
      </c>
      <c r="F211" s="476">
        <f t="shared" si="44"/>
        <v>0</v>
      </c>
      <c r="G211" s="475"/>
      <c r="H211" s="475"/>
      <c r="I211" s="475"/>
      <c r="J211" s="475"/>
      <c r="K211" s="475"/>
      <c r="L211" s="475"/>
      <c r="M211" s="475"/>
      <c r="N211" s="475"/>
      <c r="O211" s="475"/>
      <c r="P211" s="475"/>
      <c r="Q211" s="475"/>
      <c r="R211" s="475"/>
      <c r="S211" s="475"/>
      <c r="T211" s="475"/>
      <c r="U211" s="475"/>
      <c r="V211" s="475"/>
      <c r="W211" s="475"/>
      <c r="X211" s="475"/>
      <c r="Y211" s="475"/>
      <c r="Z211" s="475"/>
      <c r="AA211" s="475"/>
      <c r="AB211" s="475"/>
      <c r="AC211" s="475"/>
      <c r="AD211" s="475"/>
      <c r="AE211" s="475"/>
      <c r="AF211" s="475"/>
      <c r="AG211" s="475"/>
      <c r="AH211" s="475"/>
      <c r="AI211" s="475"/>
      <c r="AJ211" s="475"/>
      <c r="AK211" s="475"/>
      <c r="AL211" s="475"/>
      <c r="AM211" s="475"/>
      <c r="AN211" s="475"/>
      <c r="AO211" s="475"/>
      <c r="AP211" s="475"/>
      <c r="AR211" s="475"/>
      <c r="AS211" s="475"/>
      <c r="AT211" s="475"/>
      <c r="AU211" s="475"/>
      <c r="AV211" s="475"/>
      <c r="AW211" s="475"/>
      <c r="AX211" s="475"/>
      <c r="AY211" s="475"/>
      <c r="AZ211" s="475"/>
      <c r="BA211" s="475"/>
      <c r="BB211" s="475"/>
      <c r="BC211" s="475"/>
      <c r="BD211" s="475"/>
      <c r="BE211" s="475"/>
      <c r="BF211" s="475"/>
      <c r="BG211" s="475"/>
      <c r="BH211" s="475"/>
      <c r="BI211" s="475"/>
      <c r="BJ211" s="475"/>
      <c r="BK211" s="475"/>
      <c r="BL211" s="475"/>
      <c r="BM211" s="475"/>
      <c r="BN211" s="475"/>
      <c r="BO211" s="475"/>
      <c r="BP211" s="475"/>
      <c r="BQ211" s="475"/>
      <c r="BR211" s="475"/>
      <c r="BS211" s="475"/>
      <c r="BT211" s="475"/>
      <c r="BU211" s="475"/>
      <c r="BV211" s="475"/>
      <c r="BW211" s="475"/>
      <c r="BX211" s="475"/>
      <c r="BY211" s="475"/>
      <c r="BZ211" s="475"/>
      <c r="CA211" s="475"/>
      <c r="CC211" s="475"/>
      <c r="CD211" s="475"/>
      <c r="CE211" s="475"/>
      <c r="CF211" s="475"/>
      <c r="CG211" s="475"/>
      <c r="CH211" s="475"/>
      <c r="CI211" s="475"/>
      <c r="CJ211" s="475"/>
      <c r="CK211" s="475"/>
      <c r="CL211" s="475"/>
      <c r="CM211" s="475"/>
      <c r="CN211" s="475"/>
      <c r="CO211" s="475"/>
      <c r="CP211" s="475"/>
      <c r="CQ211" s="475"/>
      <c r="CR211" s="475"/>
      <c r="CS211" s="475"/>
      <c r="CT211" s="475"/>
      <c r="CU211" s="475"/>
      <c r="CV211" s="475"/>
      <c r="CW211" s="475"/>
      <c r="CX211" s="475"/>
      <c r="CY211" s="475"/>
      <c r="CZ211" s="475"/>
      <c r="DA211" s="475"/>
      <c r="DB211" s="475"/>
      <c r="DC211" s="475"/>
      <c r="DD211" s="475"/>
      <c r="DE211" s="475"/>
      <c r="DF211" s="475"/>
      <c r="DG211" s="475"/>
      <c r="DH211" s="475"/>
      <c r="DI211" s="475"/>
      <c r="DJ211" s="475"/>
      <c r="DK211" s="475"/>
      <c r="DL211" s="475"/>
      <c r="DM211" s="464">
        <v>1</v>
      </c>
    </row>
    <row r="212" spans="2:117">
      <c r="B212" s="473">
        <f t="shared" si="45"/>
        <v>39</v>
      </c>
      <c r="C212" s="423" t="s">
        <v>1107</v>
      </c>
      <c r="D212" s="423" t="s">
        <v>930</v>
      </c>
      <c r="E212" s="423" t="s">
        <v>931</v>
      </c>
      <c r="F212" s="476">
        <f t="shared" si="44"/>
        <v>7.5</v>
      </c>
      <c r="G212" s="475"/>
      <c r="H212" s="475"/>
      <c r="I212" s="475"/>
      <c r="J212" s="475"/>
      <c r="K212" s="475"/>
      <c r="L212" s="475"/>
      <c r="M212" s="475"/>
      <c r="N212" s="475"/>
      <c r="O212" s="475"/>
      <c r="P212" s="475"/>
      <c r="Q212" s="475"/>
      <c r="R212" s="475"/>
      <c r="S212" s="475"/>
      <c r="T212" s="475"/>
      <c r="U212" s="475"/>
      <c r="V212" s="475"/>
      <c r="W212" s="475"/>
      <c r="X212" s="475"/>
      <c r="Y212" s="475"/>
      <c r="Z212" s="475"/>
      <c r="AA212" s="475"/>
      <c r="AB212" s="475"/>
      <c r="AC212" s="475"/>
      <c r="AD212" s="475"/>
      <c r="AE212" s="475"/>
      <c r="AF212" s="475"/>
      <c r="AG212" s="475"/>
      <c r="AH212" s="475"/>
      <c r="AI212" s="475"/>
      <c r="AJ212" s="475"/>
      <c r="AK212" s="475"/>
      <c r="AL212" s="475"/>
      <c r="AM212" s="475"/>
      <c r="AN212" s="475"/>
      <c r="AO212" s="475"/>
      <c r="AP212" s="475"/>
      <c r="AR212" s="475"/>
      <c r="AS212" s="475"/>
      <c r="AT212" s="475"/>
      <c r="AU212" s="475"/>
      <c r="AV212" s="475"/>
      <c r="AW212" s="475"/>
      <c r="AX212" s="475"/>
      <c r="AY212" s="475"/>
      <c r="AZ212" s="475"/>
      <c r="BA212" s="475">
        <v>7.5</v>
      </c>
      <c r="BB212" s="475"/>
      <c r="BC212" s="475"/>
      <c r="BD212" s="475"/>
      <c r="BE212" s="475"/>
      <c r="BF212" s="475"/>
      <c r="BG212" s="475"/>
      <c r="BH212" s="475"/>
      <c r="BI212" s="475"/>
      <c r="BJ212" s="475"/>
      <c r="BK212" s="475"/>
      <c r="BL212" s="475"/>
      <c r="BM212" s="475"/>
      <c r="BN212" s="475"/>
      <c r="BO212" s="475"/>
      <c r="BP212" s="475"/>
      <c r="BQ212" s="475"/>
      <c r="BR212" s="475"/>
      <c r="BS212" s="475"/>
      <c r="BT212" s="475"/>
      <c r="BU212" s="475"/>
      <c r="BV212" s="475"/>
      <c r="BW212" s="475"/>
      <c r="BX212" s="475"/>
      <c r="BY212" s="475"/>
      <c r="BZ212" s="475"/>
      <c r="CA212" s="475"/>
      <c r="CC212" s="475"/>
      <c r="CD212" s="475"/>
      <c r="CE212" s="475"/>
      <c r="CF212" s="475"/>
      <c r="CG212" s="475"/>
      <c r="CH212" s="475"/>
      <c r="CI212" s="475"/>
      <c r="CJ212" s="475"/>
      <c r="CK212" s="475"/>
      <c r="CL212" s="475"/>
      <c r="CM212" s="475"/>
      <c r="CN212" s="475"/>
      <c r="CO212" s="475"/>
      <c r="CP212" s="475"/>
      <c r="CQ212" s="475"/>
      <c r="CR212" s="475"/>
      <c r="CS212" s="475"/>
      <c r="CT212" s="475"/>
      <c r="CU212" s="475"/>
      <c r="CV212" s="475"/>
      <c r="CW212" s="475"/>
      <c r="CX212" s="475"/>
      <c r="CY212" s="475"/>
      <c r="CZ212" s="475"/>
      <c r="DA212" s="475"/>
      <c r="DB212" s="475"/>
      <c r="DC212" s="475"/>
      <c r="DD212" s="475"/>
      <c r="DE212" s="475"/>
      <c r="DF212" s="475"/>
      <c r="DG212" s="475"/>
      <c r="DH212" s="475"/>
      <c r="DI212" s="475"/>
      <c r="DJ212" s="475"/>
      <c r="DK212" s="475"/>
      <c r="DL212" s="475"/>
      <c r="DM212" s="464">
        <v>1</v>
      </c>
    </row>
    <row r="213" spans="2:117">
      <c r="B213" s="473">
        <f t="shared" si="45"/>
        <v>40</v>
      </c>
      <c r="C213" s="423" t="s">
        <v>1107</v>
      </c>
      <c r="D213" s="423" t="s">
        <v>936</v>
      </c>
      <c r="E213" s="423" t="s">
        <v>1169</v>
      </c>
      <c r="F213" s="476">
        <f t="shared" si="44"/>
        <v>0</v>
      </c>
      <c r="G213" s="475"/>
      <c r="H213" s="475"/>
      <c r="I213" s="475"/>
      <c r="J213" s="475"/>
      <c r="K213" s="475"/>
      <c r="L213" s="475"/>
      <c r="M213" s="475"/>
      <c r="N213" s="475"/>
      <c r="O213" s="475"/>
      <c r="P213" s="475"/>
      <c r="Q213" s="475"/>
      <c r="R213" s="475"/>
      <c r="S213" s="475"/>
      <c r="T213" s="475"/>
      <c r="U213" s="475"/>
      <c r="V213" s="475"/>
      <c r="W213" s="475"/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5"/>
      <c r="AI213" s="475"/>
      <c r="AJ213" s="475"/>
      <c r="AK213" s="475"/>
      <c r="AL213" s="475"/>
      <c r="AM213" s="475"/>
      <c r="AN213" s="475"/>
      <c r="AO213" s="475"/>
      <c r="AP213" s="475"/>
      <c r="AR213" s="475"/>
      <c r="AS213" s="475"/>
      <c r="AT213" s="475"/>
      <c r="AU213" s="475"/>
      <c r="AV213" s="475"/>
      <c r="AW213" s="475"/>
      <c r="AX213" s="475"/>
      <c r="AY213" s="475"/>
      <c r="AZ213" s="475"/>
      <c r="BA213" s="475"/>
      <c r="BB213" s="475"/>
      <c r="BC213" s="475"/>
      <c r="BD213" s="475"/>
      <c r="BE213" s="475"/>
      <c r="BF213" s="475"/>
      <c r="BG213" s="475"/>
      <c r="BH213" s="475"/>
      <c r="BI213" s="475"/>
      <c r="BJ213" s="475"/>
      <c r="BK213" s="475"/>
      <c r="BL213" s="475"/>
      <c r="BM213" s="475"/>
      <c r="BN213" s="475"/>
      <c r="BO213" s="475"/>
      <c r="BP213" s="475"/>
      <c r="BQ213" s="475"/>
      <c r="BR213" s="475"/>
      <c r="BS213" s="475"/>
      <c r="BT213" s="475"/>
      <c r="BU213" s="475"/>
      <c r="BV213" s="475"/>
      <c r="BW213" s="475"/>
      <c r="BX213" s="475"/>
      <c r="BY213" s="475"/>
      <c r="BZ213" s="475"/>
      <c r="CA213" s="475"/>
      <c r="CC213" s="475"/>
      <c r="CD213" s="475"/>
      <c r="CE213" s="475"/>
      <c r="CF213" s="475"/>
      <c r="CG213" s="475"/>
      <c r="CH213" s="475"/>
      <c r="CI213" s="475"/>
      <c r="CJ213" s="475"/>
      <c r="CK213" s="475"/>
      <c r="CL213" s="475"/>
      <c r="CM213" s="475"/>
      <c r="CN213" s="475"/>
      <c r="CO213" s="475"/>
      <c r="CP213" s="475"/>
      <c r="CQ213" s="475"/>
      <c r="CR213" s="475"/>
      <c r="CS213" s="475"/>
      <c r="CT213" s="475"/>
      <c r="CU213" s="475"/>
      <c r="CV213" s="475"/>
      <c r="CW213" s="475"/>
      <c r="CX213" s="475"/>
      <c r="CY213" s="475"/>
      <c r="CZ213" s="475"/>
      <c r="DA213" s="475"/>
      <c r="DB213" s="475"/>
      <c r="DC213" s="475"/>
      <c r="DD213" s="475"/>
      <c r="DE213" s="475"/>
      <c r="DF213" s="475"/>
      <c r="DG213" s="475"/>
      <c r="DH213" s="475"/>
      <c r="DI213" s="475"/>
      <c r="DJ213" s="475"/>
      <c r="DK213" s="475"/>
      <c r="DL213" s="475"/>
      <c r="DM213" s="464">
        <v>1</v>
      </c>
    </row>
    <row r="214" spans="2:117">
      <c r="B214" s="473">
        <f t="shared" si="45"/>
        <v>41</v>
      </c>
      <c r="C214" s="423" t="s">
        <v>1107</v>
      </c>
      <c r="D214" s="423" t="s">
        <v>1170</v>
      </c>
      <c r="E214" s="423" t="s">
        <v>459</v>
      </c>
      <c r="F214" s="476">
        <f t="shared" si="44"/>
        <v>0</v>
      </c>
      <c r="G214" s="475"/>
      <c r="H214" s="475"/>
      <c r="I214" s="475"/>
      <c r="J214" s="475"/>
      <c r="K214" s="475"/>
      <c r="L214" s="475"/>
      <c r="M214" s="475"/>
      <c r="N214" s="475"/>
      <c r="O214" s="475"/>
      <c r="P214" s="475"/>
      <c r="Q214" s="475"/>
      <c r="R214" s="475"/>
      <c r="S214" s="475"/>
      <c r="T214" s="475"/>
      <c r="U214" s="475"/>
      <c r="V214" s="475"/>
      <c r="W214" s="475"/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5"/>
      <c r="AI214" s="475"/>
      <c r="AJ214" s="475"/>
      <c r="AK214" s="475"/>
      <c r="AL214" s="475"/>
      <c r="AM214" s="475"/>
      <c r="AN214" s="475"/>
      <c r="AO214" s="475"/>
      <c r="AP214" s="475"/>
      <c r="AR214" s="475"/>
      <c r="AS214" s="475"/>
      <c r="AT214" s="475"/>
      <c r="AU214" s="475"/>
      <c r="AV214" s="475"/>
      <c r="AW214" s="475"/>
      <c r="AX214" s="475"/>
      <c r="AY214" s="475"/>
      <c r="AZ214" s="475"/>
      <c r="BA214" s="475"/>
      <c r="BB214" s="475"/>
      <c r="BC214" s="475"/>
      <c r="BD214" s="475"/>
      <c r="BE214" s="475"/>
      <c r="BF214" s="475"/>
      <c r="BG214" s="475"/>
      <c r="BH214" s="475"/>
      <c r="BI214" s="475"/>
      <c r="BJ214" s="475"/>
      <c r="BK214" s="475"/>
      <c r="BL214" s="475"/>
      <c r="BM214" s="475"/>
      <c r="BN214" s="475"/>
      <c r="BO214" s="475"/>
      <c r="BP214" s="475"/>
      <c r="BQ214" s="475"/>
      <c r="BR214" s="475"/>
      <c r="BS214" s="475"/>
      <c r="BT214" s="475"/>
      <c r="BU214" s="475"/>
      <c r="BV214" s="475"/>
      <c r="BW214" s="475"/>
      <c r="BX214" s="475"/>
      <c r="BY214" s="475"/>
      <c r="BZ214" s="475"/>
      <c r="CA214" s="475"/>
      <c r="CC214" s="475"/>
      <c r="CD214" s="475"/>
      <c r="CE214" s="475"/>
      <c r="CF214" s="475"/>
      <c r="CG214" s="475"/>
      <c r="CH214" s="475"/>
      <c r="CI214" s="475"/>
      <c r="CJ214" s="475"/>
      <c r="CK214" s="475"/>
      <c r="CL214" s="475"/>
      <c r="CM214" s="475"/>
      <c r="CN214" s="475"/>
      <c r="CO214" s="475"/>
      <c r="CP214" s="475"/>
      <c r="CQ214" s="475"/>
      <c r="CR214" s="475"/>
      <c r="CS214" s="475"/>
      <c r="CT214" s="475"/>
      <c r="CU214" s="475"/>
      <c r="CV214" s="475"/>
      <c r="CW214" s="475"/>
      <c r="CX214" s="475"/>
      <c r="CY214" s="475"/>
      <c r="CZ214" s="475"/>
      <c r="DA214" s="475"/>
      <c r="DB214" s="475"/>
      <c r="DC214" s="475"/>
      <c r="DD214" s="475"/>
      <c r="DE214" s="475"/>
      <c r="DF214" s="475"/>
      <c r="DG214" s="475"/>
      <c r="DH214" s="475"/>
      <c r="DI214" s="475"/>
      <c r="DJ214" s="475"/>
      <c r="DK214" s="475"/>
      <c r="DL214" s="475"/>
      <c r="DM214" s="464">
        <v>1</v>
      </c>
    </row>
    <row r="215" spans="2:117">
      <c r="B215" s="473">
        <f t="shared" si="45"/>
        <v>42</v>
      </c>
      <c r="C215" s="423" t="s">
        <v>1107</v>
      </c>
      <c r="D215" s="423" t="s">
        <v>1171</v>
      </c>
      <c r="E215" s="423" t="s">
        <v>461</v>
      </c>
      <c r="F215" s="476">
        <f t="shared" si="44"/>
        <v>24</v>
      </c>
      <c r="G215" s="475"/>
      <c r="H215" s="475"/>
      <c r="I215" s="475"/>
      <c r="J215" s="475"/>
      <c r="K215" s="475"/>
      <c r="L215" s="475"/>
      <c r="M215" s="475"/>
      <c r="N215" s="475"/>
      <c r="O215" s="475"/>
      <c r="P215" s="475"/>
      <c r="Q215" s="475"/>
      <c r="R215" s="475"/>
      <c r="S215" s="475"/>
      <c r="T215" s="475"/>
      <c r="U215" s="475"/>
      <c r="V215" s="475"/>
      <c r="W215" s="475"/>
      <c r="X215" s="475"/>
      <c r="Y215" s="475"/>
      <c r="Z215" s="475"/>
      <c r="AA215" s="475"/>
      <c r="AB215" s="475"/>
      <c r="AC215" s="475"/>
      <c r="AD215" s="475"/>
      <c r="AE215" s="475"/>
      <c r="AF215" s="475"/>
      <c r="AG215" s="475"/>
      <c r="AH215" s="475"/>
      <c r="AI215" s="475"/>
      <c r="AJ215" s="475"/>
      <c r="AK215" s="475"/>
      <c r="AL215" s="475"/>
      <c r="AM215" s="475"/>
      <c r="AN215" s="475"/>
      <c r="AO215" s="475"/>
      <c r="AP215" s="475"/>
      <c r="AR215" s="475"/>
      <c r="AS215" s="475"/>
      <c r="AT215" s="475"/>
      <c r="AU215" s="475"/>
      <c r="AV215" s="475"/>
      <c r="AW215" s="475"/>
      <c r="AX215" s="475"/>
      <c r="AY215" s="475"/>
      <c r="AZ215" s="475"/>
      <c r="BA215" s="475">
        <v>24</v>
      </c>
      <c r="BB215" s="475"/>
      <c r="BC215" s="475"/>
      <c r="BD215" s="475"/>
      <c r="BE215" s="475"/>
      <c r="BF215" s="475"/>
      <c r="BG215" s="475"/>
      <c r="BH215" s="475"/>
      <c r="BI215" s="475"/>
      <c r="BJ215" s="475"/>
      <c r="BK215" s="475"/>
      <c r="BL215" s="475"/>
      <c r="BM215" s="475"/>
      <c r="BN215" s="475"/>
      <c r="BO215" s="475"/>
      <c r="BP215" s="475"/>
      <c r="BQ215" s="475"/>
      <c r="BR215" s="475"/>
      <c r="BS215" s="475"/>
      <c r="BT215" s="475"/>
      <c r="BU215" s="475"/>
      <c r="BV215" s="475"/>
      <c r="BW215" s="475"/>
      <c r="BX215" s="475"/>
      <c r="BY215" s="475"/>
      <c r="BZ215" s="475"/>
      <c r="CA215" s="475"/>
      <c r="CC215" s="475"/>
      <c r="CD215" s="475"/>
      <c r="CE215" s="475"/>
      <c r="CF215" s="475"/>
      <c r="CG215" s="475"/>
      <c r="CH215" s="475"/>
      <c r="CI215" s="475"/>
      <c r="CJ215" s="475"/>
      <c r="CK215" s="475"/>
      <c r="CL215" s="475"/>
      <c r="CM215" s="475"/>
      <c r="CN215" s="475"/>
      <c r="CO215" s="475"/>
      <c r="CP215" s="475"/>
      <c r="CQ215" s="475"/>
      <c r="CR215" s="475"/>
      <c r="CS215" s="475"/>
      <c r="CT215" s="475"/>
      <c r="CU215" s="475"/>
      <c r="CV215" s="475"/>
      <c r="CW215" s="475"/>
      <c r="CX215" s="475"/>
      <c r="CY215" s="475"/>
      <c r="CZ215" s="475"/>
      <c r="DA215" s="475"/>
      <c r="DB215" s="475"/>
      <c r="DC215" s="475"/>
      <c r="DD215" s="475"/>
      <c r="DE215" s="475"/>
      <c r="DF215" s="475"/>
      <c r="DG215" s="475"/>
      <c r="DH215" s="475"/>
      <c r="DI215" s="475"/>
      <c r="DJ215" s="475"/>
      <c r="DK215" s="475"/>
      <c r="DL215" s="475"/>
      <c r="DM215" s="464">
        <v>1</v>
      </c>
    </row>
    <row r="216" spans="2:117">
      <c r="B216" s="473">
        <f t="shared" si="45"/>
        <v>43</v>
      </c>
      <c r="C216" s="423" t="s">
        <v>1107</v>
      </c>
      <c r="D216" s="423" t="s">
        <v>946</v>
      </c>
      <c r="E216" s="423" t="s">
        <v>830</v>
      </c>
      <c r="F216" s="476">
        <f t="shared" si="44"/>
        <v>24</v>
      </c>
      <c r="G216" s="475"/>
      <c r="H216" s="475"/>
      <c r="I216" s="475"/>
      <c r="J216" s="475"/>
      <c r="K216" s="475"/>
      <c r="L216" s="475"/>
      <c r="M216" s="475"/>
      <c r="N216" s="475"/>
      <c r="O216" s="475"/>
      <c r="P216" s="475"/>
      <c r="Q216" s="475"/>
      <c r="R216" s="475"/>
      <c r="S216" s="475"/>
      <c r="T216" s="475"/>
      <c r="U216" s="475"/>
      <c r="V216" s="475"/>
      <c r="W216" s="475"/>
      <c r="X216" s="475"/>
      <c r="Y216" s="475"/>
      <c r="Z216" s="475"/>
      <c r="AA216" s="475"/>
      <c r="AB216" s="475"/>
      <c r="AC216" s="475"/>
      <c r="AD216" s="475"/>
      <c r="AE216" s="475"/>
      <c r="AF216" s="475"/>
      <c r="AG216" s="475"/>
      <c r="AH216" s="475"/>
      <c r="AI216" s="475"/>
      <c r="AJ216" s="475"/>
      <c r="AK216" s="475"/>
      <c r="AL216" s="475"/>
      <c r="AM216" s="475"/>
      <c r="AN216" s="475"/>
      <c r="AO216" s="475"/>
      <c r="AP216" s="475"/>
      <c r="AR216" s="475"/>
      <c r="AS216" s="475"/>
      <c r="AT216" s="475"/>
      <c r="AU216" s="475"/>
      <c r="AV216" s="475"/>
      <c r="AW216" s="475"/>
      <c r="AX216" s="475"/>
      <c r="AY216" s="475"/>
      <c r="AZ216" s="475"/>
      <c r="BA216" s="475">
        <v>24</v>
      </c>
      <c r="BB216" s="475"/>
      <c r="BC216" s="475"/>
      <c r="BD216" s="475"/>
      <c r="BE216" s="475"/>
      <c r="BF216" s="475"/>
      <c r="BG216" s="475"/>
      <c r="BH216" s="475"/>
      <c r="BI216" s="475"/>
      <c r="BJ216" s="475"/>
      <c r="BK216" s="475"/>
      <c r="BL216" s="475"/>
      <c r="BM216" s="475"/>
      <c r="BN216" s="475"/>
      <c r="BO216" s="475"/>
      <c r="BP216" s="475"/>
      <c r="BQ216" s="475"/>
      <c r="BR216" s="475"/>
      <c r="BS216" s="475"/>
      <c r="BT216" s="475"/>
      <c r="BU216" s="475"/>
      <c r="BV216" s="475"/>
      <c r="BW216" s="475"/>
      <c r="BX216" s="475"/>
      <c r="BY216" s="475"/>
      <c r="BZ216" s="475"/>
      <c r="CA216" s="475"/>
      <c r="CC216" s="475"/>
      <c r="CD216" s="475"/>
      <c r="CE216" s="475"/>
      <c r="CF216" s="475"/>
      <c r="CG216" s="475"/>
      <c r="CH216" s="475"/>
      <c r="CI216" s="475"/>
      <c r="CJ216" s="475"/>
      <c r="CK216" s="475"/>
      <c r="CL216" s="475"/>
      <c r="CM216" s="475"/>
      <c r="CN216" s="475"/>
      <c r="CO216" s="475"/>
      <c r="CP216" s="475"/>
      <c r="CQ216" s="475"/>
      <c r="CR216" s="475"/>
      <c r="CS216" s="475"/>
      <c r="CT216" s="475"/>
      <c r="CU216" s="475"/>
      <c r="CV216" s="475"/>
      <c r="CW216" s="475"/>
      <c r="CX216" s="475"/>
      <c r="CY216" s="475"/>
      <c r="CZ216" s="475"/>
      <c r="DA216" s="475"/>
      <c r="DB216" s="475"/>
      <c r="DC216" s="475"/>
      <c r="DD216" s="475"/>
      <c r="DE216" s="475"/>
      <c r="DF216" s="475"/>
      <c r="DG216" s="475"/>
      <c r="DH216" s="475"/>
      <c r="DI216" s="475"/>
      <c r="DJ216" s="475"/>
      <c r="DK216" s="475"/>
      <c r="DL216" s="475"/>
      <c r="DM216" s="464">
        <v>1</v>
      </c>
    </row>
    <row r="217" spans="2:117">
      <c r="B217" s="473">
        <f t="shared" si="45"/>
        <v>44</v>
      </c>
      <c r="C217" s="423" t="s">
        <v>1107</v>
      </c>
      <c r="D217" s="423" t="s">
        <v>1172</v>
      </c>
      <c r="E217" s="423" t="s">
        <v>873</v>
      </c>
      <c r="F217" s="476">
        <f t="shared" si="44"/>
        <v>0</v>
      </c>
      <c r="G217" s="475"/>
      <c r="H217" s="475"/>
      <c r="I217" s="475"/>
      <c r="J217" s="475"/>
      <c r="K217" s="475"/>
      <c r="L217" s="475"/>
      <c r="M217" s="475"/>
      <c r="N217" s="475"/>
      <c r="O217" s="475"/>
      <c r="P217" s="475"/>
      <c r="Q217" s="475"/>
      <c r="R217" s="475"/>
      <c r="S217" s="475"/>
      <c r="T217" s="475"/>
      <c r="U217" s="475"/>
      <c r="V217" s="475"/>
      <c r="W217" s="475"/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5"/>
      <c r="AI217" s="475"/>
      <c r="AJ217" s="475"/>
      <c r="AK217" s="475"/>
      <c r="AL217" s="475"/>
      <c r="AM217" s="475"/>
      <c r="AN217" s="475"/>
      <c r="AO217" s="475"/>
      <c r="AP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  <c r="CU217" s="475"/>
      <c r="CV217" s="475"/>
      <c r="CW217" s="475"/>
      <c r="CX217" s="475"/>
      <c r="CY217" s="475"/>
      <c r="CZ217" s="475"/>
      <c r="DA217" s="475"/>
      <c r="DB217" s="475"/>
      <c r="DC217" s="475"/>
      <c r="DD217" s="475"/>
      <c r="DE217" s="475"/>
      <c r="DF217" s="475"/>
      <c r="DG217" s="475"/>
      <c r="DH217" s="475"/>
      <c r="DI217" s="475"/>
      <c r="DJ217" s="475"/>
      <c r="DK217" s="475"/>
      <c r="DL217" s="475"/>
      <c r="DM217" s="464">
        <v>1</v>
      </c>
    </row>
    <row r="218" spans="2:117">
      <c r="B218" s="473">
        <f t="shared" si="45"/>
        <v>45</v>
      </c>
      <c r="C218" s="423" t="s">
        <v>1107</v>
      </c>
      <c r="D218" s="423" t="s">
        <v>1173</v>
      </c>
      <c r="E218" s="423" t="s">
        <v>819</v>
      </c>
      <c r="F218" s="476">
        <f t="shared" si="44"/>
        <v>7.5</v>
      </c>
      <c r="G218" s="475"/>
      <c r="H218" s="475"/>
      <c r="I218" s="475"/>
      <c r="J218" s="475"/>
      <c r="K218" s="475"/>
      <c r="L218" s="475"/>
      <c r="M218" s="475"/>
      <c r="N218" s="475"/>
      <c r="O218" s="475"/>
      <c r="P218" s="475"/>
      <c r="Q218" s="475"/>
      <c r="R218" s="475"/>
      <c r="S218" s="475"/>
      <c r="T218" s="475"/>
      <c r="U218" s="475"/>
      <c r="V218" s="475"/>
      <c r="W218" s="475"/>
      <c r="X218" s="475"/>
      <c r="Y218" s="475"/>
      <c r="Z218" s="475"/>
      <c r="AA218" s="475"/>
      <c r="AB218" s="475"/>
      <c r="AC218" s="475"/>
      <c r="AD218" s="475"/>
      <c r="AE218" s="475"/>
      <c r="AF218" s="475"/>
      <c r="AG218" s="475"/>
      <c r="AH218" s="475"/>
      <c r="AI218" s="475"/>
      <c r="AJ218" s="475"/>
      <c r="AK218" s="475"/>
      <c r="AL218" s="475"/>
      <c r="AM218" s="475"/>
      <c r="AN218" s="475"/>
      <c r="AO218" s="475"/>
      <c r="AP218" s="475"/>
      <c r="AR218" s="475"/>
      <c r="AS218" s="475"/>
      <c r="AT218" s="475"/>
      <c r="AU218" s="475"/>
      <c r="AV218" s="475"/>
      <c r="AW218" s="475"/>
      <c r="AX218" s="475"/>
      <c r="AY218" s="475"/>
      <c r="AZ218" s="475"/>
      <c r="BA218" s="475">
        <v>7.5</v>
      </c>
      <c r="BB218" s="475"/>
      <c r="BC218" s="475"/>
      <c r="BD218" s="475"/>
      <c r="BE218" s="475"/>
      <c r="BF218" s="475"/>
      <c r="BG218" s="475"/>
      <c r="BH218" s="475"/>
      <c r="BI218" s="475"/>
      <c r="BJ218" s="475"/>
      <c r="BK218" s="475"/>
      <c r="BL218" s="475"/>
      <c r="BM218" s="475"/>
      <c r="BN218" s="475"/>
      <c r="BO218" s="475"/>
      <c r="BP218" s="475"/>
      <c r="BQ218" s="475"/>
      <c r="BR218" s="475"/>
      <c r="BS218" s="475"/>
      <c r="BT218" s="475"/>
      <c r="BU218" s="475"/>
      <c r="BV218" s="475"/>
      <c r="BW218" s="475"/>
      <c r="BX218" s="475"/>
      <c r="BY218" s="475"/>
      <c r="BZ218" s="475"/>
      <c r="CA218" s="475"/>
      <c r="CC218" s="475"/>
      <c r="CD218" s="475"/>
      <c r="CE218" s="475"/>
      <c r="CF218" s="475"/>
      <c r="CG218" s="475"/>
      <c r="CH218" s="475"/>
      <c r="CI218" s="475"/>
      <c r="CJ218" s="475"/>
      <c r="CK218" s="475"/>
      <c r="CL218" s="475"/>
      <c r="CM218" s="475"/>
      <c r="CN218" s="475"/>
      <c r="CO218" s="475"/>
      <c r="CP218" s="475"/>
      <c r="CQ218" s="475"/>
      <c r="CR218" s="475"/>
      <c r="CS218" s="475"/>
      <c r="CT218" s="475"/>
      <c r="CU218" s="475"/>
      <c r="CV218" s="475"/>
      <c r="CW218" s="475"/>
      <c r="CX218" s="475"/>
      <c r="CY218" s="475"/>
      <c r="CZ218" s="475"/>
      <c r="DA218" s="475"/>
      <c r="DB218" s="475"/>
      <c r="DC218" s="475"/>
      <c r="DD218" s="475"/>
      <c r="DE218" s="475"/>
      <c r="DF218" s="475"/>
      <c r="DG218" s="475"/>
      <c r="DH218" s="475"/>
      <c r="DI218" s="475"/>
      <c r="DJ218" s="475"/>
      <c r="DK218" s="475"/>
      <c r="DL218" s="475"/>
      <c r="DM218" s="464">
        <v>1</v>
      </c>
    </row>
    <row r="219" spans="2:117">
      <c r="B219" s="473">
        <f t="shared" si="45"/>
        <v>46</v>
      </c>
      <c r="C219" s="423" t="s">
        <v>1107</v>
      </c>
      <c r="D219" s="423" t="s">
        <v>1174</v>
      </c>
      <c r="E219" s="423" t="s">
        <v>741</v>
      </c>
      <c r="F219" s="476">
        <f t="shared" si="44"/>
        <v>0</v>
      </c>
      <c r="G219" s="475"/>
      <c r="H219" s="475"/>
      <c r="I219" s="475"/>
      <c r="J219" s="475"/>
      <c r="K219" s="475"/>
      <c r="L219" s="475"/>
      <c r="M219" s="475"/>
      <c r="N219" s="475"/>
      <c r="O219" s="475"/>
      <c r="P219" s="475"/>
      <c r="Q219" s="475"/>
      <c r="R219" s="475"/>
      <c r="S219" s="475"/>
      <c r="T219" s="475"/>
      <c r="U219" s="475"/>
      <c r="V219" s="475"/>
      <c r="W219" s="475"/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5"/>
      <c r="AI219" s="475"/>
      <c r="AJ219" s="475"/>
      <c r="AK219" s="475"/>
      <c r="AL219" s="475"/>
      <c r="AM219" s="475"/>
      <c r="AN219" s="475"/>
      <c r="AO219" s="475"/>
      <c r="AP219" s="475"/>
      <c r="AR219" s="475"/>
      <c r="AS219" s="475"/>
      <c r="AT219" s="475"/>
      <c r="AU219" s="475"/>
      <c r="AV219" s="475"/>
      <c r="AW219" s="475"/>
      <c r="AX219" s="475"/>
      <c r="AY219" s="475"/>
      <c r="AZ219" s="475"/>
      <c r="BA219" s="475"/>
      <c r="BB219" s="475"/>
      <c r="BC219" s="475"/>
      <c r="BD219" s="475"/>
      <c r="BE219" s="475"/>
      <c r="BF219" s="475"/>
      <c r="BG219" s="475"/>
      <c r="BH219" s="475"/>
      <c r="BI219" s="475"/>
      <c r="BJ219" s="475"/>
      <c r="BK219" s="475"/>
      <c r="BL219" s="475"/>
      <c r="BM219" s="475"/>
      <c r="BN219" s="475"/>
      <c r="BO219" s="475"/>
      <c r="BP219" s="475"/>
      <c r="BQ219" s="475"/>
      <c r="BR219" s="475"/>
      <c r="BS219" s="475"/>
      <c r="BT219" s="475"/>
      <c r="BU219" s="475"/>
      <c r="BV219" s="475"/>
      <c r="BW219" s="475"/>
      <c r="BX219" s="475"/>
      <c r="BY219" s="475"/>
      <c r="BZ219" s="475"/>
      <c r="CA219" s="475"/>
      <c r="CC219" s="475"/>
      <c r="CD219" s="475"/>
      <c r="CE219" s="475"/>
      <c r="CF219" s="475"/>
      <c r="CG219" s="475"/>
      <c r="CH219" s="475"/>
      <c r="CI219" s="475"/>
      <c r="CJ219" s="475"/>
      <c r="CK219" s="475"/>
      <c r="CL219" s="475"/>
      <c r="CM219" s="475"/>
      <c r="CN219" s="475"/>
      <c r="CO219" s="475"/>
      <c r="CP219" s="475"/>
      <c r="CQ219" s="475"/>
      <c r="CR219" s="475"/>
      <c r="CS219" s="475"/>
      <c r="CT219" s="475"/>
      <c r="CU219" s="475"/>
      <c r="CV219" s="475"/>
      <c r="CW219" s="475"/>
      <c r="CX219" s="475"/>
      <c r="CY219" s="475"/>
      <c r="CZ219" s="475"/>
      <c r="DA219" s="475"/>
      <c r="DB219" s="475"/>
      <c r="DC219" s="475"/>
      <c r="DD219" s="475"/>
      <c r="DE219" s="475"/>
      <c r="DF219" s="475"/>
      <c r="DG219" s="475"/>
      <c r="DH219" s="475"/>
      <c r="DI219" s="475"/>
      <c r="DJ219" s="475"/>
      <c r="DK219" s="475"/>
      <c r="DL219" s="475"/>
      <c r="DM219" s="464">
        <v>1</v>
      </c>
    </row>
    <row r="220" spans="2:117">
      <c r="B220" s="473">
        <f t="shared" si="45"/>
        <v>47</v>
      </c>
      <c r="C220" s="423" t="s">
        <v>1107</v>
      </c>
      <c r="D220" s="423" t="s">
        <v>1175</v>
      </c>
      <c r="E220" s="423" t="s">
        <v>890</v>
      </c>
      <c r="F220" s="476">
        <f t="shared" si="44"/>
        <v>0</v>
      </c>
      <c r="G220" s="475"/>
      <c r="H220" s="475"/>
      <c r="I220" s="475"/>
      <c r="J220" s="475"/>
      <c r="K220" s="475"/>
      <c r="L220" s="475"/>
      <c r="M220" s="475"/>
      <c r="N220" s="475"/>
      <c r="O220" s="475"/>
      <c r="P220" s="475"/>
      <c r="Q220" s="475"/>
      <c r="R220" s="475"/>
      <c r="S220" s="475"/>
      <c r="T220" s="475"/>
      <c r="U220" s="475"/>
      <c r="V220" s="475"/>
      <c r="W220" s="475"/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5"/>
      <c r="AI220" s="475"/>
      <c r="AJ220" s="475"/>
      <c r="AK220" s="475"/>
      <c r="AL220" s="475"/>
      <c r="AM220" s="475"/>
      <c r="AN220" s="475"/>
      <c r="AO220" s="475"/>
      <c r="AP220" s="475"/>
      <c r="AR220" s="475"/>
      <c r="AS220" s="475"/>
      <c r="AT220" s="475"/>
      <c r="AU220" s="475"/>
      <c r="AV220" s="475"/>
      <c r="AW220" s="475"/>
      <c r="AX220" s="475"/>
      <c r="AY220" s="475"/>
      <c r="AZ220" s="475"/>
      <c r="BA220" s="475"/>
      <c r="BB220" s="475"/>
      <c r="BC220" s="475"/>
      <c r="BD220" s="475"/>
      <c r="BE220" s="475"/>
      <c r="BF220" s="475"/>
      <c r="BG220" s="475"/>
      <c r="BH220" s="475"/>
      <c r="BI220" s="475"/>
      <c r="BJ220" s="475"/>
      <c r="BK220" s="475"/>
      <c r="BL220" s="475"/>
      <c r="BM220" s="475"/>
      <c r="BN220" s="475"/>
      <c r="BO220" s="475"/>
      <c r="BP220" s="475"/>
      <c r="BQ220" s="475"/>
      <c r="BR220" s="475"/>
      <c r="BS220" s="475"/>
      <c r="BT220" s="475"/>
      <c r="BU220" s="475"/>
      <c r="BV220" s="475"/>
      <c r="BW220" s="475"/>
      <c r="BX220" s="475"/>
      <c r="BY220" s="475"/>
      <c r="BZ220" s="475"/>
      <c r="CA220" s="475"/>
      <c r="CC220" s="475"/>
      <c r="CD220" s="475"/>
      <c r="CE220" s="475"/>
      <c r="CF220" s="475"/>
      <c r="CG220" s="475"/>
      <c r="CH220" s="475"/>
      <c r="CI220" s="475"/>
      <c r="CJ220" s="475"/>
      <c r="CK220" s="475"/>
      <c r="CL220" s="475"/>
      <c r="CM220" s="475"/>
      <c r="CN220" s="475"/>
      <c r="CO220" s="475"/>
      <c r="CP220" s="475"/>
      <c r="CQ220" s="475"/>
      <c r="CR220" s="475"/>
      <c r="CS220" s="475"/>
      <c r="CT220" s="475"/>
      <c r="CU220" s="475"/>
      <c r="CV220" s="475"/>
      <c r="CW220" s="475"/>
      <c r="CX220" s="475"/>
      <c r="CY220" s="475"/>
      <c r="CZ220" s="475"/>
      <c r="DA220" s="475"/>
      <c r="DB220" s="475"/>
      <c r="DC220" s="475"/>
      <c r="DD220" s="475"/>
      <c r="DE220" s="475"/>
      <c r="DF220" s="475"/>
      <c r="DG220" s="475"/>
      <c r="DH220" s="475"/>
      <c r="DI220" s="475"/>
      <c r="DJ220" s="475"/>
      <c r="DK220" s="475"/>
      <c r="DL220" s="475"/>
      <c r="DM220" s="464">
        <v>1</v>
      </c>
    </row>
    <row r="221" spans="2:117">
      <c r="B221" s="473">
        <f t="shared" si="45"/>
        <v>48</v>
      </c>
      <c r="C221" s="423" t="s">
        <v>1107</v>
      </c>
      <c r="D221" s="423" t="s">
        <v>831</v>
      </c>
      <c r="E221" s="423" t="s">
        <v>832</v>
      </c>
      <c r="F221" s="476">
        <f t="shared" si="44"/>
        <v>3.5</v>
      </c>
      <c r="G221" s="475"/>
      <c r="H221" s="475"/>
      <c r="I221" s="475"/>
      <c r="J221" s="475"/>
      <c r="K221" s="475"/>
      <c r="L221" s="475"/>
      <c r="M221" s="475"/>
      <c r="N221" s="475"/>
      <c r="O221" s="475"/>
      <c r="P221" s="475"/>
      <c r="Q221" s="475"/>
      <c r="R221" s="475"/>
      <c r="S221" s="475"/>
      <c r="T221" s="475"/>
      <c r="U221" s="475"/>
      <c r="V221" s="475"/>
      <c r="W221" s="475"/>
      <c r="X221" s="475"/>
      <c r="Y221" s="475"/>
      <c r="Z221" s="475"/>
      <c r="AA221" s="475"/>
      <c r="AB221" s="475"/>
      <c r="AC221" s="475"/>
      <c r="AD221" s="475"/>
      <c r="AE221" s="475"/>
      <c r="AF221" s="475"/>
      <c r="AG221" s="475"/>
      <c r="AH221" s="475"/>
      <c r="AI221" s="475"/>
      <c r="AJ221" s="475"/>
      <c r="AK221" s="475"/>
      <c r="AL221" s="475"/>
      <c r="AM221" s="475"/>
      <c r="AN221" s="475"/>
      <c r="AO221" s="475"/>
      <c r="AP221" s="475"/>
      <c r="AR221" s="475"/>
      <c r="AS221" s="475"/>
      <c r="AT221" s="475"/>
      <c r="AU221" s="475"/>
      <c r="AV221" s="475"/>
      <c r="AW221" s="475"/>
      <c r="AX221" s="475"/>
      <c r="AY221" s="475"/>
      <c r="AZ221" s="475"/>
      <c r="BA221" s="475">
        <v>3.5</v>
      </c>
      <c r="BB221" s="475"/>
      <c r="BC221" s="475"/>
      <c r="BD221" s="475"/>
      <c r="BE221" s="475"/>
      <c r="BF221" s="475"/>
      <c r="BG221" s="475"/>
      <c r="BH221" s="475"/>
      <c r="BI221" s="475"/>
      <c r="BJ221" s="475"/>
      <c r="BK221" s="475"/>
      <c r="BL221" s="475"/>
      <c r="BM221" s="475"/>
      <c r="BN221" s="475"/>
      <c r="BO221" s="475"/>
      <c r="BP221" s="475"/>
      <c r="BQ221" s="475"/>
      <c r="BR221" s="475"/>
      <c r="BS221" s="475"/>
      <c r="BT221" s="475"/>
      <c r="BU221" s="475"/>
      <c r="BV221" s="475"/>
      <c r="BW221" s="475"/>
      <c r="BX221" s="475"/>
      <c r="BY221" s="475"/>
      <c r="BZ221" s="475"/>
      <c r="CA221" s="475"/>
      <c r="CC221" s="475"/>
      <c r="CD221" s="475"/>
      <c r="CE221" s="475"/>
      <c r="CF221" s="475"/>
      <c r="CG221" s="475"/>
      <c r="CH221" s="475"/>
      <c r="CI221" s="475"/>
      <c r="CJ221" s="475"/>
      <c r="CK221" s="475"/>
      <c r="CL221" s="475"/>
      <c r="CM221" s="475"/>
      <c r="CN221" s="475"/>
      <c r="CO221" s="475"/>
      <c r="CP221" s="475"/>
      <c r="CQ221" s="475"/>
      <c r="CR221" s="475"/>
      <c r="CS221" s="475"/>
      <c r="CT221" s="475"/>
      <c r="CU221" s="475"/>
      <c r="CV221" s="475"/>
      <c r="CW221" s="475"/>
      <c r="CX221" s="475"/>
      <c r="CY221" s="475"/>
      <c r="CZ221" s="475"/>
      <c r="DA221" s="475"/>
      <c r="DB221" s="475"/>
      <c r="DC221" s="475"/>
      <c r="DD221" s="475"/>
      <c r="DE221" s="475"/>
      <c r="DF221" s="475"/>
      <c r="DG221" s="475"/>
      <c r="DH221" s="475"/>
      <c r="DI221" s="475"/>
      <c r="DJ221" s="475"/>
      <c r="DK221" s="475"/>
      <c r="DL221" s="475"/>
      <c r="DM221" s="464">
        <v>1</v>
      </c>
    </row>
    <row r="222" spans="2:117">
      <c r="B222" s="473">
        <f t="shared" si="45"/>
        <v>49</v>
      </c>
      <c r="C222" s="423" t="s">
        <v>1107</v>
      </c>
      <c r="D222" s="423" t="s">
        <v>833</v>
      </c>
      <c r="E222" s="423" t="s">
        <v>834</v>
      </c>
      <c r="F222" s="476">
        <f t="shared" si="44"/>
        <v>0</v>
      </c>
      <c r="G222" s="475"/>
      <c r="H222" s="475"/>
      <c r="I222" s="475"/>
      <c r="J222" s="475"/>
      <c r="K222" s="475"/>
      <c r="L222" s="475"/>
      <c r="M222" s="475"/>
      <c r="N222" s="475"/>
      <c r="O222" s="475"/>
      <c r="P222" s="475"/>
      <c r="Q222" s="475"/>
      <c r="R222" s="475"/>
      <c r="S222" s="475"/>
      <c r="T222" s="475"/>
      <c r="U222" s="475"/>
      <c r="V222" s="475"/>
      <c r="W222" s="475"/>
      <c r="X222" s="475"/>
      <c r="Y222" s="475"/>
      <c r="Z222" s="475"/>
      <c r="AA222" s="475"/>
      <c r="AB222" s="475"/>
      <c r="AC222" s="475"/>
      <c r="AD222" s="475"/>
      <c r="AE222" s="475"/>
      <c r="AF222" s="475"/>
      <c r="AG222" s="475"/>
      <c r="AH222" s="475"/>
      <c r="AI222" s="475"/>
      <c r="AJ222" s="475"/>
      <c r="AK222" s="475"/>
      <c r="AL222" s="475"/>
      <c r="AM222" s="475"/>
      <c r="AN222" s="475"/>
      <c r="AO222" s="475"/>
      <c r="AP222" s="475"/>
      <c r="AR222" s="475"/>
      <c r="AS222" s="475"/>
      <c r="AT222" s="475"/>
      <c r="AU222" s="475"/>
      <c r="AV222" s="475"/>
      <c r="AW222" s="475"/>
      <c r="AX222" s="475"/>
      <c r="AY222" s="475"/>
      <c r="AZ222" s="475"/>
      <c r="BA222" s="475"/>
      <c r="BB222" s="475"/>
      <c r="BC222" s="475"/>
      <c r="BD222" s="475"/>
      <c r="BE222" s="475"/>
      <c r="BF222" s="475"/>
      <c r="BG222" s="475"/>
      <c r="BH222" s="475"/>
      <c r="BI222" s="475"/>
      <c r="BJ222" s="475"/>
      <c r="BK222" s="475"/>
      <c r="BL222" s="475"/>
      <c r="BM222" s="475"/>
      <c r="BN222" s="475"/>
      <c r="BO222" s="475"/>
      <c r="BP222" s="475"/>
      <c r="BQ222" s="475"/>
      <c r="BR222" s="475"/>
      <c r="BS222" s="475"/>
      <c r="BT222" s="475"/>
      <c r="BU222" s="475"/>
      <c r="BV222" s="475"/>
      <c r="BW222" s="475"/>
      <c r="BX222" s="475"/>
      <c r="BY222" s="475"/>
      <c r="BZ222" s="475"/>
      <c r="CA222" s="475"/>
      <c r="CC222" s="475"/>
      <c r="CD222" s="475"/>
      <c r="CE222" s="475"/>
      <c r="CF222" s="475"/>
      <c r="CG222" s="475"/>
      <c r="CH222" s="475"/>
      <c r="CI222" s="475"/>
      <c r="CJ222" s="475"/>
      <c r="CK222" s="475"/>
      <c r="CL222" s="475"/>
      <c r="CM222" s="475"/>
      <c r="CN222" s="475"/>
      <c r="CO222" s="475"/>
      <c r="CP222" s="475"/>
      <c r="CQ222" s="475"/>
      <c r="CR222" s="475"/>
      <c r="CS222" s="475"/>
      <c r="CT222" s="475"/>
      <c r="CU222" s="475"/>
      <c r="CV222" s="475"/>
      <c r="CW222" s="475"/>
      <c r="CX222" s="475"/>
      <c r="CY222" s="475"/>
      <c r="CZ222" s="475"/>
      <c r="DA222" s="475"/>
      <c r="DB222" s="475"/>
      <c r="DC222" s="475"/>
      <c r="DD222" s="475"/>
      <c r="DE222" s="475"/>
      <c r="DF222" s="475"/>
      <c r="DG222" s="475"/>
      <c r="DH222" s="475"/>
      <c r="DI222" s="475"/>
      <c r="DJ222" s="475"/>
      <c r="DK222" s="475"/>
      <c r="DL222" s="475"/>
      <c r="DM222" s="464">
        <v>1</v>
      </c>
    </row>
    <row r="223" spans="2:117">
      <c r="B223" s="473">
        <f t="shared" si="45"/>
        <v>50</v>
      </c>
      <c r="C223" s="423" t="s">
        <v>1107</v>
      </c>
      <c r="D223" s="423" t="s">
        <v>835</v>
      </c>
      <c r="E223" s="423" t="s">
        <v>1176</v>
      </c>
      <c r="F223" s="476">
        <f t="shared" si="44"/>
        <v>7.5</v>
      </c>
      <c r="G223" s="475"/>
      <c r="H223" s="475"/>
      <c r="I223" s="475"/>
      <c r="J223" s="475"/>
      <c r="K223" s="475"/>
      <c r="L223" s="475"/>
      <c r="M223" s="475"/>
      <c r="N223" s="475"/>
      <c r="O223" s="475"/>
      <c r="P223" s="475"/>
      <c r="Q223" s="475"/>
      <c r="R223" s="475"/>
      <c r="S223" s="475"/>
      <c r="T223" s="475"/>
      <c r="U223" s="475"/>
      <c r="V223" s="475"/>
      <c r="W223" s="475"/>
      <c r="X223" s="475"/>
      <c r="Y223" s="475"/>
      <c r="Z223" s="475"/>
      <c r="AA223" s="475"/>
      <c r="AB223" s="475"/>
      <c r="AC223" s="475"/>
      <c r="AD223" s="475"/>
      <c r="AE223" s="475"/>
      <c r="AF223" s="475"/>
      <c r="AG223" s="475"/>
      <c r="AH223" s="475"/>
      <c r="AI223" s="475"/>
      <c r="AJ223" s="475"/>
      <c r="AK223" s="475"/>
      <c r="AL223" s="475"/>
      <c r="AM223" s="475"/>
      <c r="AN223" s="475"/>
      <c r="AO223" s="475"/>
      <c r="AP223" s="475"/>
      <c r="AR223" s="475"/>
      <c r="AS223" s="475"/>
      <c r="AT223" s="475"/>
      <c r="AU223" s="475"/>
      <c r="AV223" s="475"/>
      <c r="AW223" s="475"/>
      <c r="AX223" s="475"/>
      <c r="AY223" s="475"/>
      <c r="AZ223" s="475"/>
      <c r="BA223" s="475">
        <v>7.5</v>
      </c>
      <c r="BB223" s="475"/>
      <c r="BC223" s="475"/>
      <c r="BD223" s="475"/>
      <c r="BE223" s="475"/>
      <c r="BF223" s="475"/>
      <c r="BG223" s="475"/>
      <c r="BH223" s="475"/>
      <c r="BI223" s="475"/>
      <c r="BJ223" s="475"/>
      <c r="BK223" s="475"/>
      <c r="BL223" s="475"/>
      <c r="BM223" s="475"/>
      <c r="BN223" s="475"/>
      <c r="BO223" s="475"/>
      <c r="BP223" s="475"/>
      <c r="BQ223" s="475"/>
      <c r="BR223" s="475"/>
      <c r="BS223" s="475"/>
      <c r="BT223" s="475"/>
      <c r="BU223" s="475"/>
      <c r="BV223" s="475"/>
      <c r="BW223" s="475"/>
      <c r="BX223" s="475"/>
      <c r="BY223" s="475"/>
      <c r="BZ223" s="475"/>
      <c r="CA223" s="475"/>
      <c r="CC223" s="475"/>
      <c r="CD223" s="475"/>
      <c r="CE223" s="475"/>
      <c r="CF223" s="475"/>
      <c r="CG223" s="475"/>
      <c r="CH223" s="475"/>
      <c r="CI223" s="475"/>
      <c r="CJ223" s="475"/>
      <c r="CK223" s="475"/>
      <c r="CL223" s="475"/>
      <c r="CM223" s="475"/>
      <c r="CN223" s="475"/>
      <c r="CO223" s="475"/>
      <c r="CP223" s="475"/>
      <c r="CQ223" s="475"/>
      <c r="CR223" s="475"/>
      <c r="CS223" s="475"/>
      <c r="CT223" s="475"/>
      <c r="CU223" s="475"/>
      <c r="CV223" s="475"/>
      <c r="CW223" s="475"/>
      <c r="CX223" s="475"/>
      <c r="CY223" s="475"/>
      <c r="CZ223" s="475"/>
      <c r="DA223" s="475"/>
      <c r="DB223" s="475"/>
      <c r="DC223" s="475"/>
      <c r="DD223" s="475"/>
      <c r="DE223" s="475"/>
      <c r="DF223" s="475"/>
      <c r="DG223" s="475"/>
      <c r="DH223" s="475"/>
      <c r="DI223" s="475"/>
      <c r="DJ223" s="475"/>
      <c r="DK223" s="475"/>
      <c r="DL223" s="475"/>
      <c r="DM223" s="464">
        <v>1</v>
      </c>
    </row>
    <row r="224" spans="2:117">
      <c r="B224" s="473">
        <f t="shared" si="45"/>
        <v>51</v>
      </c>
      <c r="C224" s="423" t="s">
        <v>1107</v>
      </c>
      <c r="D224" s="423" t="s">
        <v>837</v>
      </c>
      <c r="E224" s="423" t="s">
        <v>838</v>
      </c>
      <c r="F224" s="476">
        <f t="shared" si="44"/>
        <v>0</v>
      </c>
      <c r="G224" s="475"/>
      <c r="H224" s="475"/>
      <c r="I224" s="475"/>
      <c r="J224" s="475"/>
      <c r="K224" s="475"/>
      <c r="L224" s="475"/>
      <c r="M224" s="475"/>
      <c r="N224" s="475"/>
      <c r="O224" s="475"/>
      <c r="P224" s="475"/>
      <c r="Q224" s="475"/>
      <c r="R224" s="475"/>
      <c r="S224" s="475"/>
      <c r="T224" s="475"/>
      <c r="U224" s="475"/>
      <c r="V224" s="475"/>
      <c r="W224" s="475"/>
      <c r="X224" s="475"/>
      <c r="Y224" s="475"/>
      <c r="Z224" s="475"/>
      <c r="AA224" s="475"/>
      <c r="AB224" s="475"/>
      <c r="AC224" s="475"/>
      <c r="AD224" s="475"/>
      <c r="AE224" s="475"/>
      <c r="AF224" s="475"/>
      <c r="AG224" s="475"/>
      <c r="AH224" s="475"/>
      <c r="AI224" s="475"/>
      <c r="AJ224" s="475"/>
      <c r="AK224" s="475"/>
      <c r="AL224" s="475"/>
      <c r="AM224" s="475"/>
      <c r="AN224" s="475"/>
      <c r="AO224" s="475"/>
      <c r="AP224" s="475"/>
      <c r="AR224" s="475"/>
      <c r="AS224" s="475"/>
      <c r="AT224" s="475"/>
      <c r="AU224" s="475"/>
      <c r="AV224" s="475"/>
      <c r="AW224" s="475"/>
      <c r="AX224" s="475"/>
      <c r="AY224" s="475"/>
      <c r="AZ224" s="475"/>
      <c r="BA224" s="475"/>
      <c r="BB224" s="475"/>
      <c r="BC224" s="475"/>
      <c r="BD224" s="475"/>
      <c r="BE224" s="475"/>
      <c r="BF224" s="475"/>
      <c r="BG224" s="475"/>
      <c r="BH224" s="475"/>
      <c r="BI224" s="475"/>
      <c r="BJ224" s="475"/>
      <c r="BK224" s="475"/>
      <c r="BL224" s="475"/>
      <c r="BM224" s="475"/>
      <c r="BN224" s="475"/>
      <c r="BO224" s="475"/>
      <c r="BP224" s="475"/>
      <c r="BQ224" s="475"/>
      <c r="BR224" s="475"/>
      <c r="BS224" s="475"/>
      <c r="BT224" s="475"/>
      <c r="BU224" s="475"/>
      <c r="BV224" s="475"/>
      <c r="BW224" s="475"/>
      <c r="BX224" s="475"/>
      <c r="BY224" s="475"/>
      <c r="BZ224" s="475"/>
      <c r="CA224" s="475"/>
      <c r="CC224" s="475"/>
      <c r="CD224" s="475"/>
      <c r="CE224" s="475"/>
      <c r="CF224" s="475"/>
      <c r="CG224" s="475"/>
      <c r="CH224" s="475"/>
      <c r="CI224" s="475"/>
      <c r="CJ224" s="475"/>
      <c r="CK224" s="475"/>
      <c r="CL224" s="475"/>
      <c r="CM224" s="475"/>
      <c r="CN224" s="475"/>
      <c r="CO224" s="475"/>
      <c r="CP224" s="475"/>
      <c r="CQ224" s="475"/>
      <c r="CR224" s="475"/>
      <c r="CS224" s="475"/>
      <c r="CT224" s="475"/>
      <c r="CU224" s="475"/>
      <c r="CV224" s="475"/>
      <c r="CW224" s="475"/>
      <c r="CX224" s="475"/>
      <c r="CY224" s="475"/>
      <c r="CZ224" s="475"/>
      <c r="DA224" s="475"/>
      <c r="DB224" s="475"/>
      <c r="DC224" s="475"/>
      <c r="DD224" s="475"/>
      <c r="DE224" s="475"/>
      <c r="DF224" s="475"/>
      <c r="DG224" s="475"/>
      <c r="DH224" s="475"/>
      <c r="DI224" s="475"/>
      <c r="DJ224" s="475"/>
      <c r="DK224" s="475"/>
      <c r="DL224" s="475"/>
      <c r="DM224" s="464">
        <v>1</v>
      </c>
    </row>
    <row r="225" spans="2:117">
      <c r="B225" s="473">
        <f t="shared" si="45"/>
        <v>52</v>
      </c>
      <c r="C225" s="423" t="s">
        <v>1107</v>
      </c>
      <c r="D225" s="423" t="s">
        <v>839</v>
      </c>
      <c r="E225" s="423" t="s">
        <v>840</v>
      </c>
      <c r="F225" s="476">
        <f t="shared" si="44"/>
        <v>7.5</v>
      </c>
      <c r="G225" s="475"/>
      <c r="H225" s="475"/>
      <c r="I225" s="475"/>
      <c r="J225" s="475"/>
      <c r="K225" s="475"/>
      <c r="L225" s="475"/>
      <c r="M225" s="475"/>
      <c r="N225" s="475">
        <v>7.5</v>
      </c>
      <c r="O225" s="475"/>
      <c r="P225" s="475"/>
      <c r="Q225" s="475"/>
      <c r="R225" s="475"/>
      <c r="S225" s="475"/>
      <c r="T225" s="475"/>
      <c r="U225" s="475"/>
      <c r="V225" s="475"/>
      <c r="W225" s="475"/>
      <c r="X225" s="475"/>
      <c r="Y225" s="475"/>
      <c r="Z225" s="475"/>
      <c r="AA225" s="475"/>
      <c r="AB225" s="475"/>
      <c r="AC225" s="475"/>
      <c r="AD225" s="475"/>
      <c r="AE225" s="475"/>
      <c r="AF225" s="475"/>
      <c r="AG225" s="475"/>
      <c r="AH225" s="475"/>
      <c r="AI225" s="475"/>
      <c r="AJ225" s="475"/>
      <c r="AK225" s="475"/>
      <c r="AL225" s="475"/>
      <c r="AM225" s="475"/>
      <c r="AN225" s="475"/>
      <c r="AO225" s="475"/>
      <c r="AP225" s="475"/>
      <c r="AR225" s="475"/>
      <c r="AS225" s="475"/>
      <c r="AT225" s="475"/>
      <c r="AU225" s="475"/>
      <c r="AV225" s="475"/>
      <c r="AW225" s="475"/>
      <c r="AX225" s="475"/>
      <c r="AY225" s="475"/>
      <c r="AZ225" s="475"/>
      <c r="BA225" s="475"/>
      <c r="BB225" s="475"/>
      <c r="BC225" s="475"/>
      <c r="BD225" s="475"/>
      <c r="BE225" s="475"/>
      <c r="BF225" s="475"/>
      <c r="BG225" s="475"/>
      <c r="BH225" s="475"/>
      <c r="BI225" s="475"/>
      <c r="BJ225" s="475"/>
      <c r="BK225" s="475"/>
      <c r="BL225" s="475"/>
      <c r="BM225" s="475"/>
      <c r="BN225" s="475"/>
      <c r="BO225" s="475"/>
      <c r="BP225" s="475"/>
      <c r="BQ225" s="475"/>
      <c r="BR225" s="475"/>
      <c r="BS225" s="475"/>
      <c r="BT225" s="475"/>
      <c r="BU225" s="475"/>
      <c r="BV225" s="475"/>
      <c r="BW225" s="475"/>
      <c r="BX225" s="475"/>
      <c r="BY225" s="475"/>
      <c r="BZ225" s="475"/>
      <c r="CA225" s="475"/>
      <c r="CC225" s="475"/>
      <c r="CD225" s="475"/>
      <c r="CE225" s="475"/>
      <c r="CF225" s="475"/>
      <c r="CG225" s="475"/>
      <c r="CH225" s="475"/>
      <c r="CI225" s="475"/>
      <c r="CJ225" s="475"/>
      <c r="CK225" s="475"/>
      <c r="CL225" s="475"/>
      <c r="CM225" s="475"/>
      <c r="CN225" s="475"/>
      <c r="CO225" s="475"/>
      <c r="CP225" s="475"/>
      <c r="CQ225" s="475"/>
      <c r="CR225" s="475"/>
      <c r="CS225" s="475"/>
      <c r="CT225" s="475"/>
      <c r="CU225" s="475"/>
      <c r="CV225" s="475"/>
      <c r="CW225" s="475"/>
      <c r="CX225" s="475"/>
      <c r="CY225" s="475"/>
      <c r="CZ225" s="475"/>
      <c r="DA225" s="475"/>
      <c r="DB225" s="475"/>
      <c r="DC225" s="475"/>
      <c r="DD225" s="475"/>
      <c r="DE225" s="475"/>
      <c r="DF225" s="475"/>
      <c r="DG225" s="475"/>
      <c r="DH225" s="475"/>
      <c r="DI225" s="475"/>
      <c r="DJ225" s="475"/>
      <c r="DK225" s="475"/>
      <c r="DL225" s="475"/>
      <c r="DM225" s="464">
        <v>1</v>
      </c>
    </row>
    <row r="226" spans="2:117">
      <c r="B226" s="473">
        <f t="shared" si="45"/>
        <v>53</v>
      </c>
      <c r="C226" s="423" t="s">
        <v>1107</v>
      </c>
      <c r="D226" s="423" t="s">
        <v>841</v>
      </c>
      <c r="E226" s="423" t="s">
        <v>842</v>
      </c>
      <c r="F226" s="476">
        <f t="shared" si="44"/>
        <v>0</v>
      </c>
      <c r="G226" s="475"/>
      <c r="H226" s="475"/>
      <c r="I226" s="475"/>
      <c r="J226" s="475"/>
      <c r="K226" s="475"/>
      <c r="L226" s="475"/>
      <c r="M226" s="475"/>
      <c r="N226" s="475"/>
      <c r="O226" s="475"/>
      <c r="P226" s="475"/>
      <c r="Q226" s="475"/>
      <c r="R226" s="475"/>
      <c r="S226" s="475"/>
      <c r="T226" s="475"/>
      <c r="U226" s="475"/>
      <c r="V226" s="475"/>
      <c r="W226" s="475"/>
      <c r="X226" s="475"/>
      <c r="Y226" s="475"/>
      <c r="Z226" s="475"/>
      <c r="AA226" s="475"/>
      <c r="AB226" s="475"/>
      <c r="AC226" s="475"/>
      <c r="AD226" s="475"/>
      <c r="AE226" s="475"/>
      <c r="AF226" s="475"/>
      <c r="AG226" s="475"/>
      <c r="AH226" s="475"/>
      <c r="AI226" s="475"/>
      <c r="AJ226" s="475"/>
      <c r="AK226" s="475"/>
      <c r="AL226" s="475"/>
      <c r="AM226" s="475"/>
      <c r="AN226" s="475"/>
      <c r="AO226" s="475"/>
      <c r="AP226" s="475"/>
      <c r="AR226" s="475"/>
      <c r="AS226" s="475"/>
      <c r="AT226" s="475"/>
      <c r="AU226" s="475"/>
      <c r="AV226" s="475"/>
      <c r="AW226" s="475"/>
      <c r="AX226" s="475"/>
      <c r="AY226" s="475"/>
      <c r="AZ226" s="475"/>
      <c r="BA226" s="475"/>
      <c r="BB226" s="475"/>
      <c r="BC226" s="475"/>
      <c r="BD226" s="475"/>
      <c r="BE226" s="475"/>
      <c r="BF226" s="475"/>
      <c r="BG226" s="475"/>
      <c r="BH226" s="475"/>
      <c r="BI226" s="475"/>
      <c r="BJ226" s="475"/>
      <c r="BK226" s="475"/>
      <c r="BL226" s="475"/>
      <c r="BM226" s="475"/>
      <c r="BN226" s="475"/>
      <c r="BO226" s="475"/>
      <c r="BP226" s="475"/>
      <c r="BQ226" s="475"/>
      <c r="BR226" s="475"/>
      <c r="BS226" s="475"/>
      <c r="BT226" s="475"/>
      <c r="BU226" s="475"/>
      <c r="BV226" s="475"/>
      <c r="BW226" s="475"/>
      <c r="BX226" s="475"/>
      <c r="BY226" s="475"/>
      <c r="BZ226" s="475"/>
      <c r="CA226" s="475"/>
      <c r="CC226" s="475"/>
      <c r="CD226" s="475"/>
      <c r="CE226" s="475"/>
      <c r="CF226" s="475"/>
      <c r="CG226" s="475"/>
      <c r="CH226" s="475"/>
      <c r="CI226" s="475"/>
      <c r="CJ226" s="475"/>
      <c r="CK226" s="475"/>
      <c r="CL226" s="475"/>
      <c r="CM226" s="475"/>
      <c r="CN226" s="475"/>
      <c r="CO226" s="475"/>
      <c r="CP226" s="475"/>
      <c r="CQ226" s="475"/>
      <c r="CR226" s="475"/>
      <c r="CS226" s="475"/>
      <c r="CT226" s="475"/>
      <c r="CU226" s="475"/>
      <c r="CV226" s="475"/>
      <c r="CW226" s="475"/>
      <c r="CX226" s="475"/>
      <c r="CY226" s="475"/>
      <c r="CZ226" s="475"/>
      <c r="DA226" s="475"/>
      <c r="DB226" s="475"/>
      <c r="DC226" s="475"/>
      <c r="DD226" s="475"/>
      <c r="DE226" s="475"/>
      <c r="DF226" s="475"/>
      <c r="DG226" s="475"/>
      <c r="DH226" s="475"/>
      <c r="DI226" s="475"/>
      <c r="DJ226" s="475"/>
      <c r="DK226" s="475"/>
      <c r="DL226" s="475"/>
      <c r="DM226" s="464">
        <v>1</v>
      </c>
    </row>
    <row r="227" spans="2:117">
      <c r="B227" s="473">
        <f t="shared" si="45"/>
        <v>54</v>
      </c>
      <c r="C227" s="423" t="s">
        <v>1107</v>
      </c>
      <c r="D227" s="423" t="s">
        <v>912</v>
      </c>
      <c r="E227" s="423" t="s">
        <v>843</v>
      </c>
      <c r="F227" s="476">
        <f t="shared" si="44"/>
        <v>0</v>
      </c>
      <c r="G227" s="475"/>
      <c r="H227" s="475"/>
      <c r="I227" s="475"/>
      <c r="J227" s="475"/>
      <c r="K227" s="475"/>
      <c r="L227" s="475"/>
      <c r="M227" s="475"/>
      <c r="N227" s="475"/>
      <c r="O227" s="475"/>
      <c r="P227" s="475"/>
      <c r="Q227" s="475"/>
      <c r="R227" s="475"/>
      <c r="S227" s="475"/>
      <c r="T227" s="475"/>
      <c r="U227" s="475"/>
      <c r="V227" s="475"/>
      <c r="W227" s="475"/>
      <c r="X227" s="475"/>
      <c r="Y227" s="475"/>
      <c r="Z227" s="475"/>
      <c r="AA227" s="475"/>
      <c r="AB227" s="475"/>
      <c r="AC227" s="475"/>
      <c r="AD227" s="475"/>
      <c r="AE227" s="475"/>
      <c r="AF227" s="475"/>
      <c r="AG227" s="475"/>
      <c r="AH227" s="475"/>
      <c r="AI227" s="475"/>
      <c r="AJ227" s="475"/>
      <c r="AK227" s="475"/>
      <c r="AL227" s="475"/>
      <c r="AM227" s="475"/>
      <c r="AN227" s="475"/>
      <c r="AO227" s="475"/>
      <c r="AP227" s="475"/>
      <c r="AR227" s="475"/>
      <c r="AS227" s="475"/>
      <c r="AT227" s="475"/>
      <c r="AU227" s="475"/>
      <c r="AV227" s="475"/>
      <c r="AW227" s="475"/>
      <c r="AX227" s="475"/>
      <c r="AY227" s="475"/>
      <c r="AZ227" s="475"/>
      <c r="BA227" s="475"/>
      <c r="BB227" s="475"/>
      <c r="BC227" s="475"/>
      <c r="BD227" s="475"/>
      <c r="BE227" s="475"/>
      <c r="BF227" s="475"/>
      <c r="BG227" s="475"/>
      <c r="BH227" s="475"/>
      <c r="BI227" s="475"/>
      <c r="BJ227" s="475"/>
      <c r="BK227" s="475"/>
      <c r="BL227" s="475"/>
      <c r="BM227" s="475"/>
      <c r="BN227" s="475"/>
      <c r="BO227" s="475"/>
      <c r="BP227" s="475"/>
      <c r="BQ227" s="475"/>
      <c r="BR227" s="475"/>
      <c r="BS227" s="475"/>
      <c r="BT227" s="475"/>
      <c r="BU227" s="475"/>
      <c r="BV227" s="475"/>
      <c r="BW227" s="475"/>
      <c r="BX227" s="475"/>
      <c r="BY227" s="475"/>
      <c r="BZ227" s="475"/>
      <c r="CA227" s="475"/>
      <c r="CC227" s="475"/>
      <c r="CD227" s="475"/>
      <c r="CE227" s="475"/>
      <c r="CF227" s="475"/>
      <c r="CG227" s="475"/>
      <c r="CH227" s="475"/>
      <c r="CI227" s="475"/>
      <c r="CJ227" s="475"/>
      <c r="CK227" s="475"/>
      <c r="CL227" s="475"/>
      <c r="CM227" s="475"/>
      <c r="CN227" s="475"/>
      <c r="CO227" s="475"/>
      <c r="CP227" s="475"/>
      <c r="CQ227" s="475"/>
      <c r="CR227" s="475"/>
      <c r="CS227" s="475"/>
      <c r="CT227" s="475"/>
      <c r="CU227" s="475"/>
      <c r="CV227" s="475"/>
      <c r="CW227" s="475"/>
      <c r="CX227" s="475"/>
      <c r="CY227" s="475"/>
      <c r="CZ227" s="475"/>
      <c r="DA227" s="475"/>
      <c r="DB227" s="475"/>
      <c r="DC227" s="475"/>
      <c r="DD227" s="475"/>
      <c r="DE227" s="475"/>
      <c r="DF227" s="475"/>
      <c r="DG227" s="475"/>
      <c r="DH227" s="475"/>
      <c r="DI227" s="475"/>
      <c r="DJ227" s="475"/>
      <c r="DK227" s="475"/>
      <c r="DL227" s="475"/>
      <c r="DM227" s="464">
        <v>1</v>
      </c>
    </row>
    <row r="228" spans="2:117">
      <c r="B228" s="473">
        <f t="shared" si="45"/>
        <v>55</v>
      </c>
      <c r="C228" s="423" t="s">
        <v>1107</v>
      </c>
      <c r="D228" s="423" t="s">
        <v>874</v>
      </c>
      <c r="E228" s="423" t="s">
        <v>1177</v>
      </c>
      <c r="F228" s="476">
        <f t="shared" si="44"/>
        <v>18.5</v>
      </c>
      <c r="G228" s="475"/>
      <c r="H228" s="475"/>
      <c r="I228" s="475"/>
      <c r="J228" s="475"/>
      <c r="K228" s="475"/>
      <c r="L228" s="475"/>
      <c r="M228" s="475"/>
      <c r="N228" s="475"/>
      <c r="O228" s="475"/>
      <c r="P228" s="475"/>
      <c r="Q228" s="475"/>
      <c r="R228" s="475"/>
      <c r="S228" s="475"/>
      <c r="T228" s="475"/>
      <c r="U228" s="475"/>
      <c r="V228" s="475"/>
      <c r="W228" s="475"/>
      <c r="X228" s="475"/>
      <c r="Y228" s="475"/>
      <c r="Z228" s="475"/>
      <c r="AA228" s="475"/>
      <c r="AB228" s="475"/>
      <c r="AC228" s="475"/>
      <c r="AD228" s="475"/>
      <c r="AE228" s="475"/>
      <c r="AF228" s="475"/>
      <c r="AG228" s="475"/>
      <c r="AH228" s="475"/>
      <c r="AI228" s="475"/>
      <c r="AJ228" s="475"/>
      <c r="AK228" s="475"/>
      <c r="AL228" s="475"/>
      <c r="AM228" s="475"/>
      <c r="AN228" s="475"/>
      <c r="AO228" s="475"/>
      <c r="AP228" s="475"/>
      <c r="AR228" s="475"/>
      <c r="AS228" s="475"/>
      <c r="AT228" s="475"/>
      <c r="AU228" s="475"/>
      <c r="AV228" s="475"/>
      <c r="AW228" s="475"/>
      <c r="AX228" s="475"/>
      <c r="AY228" s="475"/>
      <c r="AZ228" s="475"/>
      <c r="BA228" s="475">
        <v>18.5</v>
      </c>
      <c r="BB228" s="475"/>
      <c r="BC228" s="475"/>
      <c r="BD228" s="475"/>
      <c r="BE228" s="475"/>
      <c r="BF228" s="475"/>
      <c r="BG228" s="475"/>
      <c r="BH228" s="475"/>
      <c r="BI228" s="475"/>
      <c r="BJ228" s="475"/>
      <c r="BK228" s="475"/>
      <c r="BL228" s="475"/>
      <c r="BM228" s="475"/>
      <c r="BN228" s="475"/>
      <c r="BO228" s="475"/>
      <c r="BP228" s="475"/>
      <c r="BQ228" s="475"/>
      <c r="BR228" s="475"/>
      <c r="BS228" s="475"/>
      <c r="BT228" s="475"/>
      <c r="BU228" s="475"/>
      <c r="BV228" s="475"/>
      <c r="BW228" s="475"/>
      <c r="BX228" s="475"/>
      <c r="BY228" s="475"/>
      <c r="BZ228" s="475"/>
      <c r="CA228" s="475"/>
      <c r="CC228" s="475"/>
      <c r="CD228" s="475"/>
      <c r="CE228" s="475"/>
      <c r="CF228" s="475"/>
      <c r="CG228" s="475"/>
      <c r="CH228" s="475"/>
      <c r="CI228" s="475"/>
      <c r="CJ228" s="475"/>
      <c r="CK228" s="475"/>
      <c r="CL228" s="475"/>
      <c r="CM228" s="475"/>
      <c r="CN228" s="475"/>
      <c r="CO228" s="475"/>
      <c r="CP228" s="475"/>
      <c r="CQ228" s="475"/>
      <c r="CR228" s="475"/>
      <c r="CS228" s="475"/>
      <c r="CT228" s="475"/>
      <c r="CU228" s="475"/>
      <c r="CV228" s="475"/>
      <c r="CW228" s="475"/>
      <c r="CX228" s="475"/>
      <c r="CY228" s="475"/>
      <c r="CZ228" s="475"/>
      <c r="DA228" s="475"/>
      <c r="DB228" s="475"/>
      <c r="DC228" s="475"/>
      <c r="DD228" s="475"/>
      <c r="DE228" s="475"/>
      <c r="DF228" s="475"/>
      <c r="DG228" s="475"/>
      <c r="DH228" s="475"/>
      <c r="DI228" s="475"/>
      <c r="DJ228" s="475"/>
      <c r="DK228" s="475"/>
      <c r="DL228" s="475"/>
      <c r="DM228" s="464">
        <v>1</v>
      </c>
    </row>
    <row r="229" spans="2:117">
      <c r="B229" s="473">
        <f t="shared" si="45"/>
        <v>56</v>
      </c>
      <c r="C229" s="423" t="s">
        <v>1107</v>
      </c>
      <c r="D229" s="423" t="s">
        <v>886</v>
      </c>
      <c r="E229" s="423" t="s">
        <v>887</v>
      </c>
      <c r="F229" s="476">
        <f t="shared" si="44"/>
        <v>20</v>
      </c>
      <c r="G229" s="475"/>
      <c r="H229" s="475"/>
      <c r="I229" s="475"/>
      <c r="J229" s="475"/>
      <c r="K229" s="475"/>
      <c r="L229" s="475"/>
      <c r="M229" s="475"/>
      <c r="N229" s="475"/>
      <c r="O229" s="475"/>
      <c r="P229" s="475"/>
      <c r="Q229" s="475"/>
      <c r="R229" s="475"/>
      <c r="S229" s="475"/>
      <c r="T229" s="475"/>
      <c r="U229" s="475"/>
      <c r="V229" s="475"/>
      <c r="W229" s="475"/>
      <c r="X229" s="475"/>
      <c r="Y229" s="475"/>
      <c r="Z229" s="475"/>
      <c r="AA229" s="475"/>
      <c r="AB229" s="475"/>
      <c r="AC229" s="475"/>
      <c r="AD229" s="475"/>
      <c r="AE229" s="475"/>
      <c r="AF229" s="475"/>
      <c r="AG229" s="475"/>
      <c r="AH229" s="475"/>
      <c r="AI229" s="475"/>
      <c r="AJ229" s="475"/>
      <c r="AK229" s="475"/>
      <c r="AL229" s="475"/>
      <c r="AM229" s="475"/>
      <c r="AN229" s="475"/>
      <c r="AO229" s="475"/>
      <c r="AP229" s="475"/>
      <c r="AR229" s="475"/>
      <c r="AS229" s="475"/>
      <c r="AT229" s="475"/>
      <c r="AU229" s="475"/>
      <c r="AV229" s="475"/>
      <c r="AW229" s="475"/>
      <c r="AX229" s="475"/>
      <c r="AY229" s="475"/>
      <c r="AZ229" s="475"/>
      <c r="BA229" s="475">
        <v>20</v>
      </c>
      <c r="BB229" s="475"/>
      <c r="BC229" s="475"/>
      <c r="BD229" s="475"/>
      <c r="BE229" s="475"/>
      <c r="BF229" s="475"/>
      <c r="BG229" s="475"/>
      <c r="BH229" s="475"/>
      <c r="BI229" s="475"/>
      <c r="BJ229" s="475"/>
      <c r="BK229" s="475"/>
      <c r="BL229" s="475"/>
      <c r="BM229" s="475"/>
      <c r="BN229" s="475"/>
      <c r="BO229" s="475"/>
      <c r="BP229" s="475"/>
      <c r="BQ229" s="475"/>
      <c r="BR229" s="475"/>
      <c r="BS229" s="475"/>
      <c r="BT229" s="475"/>
      <c r="BU229" s="475"/>
      <c r="BV229" s="475"/>
      <c r="BW229" s="475"/>
      <c r="BX229" s="475"/>
      <c r="BY229" s="475"/>
      <c r="BZ229" s="475"/>
      <c r="CA229" s="475"/>
      <c r="CC229" s="475"/>
      <c r="CD229" s="475"/>
      <c r="CE229" s="475"/>
      <c r="CF229" s="475"/>
      <c r="CG229" s="475"/>
      <c r="CH229" s="475"/>
      <c r="CI229" s="475"/>
      <c r="CJ229" s="475"/>
      <c r="CK229" s="475"/>
      <c r="CL229" s="475"/>
      <c r="CM229" s="475"/>
      <c r="CN229" s="475"/>
      <c r="CO229" s="475"/>
      <c r="CP229" s="475"/>
      <c r="CQ229" s="475"/>
      <c r="CR229" s="475"/>
      <c r="CS229" s="475"/>
      <c r="CT229" s="475"/>
      <c r="CU229" s="475"/>
      <c r="CV229" s="475"/>
      <c r="CW229" s="475"/>
      <c r="CX229" s="475"/>
      <c r="CY229" s="475"/>
      <c r="CZ229" s="475"/>
      <c r="DA229" s="475"/>
      <c r="DB229" s="475"/>
      <c r="DC229" s="475"/>
      <c r="DD229" s="475"/>
      <c r="DE229" s="475"/>
      <c r="DF229" s="475"/>
      <c r="DG229" s="475"/>
      <c r="DH229" s="475"/>
      <c r="DI229" s="475"/>
      <c r="DJ229" s="475"/>
      <c r="DK229" s="475"/>
      <c r="DL229" s="475"/>
      <c r="DM229" s="464">
        <v>1</v>
      </c>
    </row>
    <row r="230" spans="2:117">
      <c r="B230" s="473">
        <f t="shared" si="45"/>
        <v>57</v>
      </c>
      <c r="C230" s="423" t="s">
        <v>1107</v>
      </c>
      <c r="D230" s="423" t="s">
        <v>884</v>
      </c>
      <c r="E230" s="423" t="s">
        <v>885</v>
      </c>
      <c r="F230" s="476">
        <f t="shared" si="44"/>
        <v>0</v>
      </c>
      <c r="G230" s="475"/>
      <c r="H230" s="475"/>
      <c r="I230" s="475"/>
      <c r="J230" s="475"/>
      <c r="K230" s="475"/>
      <c r="L230" s="475"/>
      <c r="M230" s="475"/>
      <c r="N230" s="475"/>
      <c r="O230" s="475"/>
      <c r="P230" s="475"/>
      <c r="Q230" s="475"/>
      <c r="R230" s="475"/>
      <c r="S230" s="475"/>
      <c r="T230" s="475"/>
      <c r="U230" s="475"/>
      <c r="V230" s="475"/>
      <c r="W230" s="475"/>
      <c r="X230" s="475"/>
      <c r="Y230" s="475"/>
      <c r="Z230" s="475"/>
      <c r="AA230" s="475"/>
      <c r="AB230" s="475"/>
      <c r="AC230" s="475"/>
      <c r="AD230" s="475"/>
      <c r="AE230" s="475"/>
      <c r="AF230" s="475"/>
      <c r="AG230" s="475"/>
      <c r="AH230" s="475"/>
      <c r="AI230" s="475"/>
      <c r="AJ230" s="475"/>
      <c r="AK230" s="475"/>
      <c r="AL230" s="475"/>
      <c r="AM230" s="475"/>
      <c r="AN230" s="475"/>
      <c r="AO230" s="475"/>
      <c r="AP230" s="475"/>
      <c r="AR230" s="475"/>
      <c r="AS230" s="475"/>
      <c r="AT230" s="475"/>
      <c r="AU230" s="475"/>
      <c r="AV230" s="475"/>
      <c r="AW230" s="475"/>
      <c r="AX230" s="475"/>
      <c r="AY230" s="475"/>
      <c r="AZ230" s="475"/>
      <c r="BA230" s="475"/>
      <c r="BB230" s="475"/>
      <c r="BC230" s="475"/>
      <c r="BD230" s="475"/>
      <c r="BE230" s="475"/>
      <c r="BF230" s="475"/>
      <c r="BG230" s="475"/>
      <c r="BH230" s="475"/>
      <c r="BI230" s="475"/>
      <c r="BJ230" s="475"/>
      <c r="BK230" s="475"/>
      <c r="BL230" s="475"/>
      <c r="BM230" s="475"/>
      <c r="BN230" s="475"/>
      <c r="BO230" s="475"/>
      <c r="BP230" s="475"/>
      <c r="BQ230" s="475"/>
      <c r="BR230" s="475"/>
      <c r="BS230" s="475"/>
      <c r="BT230" s="475"/>
      <c r="BU230" s="475"/>
      <c r="BV230" s="475"/>
      <c r="BW230" s="475"/>
      <c r="BX230" s="475"/>
      <c r="BY230" s="475"/>
      <c r="BZ230" s="475"/>
      <c r="CA230" s="475"/>
      <c r="CC230" s="475"/>
      <c r="CD230" s="475"/>
      <c r="CE230" s="475"/>
      <c r="CF230" s="475"/>
      <c r="CG230" s="475"/>
      <c r="CH230" s="475"/>
      <c r="CI230" s="475"/>
      <c r="CJ230" s="475"/>
      <c r="CK230" s="475"/>
      <c r="CL230" s="475"/>
      <c r="CM230" s="475"/>
      <c r="CN230" s="475"/>
      <c r="CO230" s="475"/>
      <c r="CP230" s="475"/>
      <c r="CQ230" s="475"/>
      <c r="CR230" s="475"/>
      <c r="CS230" s="475"/>
      <c r="CT230" s="475"/>
      <c r="CU230" s="475"/>
      <c r="CV230" s="475"/>
      <c r="CW230" s="475"/>
      <c r="CX230" s="475"/>
      <c r="CY230" s="475"/>
      <c r="CZ230" s="475"/>
      <c r="DA230" s="475"/>
      <c r="DB230" s="475"/>
      <c r="DC230" s="475"/>
      <c r="DD230" s="475"/>
      <c r="DE230" s="475"/>
      <c r="DF230" s="475"/>
      <c r="DG230" s="475"/>
      <c r="DH230" s="475"/>
      <c r="DI230" s="475"/>
      <c r="DJ230" s="475"/>
      <c r="DK230" s="475"/>
      <c r="DL230" s="475"/>
      <c r="DM230" s="464">
        <v>1</v>
      </c>
    </row>
    <row r="231" spans="2:117">
      <c r="B231" s="473">
        <f t="shared" si="45"/>
        <v>58</v>
      </c>
      <c r="C231" s="423" t="s">
        <v>1107</v>
      </c>
      <c r="D231" s="423" t="s">
        <v>876</v>
      </c>
      <c r="E231" s="423" t="s">
        <v>1178</v>
      </c>
      <c r="F231" s="476">
        <f t="shared" si="44"/>
        <v>0</v>
      </c>
      <c r="G231" s="475"/>
      <c r="H231" s="475"/>
      <c r="I231" s="475"/>
      <c r="J231" s="475"/>
      <c r="K231" s="475"/>
      <c r="L231" s="475"/>
      <c r="M231" s="475"/>
      <c r="N231" s="475"/>
      <c r="O231" s="475"/>
      <c r="P231" s="475"/>
      <c r="Q231" s="475"/>
      <c r="R231" s="475"/>
      <c r="S231" s="475"/>
      <c r="T231" s="475"/>
      <c r="U231" s="475"/>
      <c r="V231" s="475"/>
      <c r="W231" s="475"/>
      <c r="X231" s="475"/>
      <c r="Y231" s="475"/>
      <c r="Z231" s="475"/>
      <c r="AA231" s="475"/>
      <c r="AB231" s="475"/>
      <c r="AC231" s="475"/>
      <c r="AD231" s="475"/>
      <c r="AE231" s="475"/>
      <c r="AF231" s="475"/>
      <c r="AG231" s="475"/>
      <c r="AH231" s="475"/>
      <c r="AI231" s="475"/>
      <c r="AJ231" s="475"/>
      <c r="AK231" s="475"/>
      <c r="AL231" s="475"/>
      <c r="AM231" s="475"/>
      <c r="AN231" s="475"/>
      <c r="AO231" s="475"/>
      <c r="AP231" s="475"/>
      <c r="AR231" s="475"/>
      <c r="AS231" s="475"/>
      <c r="AT231" s="475"/>
      <c r="AU231" s="475"/>
      <c r="AV231" s="475"/>
      <c r="AW231" s="475"/>
      <c r="AX231" s="475"/>
      <c r="AY231" s="475"/>
      <c r="AZ231" s="475"/>
      <c r="BA231" s="475"/>
      <c r="BB231" s="475"/>
      <c r="BC231" s="475"/>
      <c r="BD231" s="475"/>
      <c r="BE231" s="475"/>
      <c r="BF231" s="475"/>
      <c r="BG231" s="475"/>
      <c r="BH231" s="475"/>
      <c r="BI231" s="475"/>
      <c r="BJ231" s="475"/>
      <c r="BK231" s="475"/>
      <c r="BL231" s="475"/>
      <c r="BM231" s="475"/>
      <c r="BN231" s="475"/>
      <c r="BO231" s="475"/>
      <c r="BP231" s="475"/>
      <c r="BQ231" s="475"/>
      <c r="BR231" s="475"/>
      <c r="BS231" s="475"/>
      <c r="BT231" s="475"/>
      <c r="BU231" s="475"/>
      <c r="BV231" s="475"/>
      <c r="BW231" s="475"/>
      <c r="BX231" s="475"/>
      <c r="BY231" s="475"/>
      <c r="BZ231" s="475"/>
      <c r="CA231" s="475"/>
      <c r="CC231" s="475"/>
      <c r="CD231" s="475"/>
      <c r="CE231" s="475"/>
      <c r="CF231" s="475"/>
      <c r="CG231" s="475"/>
      <c r="CH231" s="475"/>
      <c r="CI231" s="475"/>
      <c r="CJ231" s="475"/>
      <c r="CK231" s="475"/>
      <c r="CL231" s="475"/>
      <c r="CM231" s="475"/>
      <c r="CN231" s="475"/>
      <c r="CO231" s="475"/>
      <c r="CP231" s="475"/>
      <c r="CQ231" s="475"/>
      <c r="CR231" s="475"/>
      <c r="CS231" s="475"/>
      <c r="CT231" s="475"/>
      <c r="CU231" s="475"/>
      <c r="CV231" s="475"/>
      <c r="CW231" s="475"/>
      <c r="CX231" s="475"/>
      <c r="CY231" s="475"/>
      <c r="CZ231" s="475"/>
      <c r="DA231" s="475"/>
      <c r="DB231" s="475"/>
      <c r="DC231" s="475"/>
      <c r="DD231" s="475"/>
      <c r="DE231" s="475"/>
      <c r="DF231" s="475"/>
      <c r="DG231" s="475"/>
      <c r="DH231" s="475"/>
      <c r="DI231" s="475"/>
      <c r="DJ231" s="475"/>
      <c r="DK231" s="475"/>
      <c r="DL231" s="475"/>
      <c r="DM231" s="464">
        <v>1</v>
      </c>
    </row>
    <row r="232" spans="2:117">
      <c r="B232" s="473">
        <f t="shared" si="45"/>
        <v>59</v>
      </c>
      <c r="C232" s="423" t="s">
        <v>1107</v>
      </c>
      <c r="D232" s="423" t="s">
        <v>880</v>
      </c>
      <c r="E232" s="423" t="s">
        <v>1179</v>
      </c>
      <c r="F232" s="476">
        <f t="shared" si="44"/>
        <v>19</v>
      </c>
      <c r="G232" s="475"/>
      <c r="H232" s="475"/>
      <c r="I232" s="475"/>
      <c r="J232" s="475"/>
      <c r="K232" s="475"/>
      <c r="L232" s="475"/>
      <c r="M232" s="475"/>
      <c r="N232" s="475"/>
      <c r="O232" s="475"/>
      <c r="P232" s="475"/>
      <c r="Q232" s="475"/>
      <c r="R232" s="475"/>
      <c r="S232" s="475"/>
      <c r="T232" s="475"/>
      <c r="U232" s="475"/>
      <c r="V232" s="475"/>
      <c r="W232" s="475"/>
      <c r="X232" s="475"/>
      <c r="Y232" s="475"/>
      <c r="Z232" s="475"/>
      <c r="AA232" s="475"/>
      <c r="AB232" s="475"/>
      <c r="AC232" s="475"/>
      <c r="AD232" s="475"/>
      <c r="AE232" s="475"/>
      <c r="AF232" s="475"/>
      <c r="AG232" s="475"/>
      <c r="AH232" s="475"/>
      <c r="AI232" s="475"/>
      <c r="AJ232" s="475"/>
      <c r="AK232" s="475"/>
      <c r="AL232" s="475"/>
      <c r="AM232" s="475"/>
      <c r="AN232" s="475"/>
      <c r="AO232" s="475"/>
      <c r="AP232" s="475"/>
      <c r="AR232" s="475"/>
      <c r="AS232" s="475"/>
      <c r="AT232" s="475"/>
      <c r="AU232" s="475"/>
      <c r="AV232" s="475"/>
      <c r="AW232" s="475"/>
      <c r="AX232" s="475"/>
      <c r="AY232" s="475"/>
      <c r="AZ232" s="475"/>
      <c r="BA232" s="475">
        <v>19</v>
      </c>
      <c r="BB232" s="475"/>
      <c r="BC232" s="475"/>
      <c r="BD232" s="475"/>
      <c r="BE232" s="475"/>
      <c r="BF232" s="475"/>
      <c r="BG232" s="475"/>
      <c r="BH232" s="475"/>
      <c r="BI232" s="475"/>
      <c r="BJ232" s="475"/>
      <c r="BK232" s="475"/>
      <c r="BL232" s="475"/>
      <c r="BM232" s="475"/>
      <c r="BN232" s="475"/>
      <c r="BO232" s="475"/>
      <c r="BP232" s="475"/>
      <c r="BQ232" s="475"/>
      <c r="BR232" s="475"/>
      <c r="BS232" s="475"/>
      <c r="BT232" s="475"/>
      <c r="BU232" s="475"/>
      <c r="BV232" s="475"/>
      <c r="BW232" s="475"/>
      <c r="BX232" s="475"/>
      <c r="BY232" s="475"/>
      <c r="BZ232" s="475"/>
      <c r="CA232" s="475"/>
      <c r="CC232" s="475"/>
      <c r="CD232" s="475"/>
      <c r="CE232" s="475"/>
      <c r="CF232" s="475"/>
      <c r="CG232" s="475"/>
      <c r="CH232" s="475"/>
      <c r="CI232" s="475"/>
      <c r="CJ232" s="475"/>
      <c r="CK232" s="475"/>
      <c r="CL232" s="475"/>
      <c r="CM232" s="475"/>
      <c r="CN232" s="475"/>
      <c r="CO232" s="475"/>
      <c r="CP232" s="475"/>
      <c r="CQ232" s="475"/>
      <c r="CR232" s="475"/>
      <c r="CS232" s="475"/>
      <c r="CT232" s="475"/>
      <c r="CU232" s="475"/>
      <c r="CV232" s="475"/>
      <c r="CW232" s="475"/>
      <c r="CX232" s="475"/>
      <c r="CY232" s="475"/>
      <c r="CZ232" s="475"/>
      <c r="DA232" s="475"/>
      <c r="DB232" s="475"/>
      <c r="DC232" s="475"/>
      <c r="DD232" s="475"/>
      <c r="DE232" s="475"/>
      <c r="DF232" s="475"/>
      <c r="DG232" s="475"/>
      <c r="DH232" s="475"/>
      <c r="DI232" s="475"/>
      <c r="DJ232" s="475"/>
      <c r="DK232" s="475"/>
      <c r="DL232" s="475"/>
      <c r="DM232" s="464">
        <v>1</v>
      </c>
    </row>
    <row r="233" spans="2:117">
      <c r="B233" s="473">
        <f t="shared" si="45"/>
        <v>60</v>
      </c>
      <c r="C233" s="423" t="s">
        <v>1107</v>
      </c>
      <c r="D233" s="423" t="s">
        <v>888</v>
      </c>
      <c r="E233" s="423" t="s">
        <v>889</v>
      </c>
      <c r="F233" s="476">
        <f t="shared" si="44"/>
        <v>0</v>
      </c>
      <c r="G233" s="475"/>
      <c r="H233" s="475"/>
      <c r="I233" s="475"/>
      <c r="J233" s="475"/>
      <c r="K233" s="475"/>
      <c r="L233" s="475"/>
      <c r="M233" s="475"/>
      <c r="N233" s="475"/>
      <c r="O233" s="475"/>
      <c r="P233" s="475"/>
      <c r="Q233" s="475"/>
      <c r="R233" s="475"/>
      <c r="S233" s="475"/>
      <c r="T233" s="475"/>
      <c r="U233" s="475"/>
      <c r="V233" s="475"/>
      <c r="W233" s="475"/>
      <c r="X233" s="475"/>
      <c r="Y233" s="475"/>
      <c r="Z233" s="475"/>
      <c r="AA233" s="475"/>
      <c r="AB233" s="475"/>
      <c r="AC233" s="475"/>
      <c r="AD233" s="475"/>
      <c r="AE233" s="475"/>
      <c r="AF233" s="475"/>
      <c r="AG233" s="475"/>
      <c r="AH233" s="475"/>
      <c r="AI233" s="475"/>
      <c r="AJ233" s="475"/>
      <c r="AK233" s="475"/>
      <c r="AL233" s="475"/>
      <c r="AM233" s="475"/>
      <c r="AN233" s="475"/>
      <c r="AO233" s="475"/>
      <c r="AP233" s="475"/>
      <c r="AR233" s="475"/>
      <c r="AS233" s="475"/>
      <c r="AT233" s="475"/>
      <c r="AU233" s="475"/>
      <c r="AV233" s="475"/>
      <c r="AW233" s="475"/>
      <c r="AX233" s="475"/>
      <c r="AY233" s="475"/>
      <c r="AZ233" s="475"/>
      <c r="BA233" s="475"/>
      <c r="BB233" s="475"/>
      <c r="BC233" s="475"/>
      <c r="BD233" s="475"/>
      <c r="BE233" s="475"/>
      <c r="BF233" s="475"/>
      <c r="BG233" s="475"/>
      <c r="BH233" s="475"/>
      <c r="BI233" s="475"/>
      <c r="BJ233" s="475"/>
      <c r="BK233" s="475"/>
      <c r="BL233" s="475"/>
      <c r="BM233" s="475"/>
      <c r="BN233" s="475"/>
      <c r="BO233" s="475"/>
      <c r="BP233" s="475"/>
      <c r="BQ233" s="475"/>
      <c r="BR233" s="475"/>
      <c r="BS233" s="475"/>
      <c r="BT233" s="475"/>
      <c r="BU233" s="475"/>
      <c r="BV233" s="475"/>
      <c r="BW233" s="475"/>
      <c r="BX233" s="475"/>
      <c r="BY233" s="475"/>
      <c r="BZ233" s="475"/>
      <c r="CA233" s="475"/>
      <c r="CC233" s="475"/>
      <c r="CD233" s="475"/>
      <c r="CE233" s="475"/>
      <c r="CF233" s="475"/>
      <c r="CG233" s="475"/>
      <c r="CH233" s="475"/>
      <c r="CI233" s="475"/>
      <c r="CJ233" s="475"/>
      <c r="CK233" s="475"/>
      <c r="CL233" s="475"/>
      <c r="CM233" s="475"/>
      <c r="CN233" s="475"/>
      <c r="CO233" s="475"/>
      <c r="CP233" s="475"/>
      <c r="CQ233" s="475"/>
      <c r="CR233" s="475"/>
      <c r="CS233" s="475"/>
      <c r="CT233" s="475"/>
      <c r="CU233" s="475"/>
      <c r="CV233" s="475"/>
      <c r="CW233" s="475"/>
      <c r="CX233" s="475"/>
      <c r="CY233" s="475"/>
      <c r="CZ233" s="475"/>
      <c r="DA233" s="475"/>
      <c r="DB233" s="475"/>
      <c r="DC233" s="475"/>
      <c r="DD233" s="475"/>
      <c r="DE233" s="475"/>
      <c r="DF233" s="475"/>
      <c r="DG233" s="475"/>
      <c r="DH233" s="475"/>
      <c r="DI233" s="475"/>
      <c r="DJ233" s="475"/>
      <c r="DK233" s="475"/>
      <c r="DL233" s="475"/>
      <c r="DM233" s="464">
        <v>1</v>
      </c>
    </row>
    <row r="234" spans="2:117">
      <c r="B234" s="473">
        <f t="shared" si="45"/>
        <v>61</v>
      </c>
      <c r="C234" s="423" t="s">
        <v>1107</v>
      </c>
      <c r="D234" s="423" t="s">
        <v>878</v>
      </c>
      <c r="E234" s="423" t="s">
        <v>1180</v>
      </c>
      <c r="F234" s="476">
        <f t="shared" si="44"/>
        <v>22</v>
      </c>
      <c r="G234" s="475"/>
      <c r="H234" s="475"/>
      <c r="I234" s="475"/>
      <c r="J234" s="475"/>
      <c r="K234" s="475"/>
      <c r="L234" s="475"/>
      <c r="M234" s="475"/>
      <c r="N234" s="475"/>
      <c r="O234" s="475"/>
      <c r="P234" s="475"/>
      <c r="Q234" s="475"/>
      <c r="R234" s="475"/>
      <c r="S234" s="475"/>
      <c r="T234" s="475"/>
      <c r="U234" s="475"/>
      <c r="V234" s="475"/>
      <c r="W234" s="475"/>
      <c r="X234" s="475"/>
      <c r="Y234" s="475"/>
      <c r="Z234" s="475"/>
      <c r="AA234" s="475"/>
      <c r="AB234" s="475"/>
      <c r="AC234" s="475"/>
      <c r="AD234" s="475"/>
      <c r="AE234" s="475"/>
      <c r="AF234" s="475"/>
      <c r="AG234" s="475"/>
      <c r="AH234" s="475"/>
      <c r="AI234" s="475"/>
      <c r="AJ234" s="475"/>
      <c r="AK234" s="475"/>
      <c r="AL234" s="475"/>
      <c r="AM234" s="475"/>
      <c r="AN234" s="475"/>
      <c r="AO234" s="475"/>
      <c r="AP234" s="475"/>
      <c r="AR234" s="475"/>
      <c r="AS234" s="475"/>
      <c r="AT234" s="475"/>
      <c r="AU234" s="475"/>
      <c r="AV234" s="475"/>
      <c r="AW234" s="475"/>
      <c r="AX234" s="475"/>
      <c r="AY234" s="475"/>
      <c r="AZ234" s="475"/>
      <c r="BA234" s="475">
        <v>22</v>
      </c>
      <c r="BB234" s="475"/>
      <c r="BC234" s="475"/>
      <c r="BD234" s="475"/>
      <c r="BE234" s="475"/>
      <c r="BF234" s="475"/>
      <c r="BG234" s="475"/>
      <c r="BH234" s="475"/>
      <c r="BI234" s="475"/>
      <c r="BJ234" s="475"/>
      <c r="BK234" s="475"/>
      <c r="BL234" s="475"/>
      <c r="BM234" s="475"/>
      <c r="BN234" s="475"/>
      <c r="BO234" s="475"/>
      <c r="BP234" s="475"/>
      <c r="BQ234" s="475"/>
      <c r="BR234" s="475"/>
      <c r="BS234" s="475"/>
      <c r="BT234" s="475"/>
      <c r="BU234" s="475"/>
      <c r="BV234" s="475"/>
      <c r="BW234" s="475"/>
      <c r="BX234" s="475"/>
      <c r="BY234" s="475"/>
      <c r="BZ234" s="475"/>
      <c r="CA234" s="475"/>
      <c r="CC234" s="475"/>
      <c r="CD234" s="475"/>
      <c r="CE234" s="475"/>
      <c r="CF234" s="475"/>
      <c r="CG234" s="475"/>
      <c r="CH234" s="475"/>
      <c r="CI234" s="475"/>
      <c r="CJ234" s="475"/>
      <c r="CK234" s="475"/>
      <c r="CL234" s="475"/>
      <c r="CM234" s="475"/>
      <c r="CN234" s="475"/>
      <c r="CO234" s="475"/>
      <c r="CP234" s="475"/>
      <c r="CQ234" s="475"/>
      <c r="CR234" s="475"/>
      <c r="CS234" s="475"/>
      <c r="CT234" s="475"/>
      <c r="CU234" s="475"/>
      <c r="CV234" s="475"/>
      <c r="CW234" s="475"/>
      <c r="CX234" s="475"/>
      <c r="CY234" s="475"/>
      <c r="CZ234" s="475"/>
      <c r="DA234" s="475"/>
      <c r="DB234" s="475"/>
      <c r="DC234" s="475"/>
      <c r="DD234" s="475"/>
      <c r="DE234" s="475"/>
      <c r="DF234" s="475"/>
      <c r="DG234" s="475"/>
      <c r="DH234" s="475"/>
      <c r="DI234" s="475"/>
      <c r="DJ234" s="475"/>
      <c r="DK234" s="475"/>
      <c r="DL234" s="475"/>
      <c r="DM234" s="464">
        <v>1</v>
      </c>
    </row>
    <row r="235" spans="2:117">
      <c r="B235" s="473">
        <f t="shared" si="45"/>
        <v>62</v>
      </c>
      <c r="C235" s="423" t="s">
        <v>1107</v>
      </c>
      <c r="D235" s="423" t="s">
        <v>882</v>
      </c>
      <c r="E235" s="423" t="s">
        <v>1181</v>
      </c>
      <c r="F235" s="476">
        <f t="shared" si="44"/>
        <v>9</v>
      </c>
      <c r="G235" s="475"/>
      <c r="H235" s="475"/>
      <c r="I235" s="475"/>
      <c r="J235" s="475"/>
      <c r="K235" s="475"/>
      <c r="L235" s="475"/>
      <c r="M235" s="475"/>
      <c r="N235" s="475"/>
      <c r="O235" s="475"/>
      <c r="P235" s="475"/>
      <c r="Q235" s="475"/>
      <c r="R235" s="475"/>
      <c r="S235" s="475"/>
      <c r="T235" s="475"/>
      <c r="U235" s="475"/>
      <c r="V235" s="475"/>
      <c r="W235" s="475"/>
      <c r="X235" s="475"/>
      <c r="Y235" s="475"/>
      <c r="Z235" s="475"/>
      <c r="AA235" s="475"/>
      <c r="AB235" s="475"/>
      <c r="AC235" s="475"/>
      <c r="AD235" s="475"/>
      <c r="AE235" s="475"/>
      <c r="AF235" s="475"/>
      <c r="AG235" s="475"/>
      <c r="AH235" s="475"/>
      <c r="AI235" s="475"/>
      <c r="AJ235" s="475"/>
      <c r="AK235" s="475"/>
      <c r="AL235" s="475"/>
      <c r="AM235" s="475"/>
      <c r="AN235" s="475"/>
      <c r="AO235" s="475"/>
      <c r="AP235" s="475"/>
      <c r="AR235" s="475"/>
      <c r="AS235" s="475"/>
      <c r="AT235" s="475"/>
      <c r="AU235" s="475"/>
      <c r="AV235" s="475"/>
      <c r="AW235" s="475"/>
      <c r="AX235" s="475"/>
      <c r="AY235" s="475"/>
      <c r="AZ235" s="475"/>
      <c r="BA235" s="475">
        <v>9</v>
      </c>
      <c r="BB235" s="475"/>
      <c r="BC235" s="475"/>
      <c r="BD235" s="475"/>
      <c r="BE235" s="475"/>
      <c r="BF235" s="475"/>
      <c r="BG235" s="475"/>
      <c r="BH235" s="475"/>
      <c r="BI235" s="475"/>
      <c r="BJ235" s="475"/>
      <c r="BK235" s="475"/>
      <c r="BL235" s="475"/>
      <c r="BM235" s="475"/>
      <c r="BN235" s="475"/>
      <c r="BO235" s="475"/>
      <c r="BP235" s="475"/>
      <c r="BQ235" s="475"/>
      <c r="BR235" s="475"/>
      <c r="BS235" s="475"/>
      <c r="BT235" s="475"/>
      <c r="BU235" s="475"/>
      <c r="BV235" s="475"/>
      <c r="BW235" s="475"/>
      <c r="BX235" s="475"/>
      <c r="BY235" s="475"/>
      <c r="BZ235" s="475"/>
      <c r="CA235" s="475"/>
      <c r="CC235" s="475"/>
      <c r="CD235" s="475"/>
      <c r="CE235" s="475"/>
      <c r="CF235" s="475"/>
      <c r="CG235" s="475"/>
      <c r="CH235" s="475"/>
      <c r="CI235" s="475"/>
      <c r="CJ235" s="475"/>
      <c r="CK235" s="475"/>
      <c r="CL235" s="475"/>
      <c r="CM235" s="475"/>
      <c r="CN235" s="475"/>
      <c r="CO235" s="475"/>
      <c r="CP235" s="475"/>
      <c r="CQ235" s="475"/>
      <c r="CR235" s="475"/>
      <c r="CS235" s="475"/>
      <c r="CT235" s="475"/>
      <c r="CU235" s="475"/>
      <c r="CV235" s="475"/>
      <c r="CW235" s="475"/>
      <c r="CX235" s="475"/>
      <c r="CY235" s="475"/>
      <c r="CZ235" s="475"/>
      <c r="DA235" s="475"/>
      <c r="DB235" s="475"/>
      <c r="DC235" s="475"/>
      <c r="DD235" s="475"/>
      <c r="DE235" s="475"/>
      <c r="DF235" s="475"/>
      <c r="DG235" s="475"/>
      <c r="DH235" s="475"/>
      <c r="DI235" s="475"/>
      <c r="DJ235" s="475"/>
      <c r="DK235" s="475"/>
      <c r="DL235" s="475"/>
      <c r="DM235" s="464">
        <v>1</v>
      </c>
    </row>
    <row r="236" spans="2:117">
      <c r="B236" s="473">
        <f t="shared" si="45"/>
        <v>63</v>
      </c>
      <c r="C236" s="423" t="s">
        <v>1107</v>
      </c>
      <c r="D236" s="423" t="s">
        <v>1047</v>
      </c>
      <c r="E236" s="423" t="s">
        <v>872</v>
      </c>
      <c r="F236" s="476">
        <f t="shared" si="44"/>
        <v>0</v>
      </c>
      <c r="G236" s="475"/>
      <c r="H236" s="475"/>
      <c r="I236" s="475"/>
      <c r="J236" s="475"/>
      <c r="K236" s="475"/>
      <c r="L236" s="475"/>
      <c r="M236" s="475"/>
      <c r="N236" s="475"/>
      <c r="O236" s="475"/>
      <c r="P236" s="475"/>
      <c r="Q236" s="475"/>
      <c r="R236" s="475"/>
      <c r="S236" s="475"/>
      <c r="T236" s="475"/>
      <c r="U236" s="475"/>
      <c r="V236" s="475"/>
      <c r="W236" s="475"/>
      <c r="X236" s="475"/>
      <c r="Y236" s="475"/>
      <c r="Z236" s="475"/>
      <c r="AA236" s="475"/>
      <c r="AB236" s="475"/>
      <c r="AC236" s="475"/>
      <c r="AD236" s="475"/>
      <c r="AE236" s="475"/>
      <c r="AF236" s="475"/>
      <c r="AG236" s="475"/>
      <c r="AH236" s="475"/>
      <c r="AI236" s="475"/>
      <c r="AJ236" s="475"/>
      <c r="AK236" s="475"/>
      <c r="AL236" s="475"/>
      <c r="AM236" s="475"/>
      <c r="AN236" s="475"/>
      <c r="AO236" s="475"/>
      <c r="AP236" s="475"/>
      <c r="AR236" s="475"/>
      <c r="AS236" s="475"/>
      <c r="AT236" s="475"/>
      <c r="AU236" s="475"/>
      <c r="AV236" s="475"/>
      <c r="AW236" s="475"/>
      <c r="AX236" s="475"/>
      <c r="AY236" s="475"/>
      <c r="AZ236" s="475"/>
      <c r="BA236" s="475"/>
      <c r="BB236" s="475"/>
      <c r="BC236" s="475"/>
      <c r="BD236" s="475"/>
      <c r="BE236" s="475"/>
      <c r="BF236" s="475"/>
      <c r="BG236" s="475"/>
      <c r="BH236" s="475"/>
      <c r="BI236" s="475"/>
      <c r="BJ236" s="475"/>
      <c r="BK236" s="475"/>
      <c r="BL236" s="475"/>
      <c r="BM236" s="475"/>
      <c r="BN236" s="475"/>
      <c r="BO236" s="475"/>
      <c r="BP236" s="475"/>
      <c r="BQ236" s="475"/>
      <c r="BR236" s="475"/>
      <c r="BS236" s="475"/>
      <c r="BT236" s="475"/>
      <c r="BU236" s="475"/>
      <c r="BV236" s="475"/>
      <c r="BW236" s="475"/>
      <c r="BX236" s="475"/>
      <c r="BY236" s="475"/>
      <c r="BZ236" s="475"/>
      <c r="CA236" s="475"/>
      <c r="CC236" s="475"/>
      <c r="CD236" s="475"/>
      <c r="CE236" s="475"/>
      <c r="CF236" s="475"/>
      <c r="CG236" s="475"/>
      <c r="CH236" s="475"/>
      <c r="CI236" s="475"/>
      <c r="CJ236" s="475"/>
      <c r="CK236" s="475"/>
      <c r="CL236" s="475"/>
      <c r="CM236" s="475"/>
      <c r="CN236" s="475"/>
      <c r="CO236" s="475"/>
      <c r="CP236" s="475"/>
      <c r="CQ236" s="475"/>
      <c r="CR236" s="475"/>
      <c r="CS236" s="475"/>
      <c r="CT236" s="475"/>
      <c r="CU236" s="475"/>
      <c r="CV236" s="475"/>
      <c r="CW236" s="475"/>
      <c r="CX236" s="475"/>
      <c r="CY236" s="475"/>
      <c r="CZ236" s="475"/>
      <c r="DA236" s="475"/>
      <c r="DB236" s="475"/>
      <c r="DC236" s="475"/>
      <c r="DD236" s="475"/>
      <c r="DE236" s="475"/>
      <c r="DF236" s="475"/>
      <c r="DG236" s="475"/>
      <c r="DH236" s="475"/>
      <c r="DI236" s="475"/>
      <c r="DJ236" s="475"/>
      <c r="DK236" s="475"/>
      <c r="DL236" s="475"/>
      <c r="DM236" s="464">
        <v>1</v>
      </c>
    </row>
    <row r="237" spans="2:117">
      <c r="B237" s="473">
        <f t="shared" si="45"/>
        <v>64</v>
      </c>
      <c r="C237" s="423" t="s">
        <v>1107</v>
      </c>
      <c r="D237" s="423" t="s">
        <v>951</v>
      </c>
      <c r="E237" s="423" t="s">
        <v>952</v>
      </c>
      <c r="F237" s="476">
        <f t="shared" si="44"/>
        <v>0</v>
      </c>
      <c r="G237" s="475"/>
      <c r="H237" s="475"/>
      <c r="I237" s="475"/>
      <c r="J237" s="475"/>
      <c r="K237" s="475"/>
      <c r="L237" s="475"/>
      <c r="M237" s="475"/>
      <c r="N237" s="475"/>
      <c r="O237" s="475"/>
      <c r="P237" s="475"/>
      <c r="Q237" s="475"/>
      <c r="R237" s="475"/>
      <c r="S237" s="475"/>
      <c r="T237" s="475"/>
      <c r="U237" s="475"/>
      <c r="V237" s="475"/>
      <c r="W237" s="475"/>
      <c r="X237" s="475"/>
      <c r="Y237" s="475"/>
      <c r="Z237" s="475"/>
      <c r="AA237" s="475"/>
      <c r="AB237" s="475"/>
      <c r="AC237" s="475"/>
      <c r="AD237" s="475"/>
      <c r="AE237" s="475"/>
      <c r="AF237" s="475"/>
      <c r="AG237" s="475"/>
      <c r="AH237" s="475"/>
      <c r="AI237" s="475"/>
      <c r="AJ237" s="475"/>
      <c r="AK237" s="475"/>
      <c r="AL237" s="475"/>
      <c r="AM237" s="475"/>
      <c r="AN237" s="475"/>
      <c r="AO237" s="475"/>
      <c r="AP237" s="475"/>
      <c r="AR237" s="475"/>
      <c r="AS237" s="475"/>
      <c r="AT237" s="475"/>
      <c r="AU237" s="475"/>
      <c r="AV237" s="475"/>
      <c r="AW237" s="475"/>
      <c r="AX237" s="475"/>
      <c r="AY237" s="475"/>
      <c r="AZ237" s="475"/>
      <c r="BA237" s="475"/>
      <c r="BB237" s="475"/>
      <c r="BC237" s="475"/>
      <c r="BD237" s="475"/>
      <c r="BE237" s="475"/>
      <c r="BF237" s="475"/>
      <c r="BG237" s="475"/>
      <c r="BH237" s="475"/>
      <c r="BI237" s="475"/>
      <c r="BJ237" s="475"/>
      <c r="BK237" s="475"/>
      <c r="BL237" s="475"/>
      <c r="BM237" s="475"/>
      <c r="BN237" s="475"/>
      <c r="BO237" s="475"/>
      <c r="BP237" s="475"/>
      <c r="BQ237" s="475"/>
      <c r="BR237" s="475"/>
      <c r="BS237" s="475"/>
      <c r="BT237" s="475"/>
      <c r="BU237" s="475"/>
      <c r="BV237" s="475"/>
      <c r="BW237" s="475"/>
      <c r="BX237" s="475"/>
      <c r="BY237" s="475"/>
      <c r="BZ237" s="475"/>
      <c r="CA237" s="475"/>
      <c r="CC237" s="475"/>
      <c r="CD237" s="475"/>
      <c r="CE237" s="475"/>
      <c r="CF237" s="475"/>
      <c r="CG237" s="475"/>
      <c r="CH237" s="475"/>
      <c r="CI237" s="475"/>
      <c r="CJ237" s="475"/>
      <c r="CK237" s="475"/>
      <c r="CL237" s="475"/>
      <c r="CM237" s="475"/>
      <c r="CN237" s="475"/>
      <c r="CO237" s="475"/>
      <c r="CP237" s="475"/>
      <c r="CQ237" s="475"/>
      <c r="CR237" s="475"/>
      <c r="CS237" s="475"/>
      <c r="CT237" s="475"/>
      <c r="CU237" s="475"/>
      <c r="CV237" s="475"/>
      <c r="CW237" s="475"/>
      <c r="CX237" s="475"/>
      <c r="CY237" s="475"/>
      <c r="CZ237" s="475"/>
      <c r="DA237" s="475"/>
      <c r="DB237" s="475"/>
      <c r="DC237" s="475"/>
      <c r="DD237" s="475"/>
      <c r="DE237" s="475"/>
      <c r="DF237" s="475"/>
      <c r="DG237" s="475"/>
      <c r="DH237" s="475"/>
      <c r="DI237" s="475"/>
      <c r="DJ237" s="475"/>
      <c r="DK237" s="475"/>
      <c r="DL237" s="475"/>
      <c r="DM237" s="464">
        <v>1</v>
      </c>
    </row>
    <row r="238" spans="2:117">
      <c r="B238" s="473">
        <f t="shared" si="45"/>
        <v>65</v>
      </c>
      <c r="C238" s="423" t="s">
        <v>1107</v>
      </c>
      <c r="D238" s="423" t="s">
        <v>947</v>
      </c>
      <c r="E238" s="423" t="s">
        <v>948</v>
      </c>
      <c r="F238" s="476">
        <f t="shared" ref="F238:F261" si="46">+SUM(G238:CA238)</f>
        <v>0</v>
      </c>
      <c r="G238" s="475"/>
      <c r="H238" s="475"/>
      <c r="I238" s="475"/>
      <c r="J238" s="475"/>
      <c r="K238" s="475"/>
      <c r="L238" s="475"/>
      <c r="M238" s="475"/>
      <c r="N238" s="475"/>
      <c r="O238" s="475"/>
      <c r="P238" s="475"/>
      <c r="Q238" s="475"/>
      <c r="R238" s="475"/>
      <c r="S238" s="475"/>
      <c r="T238" s="475"/>
      <c r="U238" s="475"/>
      <c r="V238" s="475"/>
      <c r="W238" s="475"/>
      <c r="X238" s="475"/>
      <c r="Y238" s="475"/>
      <c r="Z238" s="475"/>
      <c r="AA238" s="475"/>
      <c r="AB238" s="475"/>
      <c r="AC238" s="475"/>
      <c r="AD238" s="475"/>
      <c r="AE238" s="475"/>
      <c r="AF238" s="475"/>
      <c r="AG238" s="475"/>
      <c r="AH238" s="475"/>
      <c r="AI238" s="475"/>
      <c r="AJ238" s="475"/>
      <c r="AK238" s="475"/>
      <c r="AL238" s="475"/>
      <c r="AM238" s="475"/>
      <c r="AN238" s="475"/>
      <c r="AO238" s="475"/>
      <c r="AP238" s="475"/>
      <c r="AR238" s="475"/>
      <c r="AS238" s="475"/>
      <c r="AT238" s="475"/>
      <c r="AU238" s="475"/>
      <c r="AV238" s="475"/>
      <c r="AW238" s="475"/>
      <c r="AX238" s="475"/>
      <c r="AY238" s="475"/>
      <c r="AZ238" s="475"/>
      <c r="BA238" s="475"/>
      <c r="BB238" s="475"/>
      <c r="BC238" s="475"/>
      <c r="BD238" s="475"/>
      <c r="BE238" s="475"/>
      <c r="BF238" s="475"/>
      <c r="BG238" s="475"/>
      <c r="BH238" s="475"/>
      <c r="BI238" s="475"/>
      <c r="BJ238" s="475"/>
      <c r="BK238" s="475"/>
      <c r="BL238" s="475"/>
      <c r="BM238" s="475"/>
      <c r="BN238" s="475"/>
      <c r="BO238" s="475"/>
      <c r="BP238" s="475"/>
      <c r="BQ238" s="475"/>
      <c r="BR238" s="475"/>
      <c r="BS238" s="475"/>
      <c r="BT238" s="475"/>
      <c r="BU238" s="475"/>
      <c r="BV238" s="475"/>
      <c r="BW238" s="475"/>
      <c r="BX238" s="475"/>
      <c r="BY238" s="475"/>
      <c r="BZ238" s="475"/>
      <c r="CA238" s="475"/>
      <c r="CC238" s="475"/>
      <c r="CD238" s="475"/>
      <c r="CE238" s="475"/>
      <c r="CF238" s="475"/>
      <c r="CG238" s="475"/>
      <c r="CH238" s="475"/>
      <c r="CI238" s="475"/>
      <c r="CJ238" s="475"/>
      <c r="CK238" s="475"/>
      <c r="CL238" s="475"/>
      <c r="CM238" s="475"/>
      <c r="CN238" s="475"/>
      <c r="CO238" s="475"/>
      <c r="CP238" s="475"/>
      <c r="CQ238" s="475"/>
      <c r="CR238" s="475"/>
      <c r="CS238" s="475"/>
      <c r="CT238" s="475"/>
      <c r="CU238" s="475"/>
      <c r="CV238" s="475"/>
      <c r="CW238" s="475"/>
      <c r="CX238" s="475"/>
      <c r="CY238" s="475"/>
      <c r="CZ238" s="475"/>
      <c r="DA238" s="475"/>
      <c r="DB238" s="475"/>
      <c r="DC238" s="475"/>
      <c r="DD238" s="475"/>
      <c r="DE238" s="475"/>
      <c r="DF238" s="475"/>
      <c r="DG238" s="475"/>
      <c r="DH238" s="475"/>
      <c r="DI238" s="475"/>
      <c r="DJ238" s="475"/>
      <c r="DK238" s="475"/>
      <c r="DL238" s="475"/>
      <c r="DM238" s="464">
        <v>1</v>
      </c>
    </row>
    <row r="239" spans="2:117">
      <c r="B239" s="473">
        <f t="shared" si="45"/>
        <v>66</v>
      </c>
      <c r="C239" s="423" t="s">
        <v>1107</v>
      </c>
      <c r="D239" s="423" t="s">
        <v>953</v>
      </c>
      <c r="E239" s="423" t="s">
        <v>954</v>
      </c>
      <c r="F239" s="476">
        <f t="shared" si="46"/>
        <v>7.5</v>
      </c>
      <c r="G239" s="475"/>
      <c r="H239" s="475"/>
      <c r="I239" s="475"/>
      <c r="J239" s="475"/>
      <c r="K239" s="475"/>
      <c r="L239" s="475"/>
      <c r="M239" s="475"/>
      <c r="N239" s="475">
        <v>7.5</v>
      </c>
      <c r="O239" s="475"/>
      <c r="P239" s="475"/>
      <c r="Q239" s="475"/>
      <c r="R239" s="475"/>
      <c r="S239" s="475"/>
      <c r="T239" s="475"/>
      <c r="U239" s="475"/>
      <c r="V239" s="475"/>
      <c r="W239" s="475"/>
      <c r="X239" s="475"/>
      <c r="Y239" s="475"/>
      <c r="Z239" s="475"/>
      <c r="AA239" s="475"/>
      <c r="AB239" s="475"/>
      <c r="AC239" s="475"/>
      <c r="AD239" s="475"/>
      <c r="AE239" s="475"/>
      <c r="AF239" s="475"/>
      <c r="AG239" s="475"/>
      <c r="AH239" s="475"/>
      <c r="AI239" s="475"/>
      <c r="AJ239" s="475"/>
      <c r="AK239" s="475"/>
      <c r="AL239" s="475"/>
      <c r="AM239" s="475"/>
      <c r="AN239" s="475"/>
      <c r="AO239" s="475"/>
      <c r="AP239" s="475"/>
      <c r="AR239" s="475"/>
      <c r="AS239" s="475"/>
      <c r="AT239" s="475"/>
      <c r="AU239" s="475"/>
      <c r="AV239" s="475"/>
      <c r="AW239" s="475"/>
      <c r="AX239" s="475"/>
      <c r="AY239" s="475"/>
      <c r="AZ239" s="475"/>
      <c r="BA239" s="475"/>
      <c r="BB239" s="475"/>
      <c r="BC239" s="475"/>
      <c r="BD239" s="475"/>
      <c r="BE239" s="475"/>
      <c r="BF239" s="475"/>
      <c r="BG239" s="475"/>
      <c r="BH239" s="475"/>
      <c r="BI239" s="475"/>
      <c r="BJ239" s="475"/>
      <c r="BK239" s="475"/>
      <c r="BL239" s="475"/>
      <c r="BM239" s="475"/>
      <c r="BN239" s="475"/>
      <c r="BO239" s="475"/>
      <c r="BP239" s="475"/>
      <c r="BQ239" s="475"/>
      <c r="BR239" s="475"/>
      <c r="BS239" s="475"/>
      <c r="BT239" s="475"/>
      <c r="BU239" s="475"/>
      <c r="BV239" s="475"/>
      <c r="BW239" s="475"/>
      <c r="BX239" s="475"/>
      <c r="BY239" s="475"/>
      <c r="BZ239" s="475"/>
      <c r="CA239" s="475"/>
      <c r="CC239" s="475"/>
      <c r="CD239" s="475"/>
      <c r="CE239" s="475"/>
      <c r="CF239" s="475"/>
      <c r="CG239" s="475"/>
      <c r="CH239" s="475"/>
      <c r="CI239" s="475"/>
      <c r="CJ239" s="475"/>
      <c r="CK239" s="475"/>
      <c r="CL239" s="475"/>
      <c r="CM239" s="475"/>
      <c r="CN239" s="475"/>
      <c r="CO239" s="475"/>
      <c r="CP239" s="475"/>
      <c r="CQ239" s="475"/>
      <c r="CR239" s="475"/>
      <c r="CS239" s="475"/>
      <c r="CT239" s="475"/>
      <c r="CU239" s="475"/>
      <c r="CV239" s="475"/>
      <c r="CW239" s="475"/>
      <c r="CX239" s="475"/>
      <c r="CY239" s="475"/>
      <c r="CZ239" s="475"/>
      <c r="DA239" s="475"/>
      <c r="DB239" s="475"/>
      <c r="DC239" s="475"/>
      <c r="DD239" s="475"/>
      <c r="DE239" s="475"/>
      <c r="DF239" s="475"/>
      <c r="DG239" s="475"/>
      <c r="DH239" s="475"/>
      <c r="DI239" s="475"/>
      <c r="DJ239" s="475"/>
      <c r="DK239" s="475"/>
      <c r="DL239" s="475"/>
      <c r="DM239" s="464">
        <v>1</v>
      </c>
    </row>
    <row r="240" spans="2:117">
      <c r="B240" s="473">
        <f t="shared" ref="B240:B261" si="47">+B239+1</f>
        <v>67</v>
      </c>
      <c r="C240" s="423" t="s">
        <v>1107</v>
      </c>
      <c r="D240" s="423" t="s">
        <v>1182</v>
      </c>
      <c r="E240" s="423" t="s">
        <v>747</v>
      </c>
      <c r="F240" s="476">
        <f t="shared" si="46"/>
        <v>0</v>
      </c>
      <c r="G240" s="475"/>
      <c r="H240" s="475"/>
      <c r="I240" s="475"/>
      <c r="J240" s="475"/>
      <c r="K240" s="475"/>
      <c r="L240" s="475"/>
      <c r="M240" s="475"/>
      <c r="N240" s="475"/>
      <c r="O240" s="475"/>
      <c r="P240" s="475"/>
      <c r="Q240" s="475"/>
      <c r="R240" s="475"/>
      <c r="S240" s="475"/>
      <c r="T240" s="475"/>
      <c r="U240" s="475"/>
      <c r="V240" s="475"/>
      <c r="W240" s="475"/>
      <c r="X240" s="475"/>
      <c r="Y240" s="475"/>
      <c r="Z240" s="475"/>
      <c r="AA240" s="475"/>
      <c r="AB240" s="475"/>
      <c r="AC240" s="475"/>
      <c r="AD240" s="475"/>
      <c r="AE240" s="475"/>
      <c r="AF240" s="475"/>
      <c r="AG240" s="475"/>
      <c r="AH240" s="475"/>
      <c r="AI240" s="475"/>
      <c r="AJ240" s="475"/>
      <c r="AK240" s="475"/>
      <c r="AL240" s="475"/>
      <c r="AM240" s="475"/>
      <c r="AN240" s="475"/>
      <c r="AO240" s="475"/>
      <c r="AP240" s="475"/>
      <c r="AR240" s="475"/>
      <c r="AS240" s="475"/>
      <c r="AT240" s="475"/>
      <c r="AU240" s="475"/>
      <c r="AV240" s="475"/>
      <c r="AW240" s="475"/>
      <c r="AX240" s="475"/>
      <c r="AY240" s="475"/>
      <c r="AZ240" s="475"/>
      <c r="BA240" s="475"/>
      <c r="BB240" s="475"/>
      <c r="BC240" s="475"/>
      <c r="BD240" s="475"/>
      <c r="BE240" s="475"/>
      <c r="BF240" s="475"/>
      <c r="BG240" s="475"/>
      <c r="BH240" s="475"/>
      <c r="BI240" s="475"/>
      <c r="BJ240" s="475"/>
      <c r="BK240" s="475"/>
      <c r="BL240" s="475"/>
      <c r="BM240" s="475"/>
      <c r="BN240" s="475"/>
      <c r="BO240" s="475"/>
      <c r="BP240" s="475"/>
      <c r="BQ240" s="475"/>
      <c r="BR240" s="475"/>
      <c r="BS240" s="475"/>
      <c r="BT240" s="475"/>
      <c r="BU240" s="475"/>
      <c r="BV240" s="475"/>
      <c r="BW240" s="475"/>
      <c r="BX240" s="475"/>
      <c r="BY240" s="475"/>
      <c r="BZ240" s="475"/>
      <c r="CA240" s="475"/>
      <c r="CC240" s="475"/>
      <c r="CD240" s="475"/>
      <c r="CE240" s="475"/>
      <c r="CF240" s="475"/>
      <c r="CG240" s="475"/>
      <c r="CH240" s="475"/>
      <c r="CI240" s="475"/>
      <c r="CJ240" s="475"/>
      <c r="CK240" s="475"/>
      <c r="CL240" s="475"/>
      <c r="CM240" s="475"/>
      <c r="CN240" s="475"/>
      <c r="CO240" s="475"/>
      <c r="CP240" s="475"/>
      <c r="CQ240" s="475"/>
      <c r="CR240" s="475"/>
      <c r="CS240" s="475"/>
      <c r="CT240" s="475"/>
      <c r="CU240" s="475"/>
      <c r="CV240" s="475"/>
      <c r="CW240" s="475"/>
      <c r="CX240" s="475"/>
      <c r="CY240" s="475"/>
      <c r="CZ240" s="475"/>
      <c r="DA240" s="475"/>
      <c r="DB240" s="475"/>
      <c r="DC240" s="475"/>
      <c r="DD240" s="475"/>
      <c r="DE240" s="475"/>
      <c r="DF240" s="475"/>
      <c r="DG240" s="475"/>
      <c r="DH240" s="475"/>
      <c r="DI240" s="475"/>
      <c r="DJ240" s="475"/>
      <c r="DK240" s="475"/>
      <c r="DL240" s="475"/>
      <c r="DM240" s="464">
        <v>1</v>
      </c>
    </row>
    <row r="241" spans="2:117">
      <c r="B241" s="473">
        <f t="shared" si="47"/>
        <v>68</v>
      </c>
      <c r="C241" s="423" t="s">
        <v>1107</v>
      </c>
      <c r="D241" s="423" t="s">
        <v>949</v>
      </c>
      <c r="E241" s="423" t="s">
        <v>950</v>
      </c>
      <c r="F241" s="476">
        <f t="shared" si="46"/>
        <v>20</v>
      </c>
      <c r="G241" s="475"/>
      <c r="H241" s="475"/>
      <c r="I241" s="475"/>
      <c r="J241" s="475"/>
      <c r="K241" s="475"/>
      <c r="L241" s="475"/>
      <c r="M241" s="475"/>
      <c r="N241" s="475"/>
      <c r="O241" s="475"/>
      <c r="P241" s="475"/>
      <c r="Q241" s="475"/>
      <c r="R241" s="475"/>
      <c r="S241" s="475"/>
      <c r="T241" s="475"/>
      <c r="U241" s="475"/>
      <c r="V241" s="475"/>
      <c r="W241" s="475"/>
      <c r="X241" s="475"/>
      <c r="Y241" s="475"/>
      <c r="Z241" s="475"/>
      <c r="AA241" s="475"/>
      <c r="AB241" s="475"/>
      <c r="AC241" s="475"/>
      <c r="AD241" s="475"/>
      <c r="AE241" s="475"/>
      <c r="AF241" s="475"/>
      <c r="AG241" s="475"/>
      <c r="AH241" s="475"/>
      <c r="AI241" s="475"/>
      <c r="AJ241" s="475"/>
      <c r="AK241" s="475"/>
      <c r="AL241" s="475"/>
      <c r="AM241" s="475"/>
      <c r="AN241" s="475"/>
      <c r="AO241" s="475"/>
      <c r="AP241" s="475"/>
      <c r="AR241" s="475"/>
      <c r="AS241" s="475"/>
      <c r="AT241" s="475"/>
      <c r="AU241" s="475"/>
      <c r="AV241" s="475"/>
      <c r="AW241" s="475"/>
      <c r="AX241" s="475"/>
      <c r="AY241" s="475"/>
      <c r="AZ241" s="475"/>
      <c r="BA241" s="475">
        <v>20</v>
      </c>
      <c r="BB241" s="475"/>
      <c r="BC241" s="475"/>
      <c r="BD241" s="475"/>
      <c r="BE241" s="475"/>
      <c r="BF241" s="475"/>
      <c r="BG241" s="475"/>
      <c r="BH241" s="475"/>
      <c r="BI241" s="475"/>
      <c r="BJ241" s="475"/>
      <c r="BK241" s="475"/>
      <c r="BL241" s="475"/>
      <c r="BM241" s="475"/>
      <c r="BN241" s="475"/>
      <c r="BO241" s="475"/>
      <c r="BP241" s="475"/>
      <c r="BQ241" s="475"/>
      <c r="BR241" s="475"/>
      <c r="BS241" s="475"/>
      <c r="BT241" s="475"/>
      <c r="BU241" s="475"/>
      <c r="BV241" s="475"/>
      <c r="BW241" s="475"/>
      <c r="BX241" s="475"/>
      <c r="BY241" s="475"/>
      <c r="BZ241" s="475"/>
      <c r="CA241" s="475"/>
      <c r="CC241" s="475"/>
      <c r="CD241" s="475"/>
      <c r="CE241" s="475"/>
      <c r="CF241" s="475"/>
      <c r="CG241" s="475"/>
      <c r="CH241" s="475"/>
      <c r="CI241" s="475"/>
      <c r="CJ241" s="475"/>
      <c r="CK241" s="475"/>
      <c r="CL241" s="475"/>
      <c r="CM241" s="475"/>
      <c r="CN241" s="475"/>
      <c r="CO241" s="475"/>
      <c r="CP241" s="475"/>
      <c r="CQ241" s="475"/>
      <c r="CR241" s="475"/>
      <c r="CS241" s="475"/>
      <c r="CT241" s="475"/>
      <c r="CU241" s="475"/>
      <c r="CV241" s="475"/>
      <c r="CW241" s="475"/>
      <c r="CX241" s="475"/>
      <c r="CY241" s="475"/>
      <c r="CZ241" s="475"/>
      <c r="DA241" s="475"/>
      <c r="DB241" s="475"/>
      <c r="DC241" s="475"/>
      <c r="DD241" s="475"/>
      <c r="DE241" s="475"/>
      <c r="DF241" s="475"/>
      <c r="DG241" s="475"/>
      <c r="DH241" s="475"/>
      <c r="DI241" s="475"/>
      <c r="DJ241" s="475"/>
      <c r="DK241" s="475"/>
      <c r="DL241" s="475"/>
      <c r="DM241" s="464">
        <v>1</v>
      </c>
    </row>
    <row r="242" spans="2:117">
      <c r="B242" s="473">
        <f t="shared" si="47"/>
        <v>69</v>
      </c>
      <c r="C242" s="423" t="s">
        <v>1107</v>
      </c>
      <c r="D242" s="423" t="s">
        <v>984</v>
      </c>
      <c r="E242" s="423" t="s">
        <v>985</v>
      </c>
      <c r="F242" s="476">
        <f t="shared" si="46"/>
        <v>0</v>
      </c>
      <c r="G242" s="475"/>
      <c r="H242" s="475"/>
      <c r="I242" s="475"/>
      <c r="J242" s="475"/>
      <c r="K242" s="475"/>
      <c r="L242" s="475"/>
      <c r="M242" s="475"/>
      <c r="N242" s="475"/>
      <c r="O242" s="475"/>
      <c r="P242" s="475"/>
      <c r="Q242" s="475"/>
      <c r="R242" s="475"/>
      <c r="S242" s="475"/>
      <c r="T242" s="475"/>
      <c r="U242" s="475"/>
      <c r="V242" s="475"/>
      <c r="W242" s="475"/>
      <c r="X242" s="475"/>
      <c r="Y242" s="475"/>
      <c r="Z242" s="475"/>
      <c r="AA242" s="475"/>
      <c r="AB242" s="475"/>
      <c r="AC242" s="475"/>
      <c r="AD242" s="475"/>
      <c r="AE242" s="475"/>
      <c r="AF242" s="475"/>
      <c r="AG242" s="475"/>
      <c r="AH242" s="475"/>
      <c r="AI242" s="475"/>
      <c r="AJ242" s="475"/>
      <c r="AK242" s="475"/>
      <c r="AL242" s="475"/>
      <c r="AM242" s="475"/>
      <c r="AN242" s="475"/>
      <c r="AO242" s="475"/>
      <c r="AP242" s="475"/>
      <c r="AR242" s="475"/>
      <c r="AS242" s="475"/>
      <c r="AT242" s="475"/>
      <c r="AU242" s="475"/>
      <c r="AV242" s="475"/>
      <c r="AW242" s="475"/>
      <c r="AX242" s="475"/>
      <c r="AY242" s="475"/>
      <c r="AZ242" s="475"/>
      <c r="BA242" s="475"/>
      <c r="BB242" s="475"/>
      <c r="BC242" s="475"/>
      <c r="BD242" s="475"/>
      <c r="BE242" s="475"/>
      <c r="BF242" s="475"/>
      <c r="BG242" s="475"/>
      <c r="BH242" s="475"/>
      <c r="BI242" s="475"/>
      <c r="BJ242" s="475"/>
      <c r="BK242" s="475"/>
      <c r="BL242" s="475"/>
      <c r="BM242" s="475"/>
      <c r="BN242" s="475"/>
      <c r="BO242" s="475"/>
      <c r="BP242" s="475"/>
      <c r="BQ242" s="475"/>
      <c r="BR242" s="475"/>
      <c r="BS242" s="475"/>
      <c r="BT242" s="475"/>
      <c r="BU242" s="475"/>
      <c r="BV242" s="475"/>
      <c r="BW242" s="475"/>
      <c r="BX242" s="475"/>
      <c r="BY242" s="475"/>
      <c r="BZ242" s="475"/>
      <c r="CA242" s="475"/>
      <c r="CC242" s="475"/>
      <c r="CD242" s="475"/>
      <c r="CE242" s="475"/>
      <c r="CF242" s="475"/>
      <c r="CG242" s="475"/>
      <c r="CH242" s="475"/>
      <c r="CI242" s="475"/>
      <c r="CJ242" s="475"/>
      <c r="CK242" s="475"/>
      <c r="CL242" s="475"/>
      <c r="CM242" s="475"/>
      <c r="CN242" s="475"/>
      <c r="CO242" s="475"/>
      <c r="CP242" s="475"/>
      <c r="CQ242" s="475"/>
      <c r="CR242" s="475"/>
      <c r="CS242" s="475"/>
      <c r="CT242" s="475"/>
      <c r="CU242" s="475"/>
      <c r="CV242" s="475"/>
      <c r="CW242" s="475"/>
      <c r="CX242" s="475"/>
      <c r="CY242" s="475"/>
      <c r="CZ242" s="475"/>
      <c r="DA242" s="475"/>
      <c r="DB242" s="475"/>
      <c r="DC242" s="475"/>
      <c r="DD242" s="475"/>
      <c r="DE242" s="475"/>
      <c r="DF242" s="475"/>
      <c r="DG242" s="475"/>
      <c r="DH242" s="475"/>
      <c r="DI242" s="475"/>
      <c r="DJ242" s="475"/>
      <c r="DK242" s="475"/>
      <c r="DL242" s="475"/>
      <c r="DM242" s="464">
        <v>1</v>
      </c>
    </row>
    <row r="243" spans="2:117">
      <c r="B243" s="473">
        <f t="shared" si="47"/>
        <v>70</v>
      </c>
      <c r="C243" s="423" t="s">
        <v>1107</v>
      </c>
      <c r="D243" s="423" t="s">
        <v>1012</v>
      </c>
      <c r="E243" s="423" t="s">
        <v>1183</v>
      </c>
      <c r="F243" s="476">
        <f t="shared" si="46"/>
        <v>0</v>
      </c>
      <c r="G243" s="475"/>
      <c r="H243" s="475"/>
      <c r="I243" s="475"/>
      <c r="J243" s="475"/>
      <c r="K243" s="475"/>
      <c r="L243" s="475"/>
      <c r="M243" s="475"/>
      <c r="N243" s="475"/>
      <c r="O243" s="475"/>
      <c r="P243" s="475"/>
      <c r="Q243" s="475"/>
      <c r="R243" s="475"/>
      <c r="S243" s="475"/>
      <c r="T243" s="475"/>
      <c r="U243" s="475"/>
      <c r="V243" s="475"/>
      <c r="W243" s="475"/>
      <c r="X243" s="475"/>
      <c r="Y243" s="475"/>
      <c r="Z243" s="475"/>
      <c r="AA243" s="475"/>
      <c r="AB243" s="475"/>
      <c r="AC243" s="475"/>
      <c r="AD243" s="475"/>
      <c r="AE243" s="475"/>
      <c r="AF243" s="475"/>
      <c r="AG243" s="475"/>
      <c r="AH243" s="475"/>
      <c r="AI243" s="475"/>
      <c r="AJ243" s="475"/>
      <c r="AK243" s="475"/>
      <c r="AL243" s="475"/>
      <c r="AM243" s="475"/>
      <c r="AN243" s="475"/>
      <c r="AO243" s="475"/>
      <c r="AP243" s="475"/>
      <c r="AR243" s="475"/>
      <c r="AS243" s="475"/>
      <c r="AT243" s="475"/>
      <c r="AU243" s="475"/>
      <c r="AV243" s="475"/>
      <c r="AW243" s="475"/>
      <c r="AX243" s="475"/>
      <c r="AY243" s="475"/>
      <c r="AZ243" s="475"/>
      <c r="BA243" s="475"/>
      <c r="BB243" s="475"/>
      <c r="BC243" s="475"/>
      <c r="BD243" s="475"/>
      <c r="BE243" s="475"/>
      <c r="BF243" s="475"/>
      <c r="BG243" s="475"/>
      <c r="BH243" s="475"/>
      <c r="BI243" s="475"/>
      <c r="BJ243" s="475"/>
      <c r="BK243" s="475"/>
      <c r="BL243" s="475"/>
      <c r="BM243" s="475"/>
      <c r="BN243" s="475"/>
      <c r="BO243" s="475"/>
      <c r="BP243" s="475"/>
      <c r="BQ243" s="475"/>
      <c r="BR243" s="475"/>
      <c r="BS243" s="475"/>
      <c r="BT243" s="475"/>
      <c r="BU243" s="475"/>
      <c r="BV243" s="475"/>
      <c r="BW243" s="475"/>
      <c r="BX243" s="475"/>
      <c r="BY243" s="475"/>
      <c r="BZ243" s="475"/>
      <c r="CA243" s="475"/>
      <c r="CC243" s="475"/>
      <c r="CD243" s="475"/>
      <c r="CE243" s="475"/>
      <c r="CF243" s="475"/>
      <c r="CG243" s="475"/>
      <c r="CH243" s="475"/>
      <c r="CI243" s="475"/>
      <c r="CJ243" s="475"/>
      <c r="CK243" s="475"/>
      <c r="CL243" s="475"/>
      <c r="CM243" s="475"/>
      <c r="CN243" s="475"/>
      <c r="CO243" s="475"/>
      <c r="CP243" s="475"/>
      <c r="CQ243" s="475"/>
      <c r="CR243" s="475"/>
      <c r="CS243" s="475"/>
      <c r="CT243" s="475"/>
      <c r="CU243" s="475"/>
      <c r="CV243" s="475"/>
      <c r="CW243" s="475"/>
      <c r="CX243" s="475"/>
      <c r="CY243" s="475"/>
      <c r="CZ243" s="475"/>
      <c r="DA243" s="475"/>
      <c r="DB243" s="475"/>
      <c r="DC243" s="475"/>
      <c r="DD243" s="475"/>
      <c r="DE243" s="475"/>
      <c r="DF243" s="475"/>
      <c r="DG243" s="475"/>
      <c r="DH243" s="475"/>
      <c r="DI243" s="475"/>
      <c r="DJ243" s="475"/>
      <c r="DK243" s="475"/>
      <c r="DL243" s="475"/>
      <c r="DM243" s="464">
        <v>1</v>
      </c>
    </row>
    <row r="244" spans="2:117">
      <c r="B244" s="473">
        <f t="shared" si="47"/>
        <v>71</v>
      </c>
      <c r="C244" s="423" t="s">
        <v>1107</v>
      </c>
      <c r="D244" s="423" t="s">
        <v>982</v>
      </c>
      <c r="E244" s="423" t="s">
        <v>983</v>
      </c>
      <c r="F244" s="476">
        <f t="shared" si="46"/>
        <v>7.5</v>
      </c>
      <c r="G244" s="475"/>
      <c r="H244" s="475"/>
      <c r="I244" s="475"/>
      <c r="J244" s="475"/>
      <c r="K244" s="475"/>
      <c r="L244" s="475"/>
      <c r="M244" s="475"/>
      <c r="N244" s="475"/>
      <c r="O244" s="475"/>
      <c r="P244" s="475"/>
      <c r="Q244" s="475"/>
      <c r="R244" s="475"/>
      <c r="S244" s="475"/>
      <c r="T244" s="475"/>
      <c r="U244" s="475"/>
      <c r="V244" s="475"/>
      <c r="W244" s="475"/>
      <c r="X244" s="475"/>
      <c r="Y244" s="475"/>
      <c r="Z244" s="475"/>
      <c r="AA244" s="475"/>
      <c r="AB244" s="475"/>
      <c r="AC244" s="475"/>
      <c r="AD244" s="475"/>
      <c r="AE244" s="475"/>
      <c r="AF244" s="475"/>
      <c r="AG244" s="475"/>
      <c r="AH244" s="475"/>
      <c r="AI244" s="475"/>
      <c r="AJ244" s="475"/>
      <c r="AK244" s="475"/>
      <c r="AL244" s="475"/>
      <c r="AM244" s="475"/>
      <c r="AN244" s="475"/>
      <c r="AO244" s="475"/>
      <c r="AP244" s="475"/>
      <c r="AR244" s="475"/>
      <c r="AS244" s="475"/>
      <c r="AT244" s="475"/>
      <c r="AU244" s="475"/>
      <c r="AV244" s="475"/>
      <c r="AW244" s="475"/>
      <c r="AX244" s="475"/>
      <c r="AY244" s="475"/>
      <c r="AZ244" s="475"/>
      <c r="BA244" s="475">
        <v>7.5</v>
      </c>
      <c r="BB244" s="475"/>
      <c r="BC244" s="475"/>
      <c r="BD244" s="475"/>
      <c r="BE244" s="475"/>
      <c r="BF244" s="475"/>
      <c r="BG244" s="475"/>
      <c r="BH244" s="475"/>
      <c r="BI244" s="475"/>
      <c r="BJ244" s="475"/>
      <c r="BK244" s="475"/>
      <c r="BL244" s="475"/>
      <c r="BM244" s="475"/>
      <c r="BN244" s="475"/>
      <c r="BO244" s="475"/>
      <c r="BP244" s="475"/>
      <c r="BQ244" s="475"/>
      <c r="BR244" s="475"/>
      <c r="BS244" s="475"/>
      <c r="BT244" s="475"/>
      <c r="BU244" s="475"/>
      <c r="BV244" s="475"/>
      <c r="BW244" s="475"/>
      <c r="BX244" s="475"/>
      <c r="BY244" s="475"/>
      <c r="BZ244" s="475"/>
      <c r="CA244" s="475"/>
      <c r="CC244" s="475"/>
      <c r="CD244" s="475"/>
      <c r="CE244" s="475"/>
      <c r="CF244" s="475"/>
      <c r="CG244" s="475"/>
      <c r="CH244" s="475"/>
      <c r="CI244" s="475"/>
      <c r="CJ244" s="475"/>
      <c r="CK244" s="475"/>
      <c r="CL244" s="475"/>
      <c r="CM244" s="475"/>
      <c r="CN244" s="475"/>
      <c r="CO244" s="475"/>
      <c r="CP244" s="475"/>
      <c r="CQ244" s="475"/>
      <c r="CR244" s="475"/>
      <c r="CS244" s="475"/>
      <c r="CT244" s="475"/>
      <c r="CU244" s="475"/>
      <c r="CV244" s="475"/>
      <c r="CW244" s="475"/>
      <c r="CX244" s="475"/>
      <c r="CY244" s="475"/>
      <c r="CZ244" s="475"/>
      <c r="DA244" s="475"/>
      <c r="DB244" s="475"/>
      <c r="DC244" s="475"/>
      <c r="DD244" s="475"/>
      <c r="DE244" s="475"/>
      <c r="DF244" s="475"/>
      <c r="DG244" s="475"/>
      <c r="DH244" s="475"/>
      <c r="DI244" s="475"/>
      <c r="DJ244" s="475"/>
      <c r="DK244" s="475"/>
      <c r="DL244" s="475"/>
      <c r="DM244" s="464">
        <v>1</v>
      </c>
    </row>
    <row r="245" spans="2:117">
      <c r="B245" s="473">
        <f t="shared" si="47"/>
        <v>72</v>
      </c>
      <c r="C245" s="423" t="s">
        <v>1107</v>
      </c>
      <c r="D245" s="423" t="s">
        <v>976</v>
      </c>
      <c r="E245" s="423" t="s">
        <v>977</v>
      </c>
      <c r="F245" s="476">
        <f t="shared" si="46"/>
        <v>17</v>
      </c>
      <c r="G245" s="475"/>
      <c r="H245" s="475"/>
      <c r="I245" s="475"/>
      <c r="J245" s="475"/>
      <c r="K245" s="475"/>
      <c r="L245" s="475"/>
      <c r="M245" s="475"/>
      <c r="N245" s="475"/>
      <c r="O245" s="475"/>
      <c r="P245" s="475"/>
      <c r="Q245" s="475"/>
      <c r="R245" s="475"/>
      <c r="S245" s="475"/>
      <c r="T245" s="475"/>
      <c r="U245" s="475"/>
      <c r="V245" s="475"/>
      <c r="W245" s="475"/>
      <c r="X245" s="475"/>
      <c r="Y245" s="475"/>
      <c r="Z245" s="475"/>
      <c r="AA245" s="475"/>
      <c r="AB245" s="475"/>
      <c r="AC245" s="475"/>
      <c r="AD245" s="475"/>
      <c r="AE245" s="475"/>
      <c r="AF245" s="475"/>
      <c r="AG245" s="475"/>
      <c r="AH245" s="475"/>
      <c r="AI245" s="475"/>
      <c r="AJ245" s="475"/>
      <c r="AK245" s="475"/>
      <c r="AL245" s="475"/>
      <c r="AM245" s="475"/>
      <c r="AN245" s="475"/>
      <c r="AO245" s="475"/>
      <c r="AP245" s="475"/>
      <c r="AR245" s="475"/>
      <c r="AS245" s="475"/>
      <c r="AT245" s="475"/>
      <c r="AU245" s="475"/>
      <c r="AV245" s="475"/>
      <c r="AW245" s="475"/>
      <c r="AX245" s="475"/>
      <c r="AY245" s="475"/>
      <c r="AZ245" s="475"/>
      <c r="BA245" s="475">
        <v>17</v>
      </c>
      <c r="BB245" s="475"/>
      <c r="BC245" s="475"/>
      <c r="BD245" s="475"/>
      <c r="BE245" s="475"/>
      <c r="BF245" s="475"/>
      <c r="BG245" s="475"/>
      <c r="BH245" s="475"/>
      <c r="BI245" s="475"/>
      <c r="BJ245" s="475"/>
      <c r="BK245" s="475"/>
      <c r="BL245" s="475"/>
      <c r="BM245" s="475"/>
      <c r="BN245" s="475"/>
      <c r="BO245" s="475"/>
      <c r="BP245" s="475"/>
      <c r="BQ245" s="475"/>
      <c r="BR245" s="475"/>
      <c r="BS245" s="475"/>
      <c r="BT245" s="475"/>
      <c r="BU245" s="475"/>
      <c r="BV245" s="475"/>
      <c r="BW245" s="475"/>
      <c r="BX245" s="475"/>
      <c r="BY245" s="475"/>
      <c r="BZ245" s="475"/>
      <c r="CA245" s="475"/>
      <c r="CC245" s="475"/>
      <c r="CD245" s="475"/>
      <c r="CE245" s="475"/>
      <c r="CF245" s="475"/>
      <c r="CG245" s="475"/>
      <c r="CH245" s="475"/>
      <c r="CI245" s="475"/>
      <c r="CJ245" s="475"/>
      <c r="CK245" s="475"/>
      <c r="CL245" s="475"/>
      <c r="CM245" s="475"/>
      <c r="CN245" s="475"/>
      <c r="CO245" s="475"/>
      <c r="CP245" s="475"/>
      <c r="CQ245" s="475"/>
      <c r="CR245" s="475"/>
      <c r="CS245" s="475"/>
      <c r="CT245" s="475"/>
      <c r="CU245" s="475"/>
      <c r="CV245" s="475"/>
      <c r="CW245" s="475"/>
      <c r="CX245" s="475"/>
      <c r="CY245" s="475"/>
      <c r="CZ245" s="475"/>
      <c r="DA245" s="475"/>
      <c r="DB245" s="475"/>
      <c r="DC245" s="475"/>
      <c r="DD245" s="475"/>
      <c r="DE245" s="475"/>
      <c r="DF245" s="475"/>
      <c r="DG245" s="475"/>
      <c r="DH245" s="475"/>
      <c r="DI245" s="475"/>
      <c r="DJ245" s="475"/>
      <c r="DK245" s="475"/>
      <c r="DL245" s="475"/>
      <c r="DM245" s="464">
        <v>1</v>
      </c>
    </row>
    <row r="246" spans="2:117">
      <c r="B246" s="473">
        <f t="shared" si="47"/>
        <v>73</v>
      </c>
      <c r="C246" s="423" t="s">
        <v>1107</v>
      </c>
      <c r="D246" s="423" t="s">
        <v>1016</v>
      </c>
      <c r="E246" s="423" t="s">
        <v>1017</v>
      </c>
      <c r="F246" s="476">
        <f t="shared" si="46"/>
        <v>15</v>
      </c>
      <c r="G246" s="475"/>
      <c r="H246" s="475"/>
      <c r="I246" s="475"/>
      <c r="J246" s="475"/>
      <c r="K246" s="475"/>
      <c r="L246" s="475"/>
      <c r="M246" s="475"/>
      <c r="N246" s="475"/>
      <c r="O246" s="475"/>
      <c r="P246" s="475"/>
      <c r="Q246" s="475"/>
      <c r="R246" s="475"/>
      <c r="S246" s="475"/>
      <c r="T246" s="475"/>
      <c r="U246" s="475"/>
      <c r="V246" s="475"/>
      <c r="W246" s="475"/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475"/>
      <c r="AI246" s="475"/>
      <c r="AJ246" s="475"/>
      <c r="AK246" s="475"/>
      <c r="AL246" s="475"/>
      <c r="AM246" s="475"/>
      <c r="AN246" s="475"/>
      <c r="AO246" s="475"/>
      <c r="AP246" s="475"/>
      <c r="AR246" s="475"/>
      <c r="AS246" s="475"/>
      <c r="AT246" s="475"/>
      <c r="AU246" s="475"/>
      <c r="AV246" s="475"/>
      <c r="AW246" s="475"/>
      <c r="AX246" s="475"/>
      <c r="AY246" s="475"/>
      <c r="AZ246" s="475"/>
      <c r="BA246" s="475">
        <v>15</v>
      </c>
      <c r="BB246" s="475"/>
      <c r="BC246" s="475"/>
      <c r="BD246" s="475"/>
      <c r="BE246" s="475"/>
      <c r="BF246" s="475"/>
      <c r="BG246" s="475"/>
      <c r="BH246" s="475"/>
      <c r="BI246" s="475"/>
      <c r="BJ246" s="475"/>
      <c r="BK246" s="475"/>
      <c r="BL246" s="475"/>
      <c r="BM246" s="475"/>
      <c r="BN246" s="475"/>
      <c r="BO246" s="475"/>
      <c r="BP246" s="475"/>
      <c r="BQ246" s="475"/>
      <c r="BR246" s="475"/>
      <c r="BS246" s="475"/>
      <c r="BT246" s="475"/>
      <c r="BU246" s="475"/>
      <c r="BV246" s="475"/>
      <c r="BW246" s="475"/>
      <c r="BX246" s="475"/>
      <c r="BY246" s="475"/>
      <c r="BZ246" s="475"/>
      <c r="CA246" s="475"/>
      <c r="CC246" s="475"/>
      <c r="CD246" s="475"/>
      <c r="CE246" s="475"/>
      <c r="CF246" s="475"/>
      <c r="CG246" s="475"/>
      <c r="CH246" s="475"/>
      <c r="CI246" s="475"/>
      <c r="CJ246" s="475"/>
      <c r="CK246" s="475"/>
      <c r="CL246" s="475"/>
      <c r="CM246" s="475"/>
      <c r="CN246" s="475"/>
      <c r="CO246" s="475"/>
      <c r="CP246" s="475"/>
      <c r="CQ246" s="475"/>
      <c r="CR246" s="475"/>
      <c r="CS246" s="475"/>
      <c r="CT246" s="475"/>
      <c r="CU246" s="475"/>
      <c r="CV246" s="475"/>
      <c r="CW246" s="475"/>
      <c r="CX246" s="475"/>
      <c r="CY246" s="475"/>
      <c r="CZ246" s="475"/>
      <c r="DA246" s="475"/>
      <c r="DB246" s="475"/>
      <c r="DC246" s="475"/>
      <c r="DD246" s="475"/>
      <c r="DE246" s="475"/>
      <c r="DF246" s="475"/>
      <c r="DG246" s="475"/>
      <c r="DH246" s="475"/>
      <c r="DI246" s="475"/>
      <c r="DJ246" s="475"/>
      <c r="DK246" s="475"/>
      <c r="DL246" s="475"/>
      <c r="DM246" s="464">
        <v>1</v>
      </c>
    </row>
    <row r="247" spans="2:117">
      <c r="B247" s="473">
        <f t="shared" si="47"/>
        <v>74</v>
      </c>
      <c r="C247" s="423" t="s">
        <v>1107</v>
      </c>
      <c r="D247" s="423" t="s">
        <v>980</v>
      </c>
      <c r="E247" s="423" t="s">
        <v>981</v>
      </c>
      <c r="F247" s="476">
        <f t="shared" si="46"/>
        <v>0</v>
      </c>
      <c r="G247" s="475"/>
      <c r="H247" s="475"/>
      <c r="I247" s="475"/>
      <c r="J247" s="475"/>
      <c r="K247" s="475"/>
      <c r="L247" s="475"/>
      <c r="M247" s="475"/>
      <c r="N247" s="475"/>
      <c r="O247" s="475"/>
      <c r="P247" s="475"/>
      <c r="Q247" s="475"/>
      <c r="R247" s="475"/>
      <c r="S247" s="475"/>
      <c r="T247" s="475"/>
      <c r="U247" s="475"/>
      <c r="V247" s="475"/>
      <c r="W247" s="475"/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475"/>
      <c r="AI247" s="475"/>
      <c r="AJ247" s="475"/>
      <c r="AK247" s="475"/>
      <c r="AL247" s="475"/>
      <c r="AM247" s="475"/>
      <c r="AN247" s="475"/>
      <c r="AO247" s="475"/>
      <c r="AP247" s="475"/>
      <c r="AR247" s="475"/>
      <c r="AS247" s="475"/>
      <c r="AT247" s="475"/>
      <c r="AU247" s="475"/>
      <c r="AV247" s="475"/>
      <c r="AW247" s="475"/>
      <c r="AX247" s="475"/>
      <c r="AY247" s="475"/>
      <c r="AZ247" s="475"/>
      <c r="BA247" s="475"/>
      <c r="BB247" s="475"/>
      <c r="BC247" s="475"/>
      <c r="BD247" s="475"/>
      <c r="BE247" s="475"/>
      <c r="BF247" s="475"/>
      <c r="BG247" s="475"/>
      <c r="BH247" s="475"/>
      <c r="BI247" s="475"/>
      <c r="BJ247" s="475"/>
      <c r="BK247" s="475"/>
      <c r="BL247" s="475"/>
      <c r="BM247" s="475"/>
      <c r="BN247" s="475"/>
      <c r="BO247" s="475"/>
      <c r="BP247" s="475"/>
      <c r="BQ247" s="475"/>
      <c r="BR247" s="475"/>
      <c r="BS247" s="475"/>
      <c r="BT247" s="475"/>
      <c r="BU247" s="475"/>
      <c r="BV247" s="475"/>
      <c r="BW247" s="475"/>
      <c r="BX247" s="475"/>
      <c r="BY247" s="475"/>
      <c r="BZ247" s="475"/>
      <c r="CA247" s="475"/>
      <c r="CC247" s="475"/>
      <c r="CD247" s="475"/>
      <c r="CE247" s="475"/>
      <c r="CF247" s="475"/>
      <c r="CG247" s="475"/>
      <c r="CH247" s="475"/>
      <c r="CI247" s="475"/>
      <c r="CJ247" s="475"/>
      <c r="CK247" s="475"/>
      <c r="CL247" s="475"/>
      <c r="CM247" s="475"/>
      <c r="CN247" s="475"/>
      <c r="CO247" s="475"/>
      <c r="CP247" s="475"/>
      <c r="CQ247" s="475"/>
      <c r="CR247" s="475"/>
      <c r="CS247" s="475"/>
      <c r="CT247" s="475"/>
      <c r="CU247" s="475"/>
      <c r="CV247" s="475"/>
      <c r="CW247" s="475"/>
      <c r="CX247" s="475"/>
      <c r="CY247" s="475"/>
      <c r="CZ247" s="475"/>
      <c r="DA247" s="475"/>
      <c r="DB247" s="475"/>
      <c r="DC247" s="475"/>
      <c r="DD247" s="475"/>
      <c r="DE247" s="475"/>
      <c r="DF247" s="475"/>
      <c r="DG247" s="475"/>
      <c r="DH247" s="475"/>
      <c r="DI247" s="475"/>
      <c r="DJ247" s="475"/>
      <c r="DK247" s="475"/>
      <c r="DL247" s="475"/>
      <c r="DM247" s="464">
        <v>1</v>
      </c>
    </row>
    <row r="248" spans="2:117">
      <c r="B248" s="473">
        <f t="shared" si="47"/>
        <v>75</v>
      </c>
      <c r="C248" s="423" t="s">
        <v>1107</v>
      </c>
      <c r="D248" s="423" t="s">
        <v>978</v>
      </c>
      <c r="E248" s="423" t="s">
        <v>1184</v>
      </c>
      <c r="F248" s="476">
        <f t="shared" si="46"/>
        <v>0</v>
      </c>
      <c r="G248" s="475"/>
      <c r="H248" s="475"/>
      <c r="I248" s="475"/>
      <c r="J248" s="475"/>
      <c r="K248" s="475"/>
      <c r="L248" s="475"/>
      <c r="M248" s="475"/>
      <c r="N248" s="475"/>
      <c r="O248" s="475"/>
      <c r="P248" s="475"/>
      <c r="Q248" s="475"/>
      <c r="R248" s="475"/>
      <c r="S248" s="475"/>
      <c r="T248" s="475"/>
      <c r="U248" s="475"/>
      <c r="V248" s="475"/>
      <c r="W248" s="475"/>
      <c r="X248" s="475"/>
      <c r="Y248" s="475"/>
      <c r="Z248" s="475"/>
      <c r="AA248" s="475"/>
      <c r="AB248" s="475"/>
      <c r="AC248" s="475"/>
      <c r="AD248" s="475"/>
      <c r="AE248" s="475"/>
      <c r="AF248" s="475"/>
      <c r="AG248" s="475"/>
      <c r="AH248" s="475"/>
      <c r="AI248" s="475"/>
      <c r="AJ248" s="475"/>
      <c r="AK248" s="475"/>
      <c r="AL248" s="475"/>
      <c r="AM248" s="475"/>
      <c r="AN248" s="475"/>
      <c r="AO248" s="475"/>
      <c r="AP248" s="475"/>
      <c r="AR248" s="475"/>
      <c r="AS248" s="475"/>
      <c r="AT248" s="475"/>
      <c r="AU248" s="475"/>
      <c r="AV248" s="475"/>
      <c r="AW248" s="475"/>
      <c r="AX248" s="475"/>
      <c r="AY248" s="475"/>
      <c r="AZ248" s="475"/>
      <c r="BA248" s="475"/>
      <c r="BB248" s="475"/>
      <c r="BC248" s="475"/>
      <c r="BD248" s="475"/>
      <c r="BE248" s="475"/>
      <c r="BF248" s="475"/>
      <c r="BG248" s="475"/>
      <c r="BH248" s="475"/>
      <c r="BI248" s="475"/>
      <c r="BJ248" s="475"/>
      <c r="BK248" s="475"/>
      <c r="BL248" s="475"/>
      <c r="BM248" s="475"/>
      <c r="BN248" s="475"/>
      <c r="BO248" s="475"/>
      <c r="BP248" s="475"/>
      <c r="BQ248" s="475"/>
      <c r="BR248" s="475"/>
      <c r="BS248" s="475"/>
      <c r="BT248" s="475"/>
      <c r="BU248" s="475"/>
      <c r="BV248" s="475"/>
      <c r="BW248" s="475"/>
      <c r="BX248" s="475"/>
      <c r="BY248" s="475"/>
      <c r="BZ248" s="475"/>
      <c r="CA248" s="475"/>
      <c r="CC248" s="475"/>
      <c r="CD248" s="475"/>
      <c r="CE248" s="475"/>
      <c r="CF248" s="475"/>
      <c r="CG248" s="475"/>
      <c r="CH248" s="475"/>
      <c r="CI248" s="475"/>
      <c r="CJ248" s="475"/>
      <c r="CK248" s="475"/>
      <c r="CL248" s="475"/>
      <c r="CM248" s="475"/>
      <c r="CN248" s="475"/>
      <c r="CO248" s="475"/>
      <c r="CP248" s="475"/>
      <c r="CQ248" s="475"/>
      <c r="CR248" s="475"/>
      <c r="CS248" s="475"/>
      <c r="CT248" s="475"/>
      <c r="CU248" s="475"/>
      <c r="CV248" s="475"/>
      <c r="CW248" s="475"/>
      <c r="CX248" s="475"/>
      <c r="CY248" s="475"/>
      <c r="CZ248" s="475"/>
      <c r="DA248" s="475"/>
      <c r="DB248" s="475"/>
      <c r="DC248" s="475"/>
      <c r="DD248" s="475"/>
      <c r="DE248" s="475"/>
      <c r="DF248" s="475"/>
      <c r="DG248" s="475"/>
      <c r="DH248" s="475"/>
      <c r="DI248" s="475"/>
      <c r="DJ248" s="475"/>
      <c r="DK248" s="475"/>
      <c r="DL248" s="475"/>
      <c r="DM248" s="464">
        <v>1</v>
      </c>
    </row>
    <row r="249" spans="2:117">
      <c r="B249" s="473">
        <f t="shared" si="47"/>
        <v>76</v>
      </c>
      <c r="C249" s="423" t="s">
        <v>1107</v>
      </c>
      <c r="D249" s="423" t="s">
        <v>1010</v>
      </c>
      <c r="E249" s="423" t="s">
        <v>1011</v>
      </c>
      <c r="F249" s="476">
        <f t="shared" si="46"/>
        <v>0</v>
      </c>
      <c r="G249" s="475"/>
      <c r="H249" s="475"/>
      <c r="I249" s="475"/>
      <c r="J249" s="475"/>
      <c r="K249" s="475"/>
      <c r="L249" s="475"/>
      <c r="M249" s="475"/>
      <c r="N249" s="475"/>
      <c r="O249" s="475"/>
      <c r="P249" s="475"/>
      <c r="Q249" s="475"/>
      <c r="R249" s="475"/>
      <c r="S249" s="475"/>
      <c r="T249" s="475"/>
      <c r="U249" s="475"/>
      <c r="V249" s="475"/>
      <c r="W249" s="475"/>
      <c r="X249" s="475"/>
      <c r="Y249" s="475"/>
      <c r="Z249" s="475"/>
      <c r="AA249" s="475"/>
      <c r="AB249" s="475"/>
      <c r="AC249" s="475"/>
      <c r="AD249" s="475"/>
      <c r="AE249" s="475"/>
      <c r="AF249" s="475"/>
      <c r="AG249" s="475"/>
      <c r="AH249" s="475"/>
      <c r="AI249" s="475"/>
      <c r="AJ249" s="475"/>
      <c r="AK249" s="475"/>
      <c r="AL249" s="475"/>
      <c r="AM249" s="475"/>
      <c r="AN249" s="475"/>
      <c r="AO249" s="475"/>
      <c r="AP249" s="475"/>
      <c r="AR249" s="475"/>
      <c r="AS249" s="475"/>
      <c r="AT249" s="475"/>
      <c r="AU249" s="475"/>
      <c r="AV249" s="475"/>
      <c r="AW249" s="475"/>
      <c r="AX249" s="475"/>
      <c r="AY249" s="475"/>
      <c r="AZ249" s="475"/>
      <c r="BA249" s="475"/>
      <c r="BB249" s="475"/>
      <c r="BC249" s="475"/>
      <c r="BD249" s="475"/>
      <c r="BE249" s="475"/>
      <c r="BF249" s="475"/>
      <c r="BG249" s="475"/>
      <c r="BH249" s="475"/>
      <c r="BI249" s="475"/>
      <c r="BJ249" s="475"/>
      <c r="BK249" s="475"/>
      <c r="BL249" s="475"/>
      <c r="BM249" s="475"/>
      <c r="BN249" s="475"/>
      <c r="BO249" s="475"/>
      <c r="BP249" s="475"/>
      <c r="BQ249" s="475"/>
      <c r="BR249" s="475"/>
      <c r="BS249" s="475"/>
      <c r="BT249" s="475"/>
      <c r="BU249" s="475"/>
      <c r="BV249" s="475"/>
      <c r="BW249" s="475"/>
      <c r="BX249" s="475"/>
      <c r="BY249" s="475"/>
      <c r="BZ249" s="475"/>
      <c r="CA249" s="475"/>
      <c r="CC249" s="475"/>
      <c r="CD249" s="475"/>
      <c r="CE249" s="475"/>
      <c r="CF249" s="475"/>
      <c r="CG249" s="475"/>
      <c r="CH249" s="475"/>
      <c r="CI249" s="475"/>
      <c r="CJ249" s="475"/>
      <c r="CK249" s="475"/>
      <c r="CL249" s="475"/>
      <c r="CM249" s="475"/>
      <c r="CN249" s="475"/>
      <c r="CO249" s="475"/>
      <c r="CP249" s="475"/>
      <c r="CQ249" s="475"/>
      <c r="CR249" s="475"/>
      <c r="CS249" s="475"/>
      <c r="CT249" s="475"/>
      <c r="CU249" s="475"/>
      <c r="CV249" s="475"/>
      <c r="CW249" s="475"/>
      <c r="CX249" s="475"/>
      <c r="CY249" s="475"/>
      <c r="CZ249" s="475"/>
      <c r="DA249" s="475"/>
      <c r="DB249" s="475"/>
      <c r="DC249" s="475"/>
      <c r="DD249" s="475"/>
      <c r="DE249" s="475"/>
      <c r="DF249" s="475"/>
      <c r="DG249" s="475"/>
      <c r="DH249" s="475"/>
      <c r="DI249" s="475"/>
      <c r="DJ249" s="475"/>
      <c r="DK249" s="475"/>
      <c r="DL249" s="475"/>
      <c r="DM249" s="464">
        <v>1</v>
      </c>
    </row>
    <row r="250" spans="2:117">
      <c r="B250" s="473">
        <f t="shared" si="47"/>
        <v>77</v>
      </c>
      <c r="C250" s="423" t="s">
        <v>1107</v>
      </c>
      <c r="D250" s="423" t="s">
        <v>1014</v>
      </c>
      <c r="E250" s="423" t="s">
        <v>1015</v>
      </c>
      <c r="F250" s="476">
        <f t="shared" si="46"/>
        <v>11</v>
      </c>
      <c r="G250" s="475"/>
      <c r="H250" s="475"/>
      <c r="I250" s="475"/>
      <c r="J250" s="475"/>
      <c r="K250" s="475"/>
      <c r="L250" s="475"/>
      <c r="M250" s="475"/>
      <c r="N250" s="475"/>
      <c r="O250" s="475"/>
      <c r="P250" s="475"/>
      <c r="Q250" s="475"/>
      <c r="R250" s="475"/>
      <c r="S250" s="475"/>
      <c r="T250" s="475"/>
      <c r="U250" s="475"/>
      <c r="V250" s="475"/>
      <c r="W250" s="475"/>
      <c r="X250" s="475"/>
      <c r="Y250" s="475"/>
      <c r="Z250" s="475"/>
      <c r="AA250" s="475"/>
      <c r="AB250" s="475"/>
      <c r="AC250" s="475"/>
      <c r="AD250" s="475"/>
      <c r="AE250" s="475"/>
      <c r="AF250" s="475"/>
      <c r="AG250" s="475"/>
      <c r="AH250" s="475"/>
      <c r="AI250" s="475"/>
      <c r="AJ250" s="475"/>
      <c r="AK250" s="475"/>
      <c r="AL250" s="475"/>
      <c r="AM250" s="475"/>
      <c r="AN250" s="475"/>
      <c r="AO250" s="475"/>
      <c r="AP250" s="475"/>
      <c r="AR250" s="475"/>
      <c r="AS250" s="475"/>
      <c r="AT250" s="475"/>
      <c r="AU250" s="475"/>
      <c r="AV250" s="475"/>
      <c r="AW250" s="475"/>
      <c r="AX250" s="475"/>
      <c r="AY250" s="475"/>
      <c r="AZ250" s="475"/>
      <c r="BA250" s="475">
        <v>11</v>
      </c>
      <c r="BB250" s="475"/>
      <c r="BC250" s="475"/>
      <c r="BD250" s="475"/>
      <c r="BE250" s="475"/>
      <c r="BF250" s="475"/>
      <c r="BG250" s="475"/>
      <c r="BH250" s="475"/>
      <c r="BI250" s="475"/>
      <c r="BJ250" s="475"/>
      <c r="BK250" s="475"/>
      <c r="BL250" s="475"/>
      <c r="BM250" s="475"/>
      <c r="BN250" s="475"/>
      <c r="BO250" s="475"/>
      <c r="BP250" s="475"/>
      <c r="BQ250" s="475"/>
      <c r="BR250" s="475"/>
      <c r="BS250" s="475"/>
      <c r="BT250" s="475"/>
      <c r="BU250" s="475"/>
      <c r="BV250" s="475"/>
      <c r="BW250" s="475"/>
      <c r="BX250" s="475"/>
      <c r="BY250" s="475"/>
      <c r="BZ250" s="475"/>
      <c r="CA250" s="475"/>
      <c r="CC250" s="475"/>
      <c r="CD250" s="475"/>
      <c r="CE250" s="475"/>
      <c r="CF250" s="475"/>
      <c r="CG250" s="475"/>
      <c r="CH250" s="475"/>
      <c r="CI250" s="475"/>
      <c r="CJ250" s="475"/>
      <c r="CK250" s="475"/>
      <c r="CL250" s="475"/>
      <c r="CM250" s="475"/>
      <c r="CN250" s="475"/>
      <c r="CO250" s="475"/>
      <c r="CP250" s="475"/>
      <c r="CQ250" s="475"/>
      <c r="CR250" s="475"/>
      <c r="CS250" s="475"/>
      <c r="CT250" s="475"/>
      <c r="CU250" s="475"/>
      <c r="CV250" s="475"/>
      <c r="CW250" s="475"/>
      <c r="CX250" s="475"/>
      <c r="CY250" s="475"/>
      <c r="CZ250" s="475"/>
      <c r="DA250" s="475"/>
      <c r="DB250" s="475"/>
      <c r="DC250" s="475"/>
      <c r="DD250" s="475"/>
      <c r="DE250" s="475"/>
      <c r="DF250" s="475"/>
      <c r="DG250" s="475"/>
      <c r="DH250" s="475"/>
      <c r="DI250" s="475"/>
      <c r="DJ250" s="475"/>
      <c r="DK250" s="475"/>
      <c r="DL250" s="475"/>
      <c r="DM250" s="464">
        <v>1</v>
      </c>
    </row>
    <row r="251" spans="2:117">
      <c r="B251" s="473">
        <f t="shared" si="47"/>
        <v>78</v>
      </c>
      <c r="C251" s="423" t="s">
        <v>1107</v>
      </c>
      <c r="D251" s="423" t="s">
        <v>1043</v>
      </c>
      <c r="E251" s="423" t="s">
        <v>1044</v>
      </c>
      <c r="F251" s="476">
        <f t="shared" si="46"/>
        <v>24</v>
      </c>
      <c r="G251" s="475"/>
      <c r="H251" s="475"/>
      <c r="I251" s="475"/>
      <c r="J251" s="475"/>
      <c r="K251" s="475"/>
      <c r="L251" s="475"/>
      <c r="M251" s="475"/>
      <c r="N251" s="475"/>
      <c r="O251" s="475"/>
      <c r="P251" s="475"/>
      <c r="Q251" s="475"/>
      <c r="R251" s="475"/>
      <c r="S251" s="475"/>
      <c r="T251" s="475"/>
      <c r="U251" s="475"/>
      <c r="V251" s="475"/>
      <c r="W251" s="475"/>
      <c r="X251" s="475"/>
      <c r="Y251" s="475"/>
      <c r="Z251" s="475"/>
      <c r="AA251" s="475"/>
      <c r="AB251" s="475"/>
      <c r="AC251" s="475"/>
      <c r="AD251" s="475"/>
      <c r="AE251" s="475"/>
      <c r="AF251" s="475"/>
      <c r="AG251" s="475"/>
      <c r="AH251" s="475"/>
      <c r="AI251" s="475"/>
      <c r="AJ251" s="475"/>
      <c r="AK251" s="475"/>
      <c r="AL251" s="475"/>
      <c r="AM251" s="475"/>
      <c r="AN251" s="475"/>
      <c r="AO251" s="475"/>
      <c r="AP251" s="475"/>
      <c r="AR251" s="475"/>
      <c r="AS251" s="475"/>
      <c r="AT251" s="475"/>
      <c r="AU251" s="475"/>
      <c r="AV251" s="475"/>
      <c r="AW251" s="475"/>
      <c r="AX251" s="475"/>
      <c r="AY251" s="475"/>
      <c r="AZ251" s="475"/>
      <c r="BA251" s="475">
        <v>24</v>
      </c>
      <c r="BB251" s="475"/>
      <c r="BC251" s="475"/>
      <c r="BD251" s="475"/>
      <c r="BE251" s="475"/>
      <c r="BF251" s="475"/>
      <c r="BG251" s="475"/>
      <c r="BH251" s="475"/>
      <c r="BI251" s="475"/>
      <c r="BJ251" s="475"/>
      <c r="BK251" s="475"/>
      <c r="BL251" s="475"/>
      <c r="BM251" s="475"/>
      <c r="BN251" s="475"/>
      <c r="BO251" s="475"/>
      <c r="BP251" s="475"/>
      <c r="BQ251" s="475"/>
      <c r="BR251" s="475"/>
      <c r="BS251" s="475"/>
      <c r="BT251" s="475"/>
      <c r="BU251" s="475"/>
      <c r="BV251" s="475"/>
      <c r="BW251" s="475"/>
      <c r="BX251" s="475"/>
      <c r="BY251" s="475"/>
      <c r="BZ251" s="475"/>
      <c r="CA251" s="475"/>
      <c r="CC251" s="475"/>
      <c r="CD251" s="475"/>
      <c r="CE251" s="475"/>
      <c r="CF251" s="475"/>
      <c r="CG251" s="475"/>
      <c r="CH251" s="475"/>
      <c r="CI251" s="475"/>
      <c r="CJ251" s="475"/>
      <c r="CK251" s="475"/>
      <c r="CL251" s="475"/>
      <c r="CM251" s="475"/>
      <c r="CN251" s="475"/>
      <c r="CO251" s="475"/>
      <c r="CP251" s="475"/>
      <c r="CQ251" s="475"/>
      <c r="CR251" s="475"/>
      <c r="CS251" s="475"/>
      <c r="CT251" s="475"/>
      <c r="CU251" s="475"/>
      <c r="CV251" s="475"/>
      <c r="CW251" s="475"/>
      <c r="CX251" s="475"/>
      <c r="CY251" s="475"/>
      <c r="CZ251" s="475"/>
      <c r="DA251" s="475"/>
      <c r="DB251" s="475"/>
      <c r="DC251" s="475"/>
      <c r="DD251" s="475"/>
      <c r="DE251" s="475"/>
      <c r="DF251" s="475"/>
      <c r="DG251" s="475"/>
      <c r="DH251" s="475"/>
      <c r="DI251" s="475"/>
      <c r="DJ251" s="475"/>
      <c r="DK251" s="475"/>
      <c r="DL251" s="475"/>
      <c r="DM251" s="464">
        <v>1</v>
      </c>
    </row>
    <row r="252" spans="2:117">
      <c r="B252" s="473">
        <f t="shared" si="47"/>
        <v>79</v>
      </c>
      <c r="C252" s="423" t="s">
        <v>1107</v>
      </c>
      <c r="D252" s="423" t="s">
        <v>1039</v>
      </c>
      <c r="E252" s="423" t="s">
        <v>1056</v>
      </c>
      <c r="F252" s="476">
        <f t="shared" si="46"/>
        <v>20</v>
      </c>
      <c r="G252" s="475"/>
      <c r="H252" s="475"/>
      <c r="I252" s="475"/>
      <c r="J252" s="475"/>
      <c r="K252" s="475"/>
      <c r="L252" s="475"/>
      <c r="M252" s="475"/>
      <c r="N252" s="475"/>
      <c r="O252" s="475"/>
      <c r="P252" s="475"/>
      <c r="Q252" s="475"/>
      <c r="R252" s="475"/>
      <c r="S252" s="475"/>
      <c r="T252" s="475"/>
      <c r="U252" s="475"/>
      <c r="V252" s="475"/>
      <c r="W252" s="475"/>
      <c r="X252" s="475"/>
      <c r="Y252" s="475"/>
      <c r="Z252" s="475"/>
      <c r="AA252" s="475"/>
      <c r="AB252" s="475"/>
      <c r="AC252" s="475"/>
      <c r="AD252" s="475"/>
      <c r="AE252" s="475"/>
      <c r="AF252" s="475"/>
      <c r="AG252" s="475"/>
      <c r="AH252" s="475"/>
      <c r="AI252" s="475"/>
      <c r="AJ252" s="475"/>
      <c r="AK252" s="475"/>
      <c r="AL252" s="475"/>
      <c r="AM252" s="475"/>
      <c r="AN252" s="475"/>
      <c r="AO252" s="475"/>
      <c r="AP252" s="475"/>
      <c r="AR252" s="475"/>
      <c r="AS252" s="475"/>
      <c r="AT252" s="475"/>
      <c r="AU252" s="475"/>
      <c r="AV252" s="475"/>
      <c r="AW252" s="475"/>
      <c r="AX252" s="475"/>
      <c r="AY252" s="475"/>
      <c r="AZ252" s="475"/>
      <c r="BA252" s="475">
        <v>20</v>
      </c>
      <c r="BB252" s="475"/>
      <c r="BC252" s="475"/>
      <c r="BD252" s="475"/>
      <c r="BE252" s="475"/>
      <c r="BF252" s="475"/>
      <c r="BG252" s="475"/>
      <c r="BH252" s="475"/>
      <c r="BI252" s="475"/>
      <c r="BJ252" s="475"/>
      <c r="BK252" s="475"/>
      <c r="BL252" s="475"/>
      <c r="BM252" s="475"/>
      <c r="BN252" s="475"/>
      <c r="BO252" s="475"/>
      <c r="BP252" s="475"/>
      <c r="BQ252" s="475"/>
      <c r="BR252" s="475"/>
      <c r="BS252" s="475"/>
      <c r="BT252" s="475"/>
      <c r="BU252" s="475"/>
      <c r="BV252" s="475"/>
      <c r="BW252" s="475"/>
      <c r="BX252" s="475"/>
      <c r="BY252" s="475"/>
      <c r="BZ252" s="475"/>
      <c r="CA252" s="475"/>
      <c r="CC252" s="475"/>
      <c r="CD252" s="475"/>
      <c r="CE252" s="475"/>
      <c r="CF252" s="475"/>
      <c r="CG252" s="475"/>
      <c r="CH252" s="475"/>
      <c r="CI252" s="475"/>
      <c r="CJ252" s="475"/>
      <c r="CK252" s="475"/>
      <c r="CL252" s="475"/>
      <c r="CM252" s="475"/>
      <c r="CN252" s="475"/>
      <c r="CO252" s="475"/>
      <c r="CP252" s="475"/>
      <c r="CQ252" s="475"/>
      <c r="CR252" s="475"/>
      <c r="CS252" s="475"/>
      <c r="CT252" s="475"/>
      <c r="CU252" s="475"/>
      <c r="CV252" s="475"/>
      <c r="CW252" s="475"/>
      <c r="CX252" s="475"/>
      <c r="CY252" s="475"/>
      <c r="CZ252" s="475"/>
      <c r="DA252" s="475"/>
      <c r="DB252" s="475"/>
      <c r="DC252" s="475"/>
      <c r="DD252" s="475"/>
      <c r="DE252" s="475"/>
      <c r="DF252" s="475"/>
      <c r="DG252" s="475"/>
      <c r="DH252" s="475"/>
      <c r="DI252" s="475"/>
      <c r="DJ252" s="475"/>
      <c r="DK252" s="475"/>
      <c r="DL252" s="475"/>
      <c r="DM252" s="464">
        <v>1</v>
      </c>
    </row>
    <row r="253" spans="2:117">
      <c r="B253" s="473">
        <f t="shared" si="47"/>
        <v>80</v>
      </c>
      <c r="C253" s="423" t="s">
        <v>1107</v>
      </c>
      <c r="D253" s="423" t="s">
        <v>1035</v>
      </c>
      <c r="E253" s="423" t="s">
        <v>1185</v>
      </c>
      <c r="F253" s="476">
        <f t="shared" si="46"/>
        <v>24</v>
      </c>
      <c r="G253" s="475"/>
      <c r="H253" s="475"/>
      <c r="I253" s="475"/>
      <c r="J253" s="475"/>
      <c r="K253" s="475"/>
      <c r="L253" s="475"/>
      <c r="M253" s="475"/>
      <c r="N253" s="475"/>
      <c r="O253" s="475"/>
      <c r="P253" s="475"/>
      <c r="Q253" s="475"/>
      <c r="R253" s="475"/>
      <c r="S253" s="475"/>
      <c r="T253" s="475"/>
      <c r="U253" s="475"/>
      <c r="V253" s="475"/>
      <c r="W253" s="475"/>
      <c r="X253" s="475"/>
      <c r="Y253" s="475"/>
      <c r="Z253" s="475"/>
      <c r="AA253" s="475"/>
      <c r="AB253" s="475"/>
      <c r="AC253" s="475"/>
      <c r="AD253" s="475"/>
      <c r="AE253" s="475"/>
      <c r="AF253" s="475"/>
      <c r="AG253" s="475"/>
      <c r="AH253" s="475"/>
      <c r="AI253" s="475"/>
      <c r="AJ253" s="475"/>
      <c r="AK253" s="475"/>
      <c r="AL253" s="475"/>
      <c r="AM253" s="475"/>
      <c r="AN253" s="475"/>
      <c r="AO253" s="475"/>
      <c r="AP253" s="475"/>
      <c r="AR253" s="475"/>
      <c r="AS253" s="475"/>
      <c r="AT253" s="475"/>
      <c r="AU253" s="475"/>
      <c r="AV253" s="475"/>
      <c r="AW253" s="475"/>
      <c r="AX253" s="475"/>
      <c r="AY253" s="475"/>
      <c r="AZ253" s="475"/>
      <c r="BA253" s="475">
        <v>24</v>
      </c>
      <c r="BB253" s="475"/>
      <c r="BC253" s="475"/>
      <c r="BD253" s="475"/>
      <c r="BE253" s="475"/>
      <c r="BF253" s="475"/>
      <c r="BG253" s="475"/>
      <c r="BH253" s="475"/>
      <c r="BI253" s="475"/>
      <c r="BJ253" s="475"/>
      <c r="BK253" s="475"/>
      <c r="BL253" s="475"/>
      <c r="BM253" s="475"/>
      <c r="BN253" s="475"/>
      <c r="BO253" s="475"/>
      <c r="BP253" s="475"/>
      <c r="BQ253" s="475"/>
      <c r="BR253" s="475"/>
      <c r="BS253" s="475"/>
      <c r="BT253" s="475"/>
      <c r="BU253" s="475"/>
      <c r="BV253" s="475"/>
      <c r="BW253" s="475"/>
      <c r="BX253" s="475"/>
      <c r="BY253" s="475"/>
      <c r="BZ253" s="475"/>
      <c r="CA253" s="475"/>
      <c r="CC253" s="475"/>
      <c r="CD253" s="475"/>
      <c r="CE253" s="475"/>
      <c r="CF253" s="475"/>
      <c r="CG253" s="475"/>
      <c r="CH253" s="475"/>
      <c r="CI253" s="475"/>
      <c r="CJ253" s="475"/>
      <c r="CK253" s="475"/>
      <c r="CL253" s="475"/>
      <c r="CM253" s="475"/>
      <c r="CN253" s="475"/>
      <c r="CO253" s="475"/>
      <c r="CP253" s="475"/>
      <c r="CQ253" s="475"/>
      <c r="CR253" s="475"/>
      <c r="CS253" s="475"/>
      <c r="CT253" s="475"/>
      <c r="CU253" s="475"/>
      <c r="CV253" s="475"/>
      <c r="CW253" s="475"/>
      <c r="CX253" s="475"/>
      <c r="CY253" s="475"/>
      <c r="CZ253" s="475"/>
      <c r="DA253" s="475"/>
      <c r="DB253" s="475"/>
      <c r="DC253" s="475"/>
      <c r="DD253" s="475"/>
      <c r="DE253" s="475"/>
      <c r="DF253" s="475"/>
      <c r="DG253" s="475"/>
      <c r="DH253" s="475"/>
      <c r="DI253" s="475"/>
      <c r="DJ253" s="475"/>
      <c r="DK253" s="475"/>
      <c r="DL253" s="475"/>
      <c r="DM253" s="464">
        <v>1</v>
      </c>
    </row>
    <row r="254" spans="2:117">
      <c r="B254" s="473">
        <f t="shared" si="47"/>
        <v>81</v>
      </c>
      <c r="C254" s="423" t="s">
        <v>1107</v>
      </c>
      <c r="D254" s="423" t="s">
        <v>1037</v>
      </c>
      <c r="E254" s="423" t="s">
        <v>1038</v>
      </c>
      <c r="F254" s="476">
        <f t="shared" si="46"/>
        <v>28</v>
      </c>
      <c r="G254" s="475"/>
      <c r="H254" s="475"/>
      <c r="I254" s="475"/>
      <c r="J254" s="475"/>
      <c r="K254" s="475"/>
      <c r="L254" s="475"/>
      <c r="M254" s="475"/>
      <c r="N254" s="475"/>
      <c r="O254" s="475"/>
      <c r="P254" s="475"/>
      <c r="Q254" s="475"/>
      <c r="R254" s="475"/>
      <c r="S254" s="475"/>
      <c r="T254" s="475"/>
      <c r="U254" s="475"/>
      <c r="V254" s="475"/>
      <c r="W254" s="475"/>
      <c r="X254" s="475"/>
      <c r="Y254" s="475"/>
      <c r="Z254" s="475"/>
      <c r="AA254" s="475"/>
      <c r="AB254" s="475"/>
      <c r="AC254" s="475"/>
      <c r="AD254" s="475"/>
      <c r="AE254" s="475"/>
      <c r="AF254" s="475"/>
      <c r="AG254" s="475"/>
      <c r="AH254" s="475"/>
      <c r="AI254" s="475"/>
      <c r="AJ254" s="475"/>
      <c r="AK254" s="475"/>
      <c r="AL254" s="475"/>
      <c r="AM254" s="475"/>
      <c r="AN254" s="475"/>
      <c r="AO254" s="475"/>
      <c r="AP254" s="475"/>
      <c r="AR254" s="475"/>
      <c r="AS254" s="475"/>
      <c r="AT254" s="475"/>
      <c r="AU254" s="475"/>
      <c r="AV254" s="475"/>
      <c r="AW254" s="475"/>
      <c r="AX254" s="475"/>
      <c r="AY254" s="475"/>
      <c r="AZ254" s="475"/>
      <c r="BA254" s="475">
        <v>28</v>
      </c>
      <c r="BB254" s="475"/>
      <c r="BC254" s="475"/>
      <c r="BD254" s="475"/>
      <c r="BE254" s="475"/>
      <c r="BF254" s="475"/>
      <c r="BG254" s="475"/>
      <c r="BH254" s="475"/>
      <c r="BI254" s="475"/>
      <c r="BJ254" s="475"/>
      <c r="BK254" s="475"/>
      <c r="BL254" s="475"/>
      <c r="BM254" s="475"/>
      <c r="BN254" s="475"/>
      <c r="BO254" s="475"/>
      <c r="BP254" s="475"/>
      <c r="BQ254" s="475"/>
      <c r="BR254" s="475"/>
      <c r="BS254" s="475"/>
      <c r="BT254" s="475"/>
      <c r="BU254" s="475"/>
      <c r="BV254" s="475"/>
      <c r="BW254" s="475"/>
      <c r="BX254" s="475"/>
      <c r="BY254" s="475"/>
      <c r="BZ254" s="475"/>
      <c r="CA254" s="475"/>
      <c r="CC254" s="475"/>
      <c r="CD254" s="475"/>
      <c r="CE254" s="475"/>
      <c r="CF254" s="475"/>
      <c r="CG254" s="475"/>
      <c r="CH254" s="475"/>
      <c r="CI254" s="475"/>
      <c r="CJ254" s="475"/>
      <c r="CK254" s="475"/>
      <c r="CL254" s="475"/>
      <c r="CM254" s="475"/>
      <c r="CN254" s="475"/>
      <c r="CO254" s="475"/>
      <c r="CP254" s="475"/>
      <c r="CQ254" s="475"/>
      <c r="CR254" s="475"/>
      <c r="CS254" s="475"/>
      <c r="CT254" s="475"/>
      <c r="CU254" s="475"/>
      <c r="CV254" s="475"/>
      <c r="CW254" s="475"/>
      <c r="CX254" s="475"/>
      <c r="CY254" s="475"/>
      <c r="CZ254" s="475"/>
      <c r="DA254" s="475"/>
      <c r="DB254" s="475"/>
      <c r="DC254" s="475"/>
      <c r="DD254" s="475"/>
      <c r="DE254" s="475"/>
      <c r="DF254" s="475"/>
      <c r="DG254" s="475"/>
      <c r="DH254" s="475"/>
      <c r="DI254" s="475"/>
      <c r="DJ254" s="475"/>
      <c r="DK254" s="475"/>
      <c r="DL254" s="475"/>
      <c r="DM254" s="464">
        <v>1</v>
      </c>
    </row>
    <row r="255" spans="2:117">
      <c r="B255" s="473">
        <f t="shared" si="47"/>
        <v>82</v>
      </c>
      <c r="C255" s="423" t="s">
        <v>1107</v>
      </c>
      <c r="D255" s="423" t="s">
        <v>1414</v>
      </c>
      <c r="E255" s="423" t="s">
        <v>1415</v>
      </c>
      <c r="F255" s="476">
        <f t="shared" si="46"/>
        <v>0</v>
      </c>
      <c r="G255" s="475"/>
      <c r="H255" s="475"/>
      <c r="I255" s="475"/>
      <c r="J255" s="475"/>
      <c r="K255" s="475"/>
      <c r="L255" s="475"/>
      <c r="M255" s="475"/>
      <c r="N255" s="475"/>
      <c r="O255" s="475"/>
      <c r="P255" s="475"/>
      <c r="Q255" s="475"/>
      <c r="R255" s="475"/>
      <c r="S255" s="475"/>
      <c r="T255" s="475"/>
      <c r="U255" s="475"/>
      <c r="V255" s="475"/>
      <c r="W255" s="475"/>
      <c r="X255" s="475"/>
      <c r="Y255" s="475"/>
      <c r="Z255" s="475"/>
      <c r="AA255" s="475"/>
      <c r="AB255" s="475"/>
      <c r="AC255" s="475"/>
      <c r="AD255" s="475"/>
      <c r="AE255" s="475"/>
      <c r="AF255" s="475"/>
      <c r="AG255" s="475"/>
      <c r="AH255" s="475"/>
      <c r="AI255" s="475"/>
      <c r="AJ255" s="475"/>
      <c r="AK255" s="475"/>
      <c r="AL255" s="475"/>
      <c r="AM255" s="475"/>
      <c r="AN255" s="475"/>
      <c r="AO255" s="475"/>
      <c r="AP255" s="475"/>
      <c r="AR255" s="475"/>
      <c r="AS255" s="475"/>
      <c r="AT255" s="475"/>
      <c r="AU255" s="475"/>
      <c r="AV255" s="475"/>
      <c r="AW255" s="475"/>
      <c r="AX255" s="475"/>
      <c r="AY255" s="475"/>
      <c r="AZ255" s="475"/>
      <c r="BA255" s="475"/>
      <c r="BB255" s="475"/>
      <c r="BC255" s="475"/>
      <c r="BD255" s="475"/>
      <c r="BE255" s="475"/>
      <c r="BF255" s="475"/>
      <c r="BG255" s="475"/>
      <c r="BH255" s="475"/>
      <c r="BI255" s="475"/>
      <c r="BJ255" s="475"/>
      <c r="BK255" s="475"/>
      <c r="BL255" s="475"/>
      <c r="BM255" s="475"/>
      <c r="BN255" s="475"/>
      <c r="BO255" s="475"/>
      <c r="BP255" s="475"/>
      <c r="BQ255" s="475"/>
      <c r="BR255" s="475"/>
      <c r="BS255" s="475"/>
      <c r="BT255" s="475"/>
      <c r="BU255" s="475"/>
      <c r="BV255" s="475"/>
      <c r="BW255" s="475"/>
      <c r="BX255" s="475"/>
      <c r="BY255" s="475"/>
      <c r="BZ255" s="475"/>
      <c r="CA255" s="475"/>
      <c r="CC255" s="475"/>
      <c r="CD255" s="475"/>
      <c r="CE255" s="475"/>
      <c r="CF255" s="475"/>
      <c r="CG255" s="475"/>
      <c r="CH255" s="475"/>
      <c r="CI255" s="475"/>
      <c r="CJ255" s="475"/>
      <c r="CK255" s="475"/>
      <c r="CL255" s="475"/>
      <c r="CM255" s="475"/>
      <c r="CN255" s="475"/>
      <c r="CO255" s="475"/>
      <c r="CP255" s="475"/>
      <c r="CQ255" s="475"/>
      <c r="CR255" s="475"/>
      <c r="CS255" s="475"/>
      <c r="CT255" s="475"/>
      <c r="CU255" s="475"/>
      <c r="CV255" s="475"/>
      <c r="CW255" s="475"/>
      <c r="CX255" s="475"/>
      <c r="CY255" s="475"/>
      <c r="CZ255" s="475"/>
      <c r="DA255" s="475"/>
      <c r="DB255" s="475"/>
      <c r="DC255" s="475"/>
      <c r="DD255" s="475"/>
      <c r="DE255" s="475"/>
      <c r="DF255" s="475"/>
      <c r="DG255" s="475"/>
      <c r="DH255" s="475"/>
      <c r="DI255" s="475"/>
      <c r="DJ255" s="475"/>
      <c r="DK255" s="475"/>
      <c r="DL255" s="475"/>
      <c r="DM255" s="464">
        <v>1</v>
      </c>
    </row>
    <row r="256" spans="2:117">
      <c r="B256" s="473">
        <f t="shared" si="47"/>
        <v>83</v>
      </c>
      <c r="C256" s="423" t="s">
        <v>1107</v>
      </c>
      <c r="D256" s="423" t="s">
        <v>1041</v>
      </c>
      <c r="E256" s="423" t="s">
        <v>1042</v>
      </c>
      <c r="F256" s="476">
        <f t="shared" si="46"/>
        <v>15.5</v>
      </c>
      <c r="G256" s="475"/>
      <c r="H256" s="475"/>
      <c r="I256" s="475"/>
      <c r="J256" s="475"/>
      <c r="K256" s="475"/>
      <c r="L256" s="475"/>
      <c r="M256" s="475"/>
      <c r="N256" s="475"/>
      <c r="O256" s="475"/>
      <c r="P256" s="475"/>
      <c r="Q256" s="475"/>
      <c r="R256" s="475"/>
      <c r="S256" s="475"/>
      <c r="T256" s="475"/>
      <c r="U256" s="475"/>
      <c r="V256" s="475"/>
      <c r="W256" s="475"/>
      <c r="X256" s="475"/>
      <c r="Y256" s="475"/>
      <c r="Z256" s="475"/>
      <c r="AA256" s="475"/>
      <c r="AB256" s="475"/>
      <c r="AC256" s="475"/>
      <c r="AD256" s="475"/>
      <c r="AE256" s="475"/>
      <c r="AF256" s="475"/>
      <c r="AG256" s="475"/>
      <c r="AH256" s="475"/>
      <c r="AI256" s="475"/>
      <c r="AJ256" s="475"/>
      <c r="AK256" s="475"/>
      <c r="AL256" s="475"/>
      <c r="AM256" s="475"/>
      <c r="AN256" s="475"/>
      <c r="AO256" s="475"/>
      <c r="AP256" s="475"/>
      <c r="AR256" s="475"/>
      <c r="AS256" s="475"/>
      <c r="AT256" s="475"/>
      <c r="AU256" s="475"/>
      <c r="AV256" s="475"/>
      <c r="AW256" s="475"/>
      <c r="AX256" s="475"/>
      <c r="AY256" s="475"/>
      <c r="AZ256" s="475"/>
      <c r="BA256" s="475">
        <v>15.5</v>
      </c>
      <c r="BB256" s="475"/>
      <c r="BC256" s="475"/>
      <c r="BD256" s="475"/>
      <c r="BE256" s="475"/>
      <c r="BF256" s="475"/>
      <c r="BG256" s="475"/>
      <c r="BH256" s="475"/>
      <c r="BI256" s="475"/>
      <c r="BJ256" s="475"/>
      <c r="BK256" s="475"/>
      <c r="BL256" s="475"/>
      <c r="BM256" s="475"/>
      <c r="BN256" s="475"/>
      <c r="BO256" s="475"/>
      <c r="BP256" s="475"/>
      <c r="BQ256" s="475"/>
      <c r="BR256" s="475"/>
      <c r="BS256" s="475"/>
      <c r="BT256" s="475"/>
      <c r="BU256" s="475"/>
      <c r="BV256" s="475"/>
      <c r="BW256" s="475"/>
      <c r="BX256" s="475"/>
      <c r="BY256" s="475"/>
      <c r="BZ256" s="475"/>
      <c r="CA256" s="475"/>
      <c r="CC256" s="475"/>
      <c r="CD256" s="475"/>
      <c r="CE256" s="475"/>
      <c r="CF256" s="475"/>
      <c r="CG256" s="475"/>
      <c r="CH256" s="475"/>
      <c r="CI256" s="475"/>
      <c r="CJ256" s="475"/>
      <c r="CK256" s="475"/>
      <c r="CL256" s="475"/>
      <c r="CM256" s="475"/>
      <c r="CN256" s="475"/>
      <c r="CO256" s="475"/>
      <c r="CP256" s="475"/>
      <c r="CQ256" s="475"/>
      <c r="CR256" s="475"/>
      <c r="CS256" s="475"/>
      <c r="CT256" s="475"/>
      <c r="CU256" s="475"/>
      <c r="CV256" s="475"/>
      <c r="CW256" s="475"/>
      <c r="CX256" s="475"/>
      <c r="CY256" s="475"/>
      <c r="CZ256" s="475"/>
      <c r="DA256" s="475"/>
      <c r="DB256" s="475"/>
      <c r="DC256" s="475"/>
      <c r="DD256" s="475"/>
      <c r="DE256" s="475"/>
      <c r="DF256" s="475"/>
      <c r="DG256" s="475"/>
      <c r="DH256" s="475"/>
      <c r="DI256" s="475"/>
      <c r="DJ256" s="475"/>
      <c r="DK256" s="475"/>
      <c r="DL256" s="475"/>
      <c r="DM256" s="464">
        <v>1</v>
      </c>
    </row>
    <row r="257" spans="2:117">
      <c r="B257" s="473">
        <f t="shared" si="47"/>
        <v>84</v>
      </c>
      <c r="C257" s="423" t="s">
        <v>1107</v>
      </c>
      <c r="D257" s="423" t="s">
        <v>1083</v>
      </c>
      <c r="E257" s="423" t="s">
        <v>1084</v>
      </c>
      <c r="F257" s="476">
        <f t="shared" si="46"/>
        <v>0</v>
      </c>
      <c r="G257" s="475"/>
      <c r="H257" s="475"/>
      <c r="I257" s="475"/>
      <c r="J257" s="475"/>
      <c r="K257" s="475"/>
      <c r="L257" s="475"/>
      <c r="M257" s="475"/>
      <c r="N257" s="475"/>
      <c r="O257" s="475"/>
      <c r="P257" s="475"/>
      <c r="Q257" s="475"/>
      <c r="R257" s="475"/>
      <c r="S257" s="475"/>
      <c r="T257" s="475"/>
      <c r="U257" s="475"/>
      <c r="V257" s="475"/>
      <c r="W257" s="475"/>
      <c r="X257" s="475"/>
      <c r="Y257" s="475"/>
      <c r="Z257" s="475"/>
      <c r="AA257" s="475"/>
      <c r="AB257" s="475"/>
      <c r="AC257" s="475"/>
      <c r="AD257" s="475"/>
      <c r="AE257" s="475"/>
      <c r="AF257" s="475"/>
      <c r="AG257" s="475"/>
      <c r="AH257" s="475"/>
      <c r="AI257" s="475"/>
      <c r="AJ257" s="475"/>
      <c r="AK257" s="475"/>
      <c r="AL257" s="475"/>
      <c r="AM257" s="475"/>
      <c r="AN257" s="475"/>
      <c r="AO257" s="475"/>
      <c r="AP257" s="475"/>
      <c r="AR257" s="475"/>
      <c r="AS257" s="475"/>
      <c r="AT257" s="475"/>
      <c r="AU257" s="475"/>
      <c r="AV257" s="475"/>
      <c r="AW257" s="475"/>
      <c r="AX257" s="475"/>
      <c r="AY257" s="475"/>
      <c r="AZ257" s="475"/>
      <c r="BA257" s="475"/>
      <c r="BB257" s="475"/>
      <c r="BC257" s="475"/>
      <c r="BD257" s="475"/>
      <c r="BE257" s="475"/>
      <c r="BF257" s="475"/>
      <c r="BG257" s="475"/>
      <c r="BH257" s="475"/>
      <c r="BI257" s="475"/>
      <c r="BJ257" s="475"/>
      <c r="BK257" s="475"/>
      <c r="BL257" s="475"/>
      <c r="BM257" s="475"/>
      <c r="BN257" s="475"/>
      <c r="BO257" s="475"/>
      <c r="BP257" s="475"/>
      <c r="BQ257" s="475"/>
      <c r="BR257" s="475"/>
      <c r="BS257" s="475"/>
      <c r="BT257" s="475"/>
      <c r="BU257" s="475"/>
      <c r="BV257" s="475"/>
      <c r="BW257" s="475"/>
      <c r="BX257" s="475"/>
      <c r="BY257" s="475"/>
      <c r="BZ257" s="475"/>
      <c r="CA257" s="475"/>
      <c r="CC257" s="475"/>
      <c r="CD257" s="475"/>
      <c r="CE257" s="475"/>
      <c r="CF257" s="475"/>
      <c r="CG257" s="475"/>
      <c r="CH257" s="475"/>
      <c r="CI257" s="475"/>
      <c r="CJ257" s="475"/>
      <c r="CK257" s="475"/>
      <c r="CL257" s="475"/>
      <c r="CM257" s="475"/>
      <c r="CN257" s="475"/>
      <c r="CO257" s="475"/>
      <c r="CP257" s="475"/>
      <c r="CQ257" s="475"/>
      <c r="CR257" s="475"/>
      <c r="CS257" s="475"/>
      <c r="CT257" s="475"/>
      <c r="CU257" s="475"/>
      <c r="CV257" s="475"/>
      <c r="CW257" s="475"/>
      <c r="CX257" s="475"/>
      <c r="CY257" s="475"/>
      <c r="CZ257" s="475"/>
      <c r="DA257" s="475"/>
      <c r="DB257" s="475"/>
      <c r="DC257" s="475"/>
      <c r="DD257" s="475"/>
      <c r="DE257" s="475"/>
      <c r="DF257" s="475"/>
      <c r="DG257" s="475"/>
      <c r="DH257" s="475"/>
      <c r="DI257" s="475"/>
      <c r="DJ257" s="475"/>
      <c r="DK257" s="475"/>
      <c r="DL257" s="475"/>
      <c r="DM257" s="464">
        <v>1</v>
      </c>
    </row>
    <row r="258" spans="2:117">
      <c r="B258" s="473">
        <f t="shared" si="47"/>
        <v>85</v>
      </c>
      <c r="C258" s="423" t="s">
        <v>1107</v>
      </c>
      <c r="D258" s="423" t="s">
        <v>1186</v>
      </c>
      <c r="E258" s="423" t="s">
        <v>1046</v>
      </c>
      <c r="F258" s="476">
        <f t="shared" si="46"/>
        <v>0</v>
      </c>
      <c r="G258" s="475"/>
      <c r="H258" s="475"/>
      <c r="I258" s="475"/>
      <c r="J258" s="475"/>
      <c r="K258" s="475"/>
      <c r="L258" s="475"/>
      <c r="M258" s="475"/>
      <c r="N258" s="475"/>
      <c r="O258" s="475"/>
      <c r="P258" s="475"/>
      <c r="Q258" s="475"/>
      <c r="R258" s="475"/>
      <c r="S258" s="475"/>
      <c r="T258" s="475"/>
      <c r="U258" s="475"/>
      <c r="V258" s="475"/>
      <c r="W258" s="475"/>
      <c r="X258" s="475"/>
      <c r="Y258" s="475"/>
      <c r="Z258" s="475"/>
      <c r="AA258" s="475"/>
      <c r="AB258" s="475"/>
      <c r="AC258" s="475"/>
      <c r="AD258" s="475"/>
      <c r="AE258" s="475"/>
      <c r="AF258" s="475"/>
      <c r="AG258" s="475"/>
      <c r="AH258" s="475"/>
      <c r="AI258" s="475"/>
      <c r="AJ258" s="475"/>
      <c r="AK258" s="475"/>
      <c r="AL258" s="475"/>
      <c r="AM258" s="475"/>
      <c r="AN258" s="475"/>
      <c r="AO258" s="475"/>
      <c r="AP258" s="475"/>
      <c r="AR258" s="475"/>
      <c r="AS258" s="475"/>
      <c r="AT258" s="475"/>
      <c r="AU258" s="475"/>
      <c r="AV258" s="475"/>
      <c r="AW258" s="475"/>
      <c r="AX258" s="475"/>
      <c r="AY258" s="475"/>
      <c r="AZ258" s="475"/>
      <c r="BA258" s="475"/>
      <c r="BB258" s="475"/>
      <c r="BC258" s="475"/>
      <c r="BD258" s="475"/>
      <c r="BE258" s="475"/>
      <c r="BF258" s="475"/>
      <c r="BG258" s="475"/>
      <c r="BH258" s="475"/>
      <c r="BI258" s="475"/>
      <c r="BJ258" s="475"/>
      <c r="BK258" s="475"/>
      <c r="BL258" s="475"/>
      <c r="BM258" s="475"/>
      <c r="BN258" s="475"/>
      <c r="BO258" s="475"/>
      <c r="BP258" s="475"/>
      <c r="BQ258" s="475"/>
      <c r="BR258" s="475"/>
      <c r="BS258" s="475"/>
      <c r="BT258" s="475"/>
      <c r="BU258" s="475"/>
      <c r="BV258" s="475"/>
      <c r="BW258" s="475"/>
      <c r="BX258" s="475"/>
      <c r="BY258" s="475"/>
      <c r="BZ258" s="475"/>
      <c r="CA258" s="475"/>
      <c r="CC258" s="475"/>
      <c r="CD258" s="475"/>
      <c r="CE258" s="475"/>
      <c r="CF258" s="475"/>
      <c r="CG258" s="475"/>
      <c r="CH258" s="475"/>
      <c r="CI258" s="475"/>
      <c r="CJ258" s="475"/>
      <c r="CK258" s="475"/>
      <c r="CL258" s="475"/>
      <c r="CM258" s="475"/>
      <c r="CN258" s="475"/>
      <c r="CO258" s="475"/>
      <c r="CP258" s="475"/>
      <c r="CQ258" s="475"/>
      <c r="CR258" s="475"/>
      <c r="CS258" s="475"/>
      <c r="CT258" s="475"/>
      <c r="CU258" s="475"/>
      <c r="CV258" s="475"/>
      <c r="CW258" s="475"/>
      <c r="CX258" s="475"/>
      <c r="CY258" s="475"/>
      <c r="CZ258" s="475"/>
      <c r="DA258" s="475"/>
      <c r="DB258" s="475"/>
      <c r="DC258" s="475"/>
      <c r="DD258" s="475"/>
      <c r="DE258" s="475"/>
      <c r="DF258" s="475"/>
      <c r="DG258" s="475"/>
      <c r="DH258" s="475"/>
      <c r="DI258" s="475"/>
      <c r="DJ258" s="475"/>
      <c r="DK258" s="475"/>
      <c r="DL258" s="475"/>
      <c r="DM258" s="464">
        <v>1</v>
      </c>
    </row>
    <row r="259" spans="2:117">
      <c r="B259" s="473">
        <f t="shared" si="47"/>
        <v>86</v>
      </c>
      <c r="C259" s="423" t="s">
        <v>1107</v>
      </c>
      <c r="D259" s="423" t="s">
        <v>1380</v>
      </c>
      <c r="E259" s="423" t="s">
        <v>1381</v>
      </c>
      <c r="F259" s="476">
        <f t="shared" si="46"/>
        <v>7.5</v>
      </c>
      <c r="G259" s="475"/>
      <c r="H259" s="475"/>
      <c r="I259" s="475"/>
      <c r="J259" s="475"/>
      <c r="K259" s="475"/>
      <c r="L259" s="475"/>
      <c r="M259" s="475"/>
      <c r="N259" s="475"/>
      <c r="O259" s="475"/>
      <c r="P259" s="475"/>
      <c r="Q259" s="475"/>
      <c r="R259" s="475"/>
      <c r="S259" s="475"/>
      <c r="T259" s="475"/>
      <c r="U259" s="475"/>
      <c r="V259" s="475"/>
      <c r="W259" s="475"/>
      <c r="X259" s="475"/>
      <c r="Y259" s="475"/>
      <c r="Z259" s="475"/>
      <c r="AA259" s="475"/>
      <c r="AB259" s="475"/>
      <c r="AC259" s="475"/>
      <c r="AD259" s="475"/>
      <c r="AE259" s="475"/>
      <c r="AF259" s="475"/>
      <c r="AG259" s="475"/>
      <c r="AH259" s="475"/>
      <c r="AI259" s="475"/>
      <c r="AJ259" s="475"/>
      <c r="AK259" s="475"/>
      <c r="AL259" s="475"/>
      <c r="AM259" s="475"/>
      <c r="AN259" s="475"/>
      <c r="AO259" s="475"/>
      <c r="AP259" s="475"/>
      <c r="AR259" s="475"/>
      <c r="AS259" s="475"/>
      <c r="AT259" s="475"/>
      <c r="AU259" s="475"/>
      <c r="AV259" s="475"/>
      <c r="AW259" s="475"/>
      <c r="AX259" s="475"/>
      <c r="AY259" s="475"/>
      <c r="AZ259" s="475"/>
      <c r="BA259" s="475">
        <v>7.5</v>
      </c>
      <c r="BB259" s="475"/>
      <c r="BC259" s="475"/>
      <c r="BD259" s="475"/>
      <c r="BE259" s="475"/>
      <c r="BF259" s="475"/>
      <c r="BG259" s="475"/>
      <c r="BH259" s="475"/>
      <c r="BI259" s="475"/>
      <c r="BJ259" s="475"/>
      <c r="BK259" s="475"/>
      <c r="BL259" s="475"/>
      <c r="BM259" s="475"/>
      <c r="BN259" s="475"/>
      <c r="BO259" s="475"/>
      <c r="BP259" s="475"/>
      <c r="BQ259" s="475"/>
      <c r="BR259" s="475"/>
      <c r="BS259" s="475"/>
      <c r="BT259" s="475"/>
      <c r="BU259" s="475"/>
      <c r="BV259" s="475"/>
      <c r="BW259" s="475"/>
      <c r="BX259" s="475"/>
      <c r="BY259" s="475"/>
      <c r="BZ259" s="475"/>
      <c r="CA259" s="475"/>
      <c r="CC259" s="475"/>
      <c r="CD259" s="475"/>
      <c r="CE259" s="475"/>
      <c r="CF259" s="475"/>
      <c r="CG259" s="475"/>
      <c r="CH259" s="475"/>
      <c r="CI259" s="475"/>
      <c r="CJ259" s="475"/>
      <c r="CK259" s="475"/>
      <c r="CL259" s="475"/>
      <c r="CM259" s="475"/>
      <c r="CN259" s="475"/>
      <c r="CO259" s="475"/>
      <c r="CP259" s="475"/>
      <c r="CQ259" s="475"/>
      <c r="CR259" s="475"/>
      <c r="CS259" s="475"/>
      <c r="CT259" s="475"/>
      <c r="CU259" s="475"/>
      <c r="CV259" s="475"/>
      <c r="CW259" s="475"/>
      <c r="CX259" s="475"/>
      <c r="CY259" s="475"/>
      <c r="CZ259" s="475"/>
      <c r="DA259" s="475"/>
      <c r="DB259" s="475"/>
      <c r="DC259" s="475"/>
      <c r="DD259" s="475"/>
      <c r="DE259" s="475"/>
      <c r="DF259" s="475"/>
      <c r="DG259" s="475"/>
      <c r="DH259" s="475"/>
      <c r="DI259" s="475"/>
      <c r="DJ259" s="475"/>
      <c r="DK259" s="475"/>
      <c r="DL259" s="475"/>
      <c r="DM259" s="464">
        <v>1</v>
      </c>
    </row>
    <row r="260" spans="2:117">
      <c r="B260" s="473">
        <f t="shared" si="47"/>
        <v>87</v>
      </c>
      <c r="C260" s="423" t="s">
        <v>1107</v>
      </c>
      <c r="D260" s="423" t="s">
        <v>1085</v>
      </c>
      <c r="E260" s="423" t="s">
        <v>1086</v>
      </c>
      <c r="F260" s="476">
        <f t="shared" si="46"/>
        <v>0</v>
      </c>
      <c r="G260" s="475"/>
      <c r="H260" s="475"/>
      <c r="I260" s="475"/>
      <c r="J260" s="475"/>
      <c r="K260" s="475"/>
      <c r="L260" s="475"/>
      <c r="M260" s="475"/>
      <c r="N260" s="475"/>
      <c r="O260" s="475"/>
      <c r="P260" s="475"/>
      <c r="Q260" s="475"/>
      <c r="R260" s="475"/>
      <c r="S260" s="475"/>
      <c r="T260" s="475"/>
      <c r="U260" s="475"/>
      <c r="V260" s="475"/>
      <c r="W260" s="475"/>
      <c r="X260" s="475"/>
      <c r="Y260" s="475"/>
      <c r="Z260" s="475"/>
      <c r="AA260" s="475"/>
      <c r="AB260" s="475"/>
      <c r="AC260" s="475"/>
      <c r="AD260" s="475"/>
      <c r="AE260" s="475"/>
      <c r="AF260" s="475"/>
      <c r="AG260" s="475"/>
      <c r="AH260" s="475"/>
      <c r="AI260" s="475"/>
      <c r="AJ260" s="475"/>
      <c r="AK260" s="475"/>
      <c r="AL260" s="475"/>
      <c r="AM260" s="475"/>
      <c r="AN260" s="475"/>
      <c r="AO260" s="475"/>
      <c r="AP260" s="475"/>
      <c r="AR260" s="475"/>
      <c r="AS260" s="475"/>
      <c r="AT260" s="475"/>
      <c r="AU260" s="475"/>
      <c r="AV260" s="475"/>
      <c r="AW260" s="475"/>
      <c r="AX260" s="475"/>
      <c r="AY260" s="475"/>
      <c r="AZ260" s="475"/>
      <c r="BA260" s="475"/>
      <c r="BB260" s="475"/>
      <c r="BC260" s="475"/>
      <c r="BD260" s="475"/>
      <c r="BE260" s="475"/>
      <c r="BF260" s="475"/>
      <c r="BG260" s="475"/>
      <c r="BH260" s="475"/>
      <c r="BI260" s="475"/>
      <c r="BJ260" s="475"/>
      <c r="BK260" s="475"/>
      <c r="BL260" s="475"/>
      <c r="BM260" s="475"/>
      <c r="BN260" s="475"/>
      <c r="BO260" s="475"/>
      <c r="BP260" s="475"/>
      <c r="BQ260" s="475"/>
      <c r="BR260" s="475"/>
      <c r="BS260" s="475"/>
      <c r="BT260" s="475"/>
      <c r="BU260" s="475"/>
      <c r="BV260" s="475"/>
      <c r="BW260" s="475"/>
      <c r="BX260" s="475"/>
      <c r="BY260" s="475"/>
      <c r="BZ260" s="475"/>
      <c r="CA260" s="475"/>
      <c r="CC260" s="475"/>
      <c r="CD260" s="475"/>
      <c r="CE260" s="475"/>
      <c r="CF260" s="475"/>
      <c r="CG260" s="475"/>
      <c r="CH260" s="475"/>
      <c r="CI260" s="475"/>
      <c r="CJ260" s="475"/>
      <c r="CK260" s="475"/>
      <c r="CL260" s="475"/>
      <c r="CM260" s="475"/>
      <c r="CN260" s="475"/>
      <c r="CO260" s="475"/>
      <c r="CP260" s="475"/>
      <c r="CQ260" s="475"/>
      <c r="CR260" s="475"/>
      <c r="CS260" s="475"/>
      <c r="CT260" s="475"/>
      <c r="CU260" s="475"/>
      <c r="CV260" s="475"/>
      <c r="CW260" s="475"/>
      <c r="CX260" s="475"/>
      <c r="CY260" s="475"/>
      <c r="CZ260" s="475"/>
      <c r="DA260" s="475"/>
      <c r="DB260" s="475"/>
      <c r="DC260" s="475"/>
      <c r="DD260" s="475"/>
      <c r="DE260" s="475"/>
      <c r="DF260" s="475"/>
      <c r="DG260" s="475"/>
      <c r="DH260" s="475"/>
      <c r="DI260" s="475"/>
      <c r="DJ260" s="475"/>
      <c r="DK260" s="475"/>
      <c r="DL260" s="475"/>
      <c r="DM260" s="464">
        <v>1</v>
      </c>
    </row>
    <row r="261" spans="2:117">
      <c r="B261" s="473">
        <f t="shared" si="47"/>
        <v>88</v>
      </c>
      <c r="C261" s="423" t="s">
        <v>1107</v>
      </c>
      <c r="D261" s="423" t="s">
        <v>1187</v>
      </c>
      <c r="E261" s="423" t="s">
        <v>743</v>
      </c>
      <c r="F261" s="476">
        <f t="shared" si="46"/>
        <v>0</v>
      </c>
      <c r="G261" s="475"/>
      <c r="H261" s="475"/>
      <c r="I261" s="475"/>
      <c r="J261" s="475"/>
      <c r="K261" s="475"/>
      <c r="L261" s="475"/>
      <c r="M261" s="475"/>
      <c r="N261" s="475"/>
      <c r="O261" s="475"/>
      <c r="P261" s="475"/>
      <c r="Q261" s="475"/>
      <c r="R261" s="475"/>
      <c r="S261" s="475"/>
      <c r="T261" s="475"/>
      <c r="U261" s="475"/>
      <c r="V261" s="475"/>
      <c r="W261" s="475"/>
      <c r="X261" s="475"/>
      <c r="Y261" s="475"/>
      <c r="Z261" s="475"/>
      <c r="AA261" s="475"/>
      <c r="AB261" s="475"/>
      <c r="AC261" s="475"/>
      <c r="AD261" s="475"/>
      <c r="AE261" s="475"/>
      <c r="AF261" s="475"/>
      <c r="AG261" s="475"/>
      <c r="AH261" s="475"/>
      <c r="AI261" s="475"/>
      <c r="AJ261" s="475"/>
      <c r="AK261" s="475"/>
      <c r="AL261" s="475"/>
      <c r="AM261" s="475"/>
      <c r="AN261" s="475"/>
      <c r="AO261" s="475"/>
      <c r="AP261" s="475"/>
      <c r="AR261" s="475"/>
      <c r="AS261" s="475"/>
      <c r="AT261" s="475"/>
      <c r="AU261" s="475"/>
      <c r="AV261" s="475"/>
      <c r="AW261" s="475"/>
      <c r="AX261" s="475"/>
      <c r="AY261" s="475"/>
      <c r="AZ261" s="475"/>
      <c r="BA261" s="475"/>
      <c r="BB261" s="475"/>
      <c r="BC261" s="475"/>
      <c r="BD261" s="475"/>
      <c r="BE261" s="475"/>
      <c r="BF261" s="475"/>
      <c r="BG261" s="475"/>
      <c r="BH261" s="475"/>
      <c r="BI261" s="475"/>
      <c r="BJ261" s="475"/>
      <c r="BK261" s="475"/>
      <c r="BL261" s="475"/>
      <c r="BM261" s="475"/>
      <c r="BN261" s="475"/>
      <c r="BO261" s="475"/>
      <c r="BP261" s="475"/>
      <c r="BQ261" s="475"/>
      <c r="BR261" s="475"/>
      <c r="BS261" s="475"/>
      <c r="BT261" s="475"/>
      <c r="BU261" s="475"/>
      <c r="BV261" s="475"/>
      <c r="BW261" s="475"/>
      <c r="BX261" s="475"/>
      <c r="BY261" s="475"/>
      <c r="BZ261" s="475"/>
      <c r="CA261" s="475"/>
      <c r="CC261" s="475"/>
      <c r="CD261" s="475"/>
      <c r="CE261" s="475"/>
      <c r="CF261" s="475"/>
      <c r="CG261" s="475"/>
      <c r="CH261" s="475"/>
      <c r="CI261" s="475"/>
      <c r="CJ261" s="475"/>
      <c r="CK261" s="475"/>
      <c r="CL261" s="475"/>
      <c r="CM261" s="475"/>
      <c r="CN261" s="475"/>
      <c r="CO261" s="475"/>
      <c r="CP261" s="475"/>
      <c r="CQ261" s="475"/>
      <c r="CR261" s="475"/>
      <c r="CS261" s="475"/>
      <c r="CT261" s="475"/>
      <c r="CU261" s="475"/>
      <c r="CV261" s="475"/>
      <c r="CW261" s="475"/>
      <c r="CX261" s="475"/>
      <c r="CY261" s="475"/>
      <c r="CZ261" s="475"/>
      <c r="DA261" s="475"/>
      <c r="DB261" s="475"/>
      <c r="DC261" s="475"/>
      <c r="DD261" s="475"/>
      <c r="DE261" s="475"/>
      <c r="DF261" s="475"/>
      <c r="DG261" s="475"/>
      <c r="DH261" s="475"/>
      <c r="DI261" s="475"/>
      <c r="DJ261" s="475"/>
      <c r="DK261" s="475"/>
      <c r="DL261" s="475"/>
      <c r="DM261" s="464">
        <v>1</v>
      </c>
    </row>
    <row r="262" spans="2:117" s="482" customFormat="1" ht="12.75" customHeight="1">
      <c r="B262" s="477"/>
      <c r="C262" s="478" t="s">
        <v>1107</v>
      </c>
      <c r="D262" s="479" t="s">
        <v>1120</v>
      </c>
      <c r="E262" s="480">
        <f>COUNTA(E174:E261)</f>
        <v>88</v>
      </c>
      <c r="F262" s="483">
        <f>+SUM(F174:F261)</f>
        <v>422.5</v>
      </c>
      <c r="G262" s="481">
        <f>SUM(G174:G261)</f>
        <v>0</v>
      </c>
      <c r="H262" s="481">
        <f t="shared" ref="H262:AP262" si="48">SUM(H174:H261)</f>
        <v>0</v>
      </c>
      <c r="I262" s="481">
        <f t="shared" si="48"/>
        <v>0</v>
      </c>
      <c r="J262" s="481">
        <f t="shared" si="48"/>
        <v>0</v>
      </c>
      <c r="K262" s="481">
        <f t="shared" si="48"/>
        <v>0</v>
      </c>
      <c r="L262" s="481">
        <f t="shared" si="48"/>
        <v>0</v>
      </c>
      <c r="M262" s="481">
        <f t="shared" si="48"/>
        <v>0</v>
      </c>
      <c r="N262" s="481">
        <f t="shared" si="48"/>
        <v>30</v>
      </c>
      <c r="O262" s="481">
        <f t="shared" si="48"/>
        <v>0</v>
      </c>
      <c r="P262" s="481">
        <f t="shared" si="48"/>
        <v>0</v>
      </c>
      <c r="Q262" s="481">
        <f t="shared" si="48"/>
        <v>0</v>
      </c>
      <c r="R262" s="481">
        <f t="shared" si="48"/>
        <v>0</v>
      </c>
      <c r="S262" s="481">
        <f t="shared" si="48"/>
        <v>0</v>
      </c>
      <c r="T262" s="481">
        <f t="shared" si="48"/>
        <v>0</v>
      </c>
      <c r="U262" s="481">
        <f t="shared" si="48"/>
        <v>0</v>
      </c>
      <c r="V262" s="481">
        <f t="shared" si="48"/>
        <v>0</v>
      </c>
      <c r="W262" s="481">
        <f t="shared" si="48"/>
        <v>0</v>
      </c>
      <c r="X262" s="481">
        <f t="shared" si="48"/>
        <v>0</v>
      </c>
      <c r="Y262" s="481">
        <f t="shared" si="48"/>
        <v>0</v>
      </c>
      <c r="Z262" s="481">
        <f t="shared" si="48"/>
        <v>0</v>
      </c>
      <c r="AA262" s="481">
        <f t="shared" si="48"/>
        <v>0</v>
      </c>
      <c r="AB262" s="481">
        <f t="shared" si="48"/>
        <v>0</v>
      </c>
      <c r="AC262" s="481">
        <f t="shared" si="48"/>
        <v>0</v>
      </c>
      <c r="AD262" s="481">
        <f t="shared" si="48"/>
        <v>0</v>
      </c>
      <c r="AE262" s="481">
        <f t="shared" si="48"/>
        <v>0</v>
      </c>
      <c r="AF262" s="481">
        <f t="shared" si="48"/>
        <v>0</v>
      </c>
      <c r="AG262" s="481">
        <f t="shared" si="48"/>
        <v>0</v>
      </c>
      <c r="AH262" s="481">
        <f t="shared" si="48"/>
        <v>0</v>
      </c>
      <c r="AI262" s="481">
        <f t="shared" si="48"/>
        <v>0</v>
      </c>
      <c r="AJ262" s="481">
        <f t="shared" si="48"/>
        <v>0</v>
      </c>
      <c r="AK262" s="481">
        <f t="shared" si="48"/>
        <v>0</v>
      </c>
      <c r="AL262" s="481">
        <f t="shared" si="48"/>
        <v>0</v>
      </c>
      <c r="AM262" s="481">
        <f t="shared" si="48"/>
        <v>0</v>
      </c>
      <c r="AN262" s="481">
        <f t="shared" si="48"/>
        <v>0</v>
      </c>
      <c r="AO262" s="481">
        <f t="shared" si="48"/>
        <v>0</v>
      </c>
      <c r="AP262" s="481">
        <f t="shared" si="48"/>
        <v>0</v>
      </c>
      <c r="AQ262" s="470"/>
      <c r="AR262" s="481">
        <f>SUM(AR174:AR261)</f>
        <v>0</v>
      </c>
      <c r="AS262" s="481">
        <f t="shared" ref="AS262:CA262" si="49">SUM(AS174:AS261)</f>
        <v>0</v>
      </c>
      <c r="AT262" s="481">
        <f t="shared" si="49"/>
        <v>0</v>
      </c>
      <c r="AU262" s="481">
        <f t="shared" si="49"/>
        <v>0</v>
      </c>
      <c r="AV262" s="481">
        <f t="shared" si="49"/>
        <v>0</v>
      </c>
      <c r="AW262" s="481">
        <f t="shared" si="49"/>
        <v>0</v>
      </c>
      <c r="AX262" s="481">
        <f t="shared" si="49"/>
        <v>0</v>
      </c>
      <c r="AY262" s="481">
        <f t="shared" si="49"/>
        <v>0</v>
      </c>
      <c r="AZ262" s="481">
        <f t="shared" si="49"/>
        <v>0</v>
      </c>
      <c r="BA262" s="481">
        <f t="shared" si="49"/>
        <v>392.5</v>
      </c>
      <c r="BB262" s="481">
        <f t="shared" si="49"/>
        <v>0</v>
      </c>
      <c r="BC262" s="481">
        <f t="shared" si="49"/>
        <v>0</v>
      </c>
      <c r="BD262" s="481">
        <f t="shared" si="49"/>
        <v>0</v>
      </c>
      <c r="BE262" s="481">
        <f t="shared" si="49"/>
        <v>0</v>
      </c>
      <c r="BF262" s="481">
        <f t="shared" si="49"/>
        <v>0</v>
      </c>
      <c r="BG262" s="481">
        <f t="shared" si="49"/>
        <v>0</v>
      </c>
      <c r="BH262" s="481">
        <f t="shared" si="49"/>
        <v>0</v>
      </c>
      <c r="BI262" s="481">
        <f t="shared" si="49"/>
        <v>0</v>
      </c>
      <c r="BJ262" s="481">
        <f t="shared" si="49"/>
        <v>0</v>
      </c>
      <c r="BK262" s="481">
        <f t="shared" si="49"/>
        <v>0</v>
      </c>
      <c r="BL262" s="481">
        <f t="shared" si="49"/>
        <v>0</v>
      </c>
      <c r="BM262" s="481">
        <f t="shared" si="49"/>
        <v>0</v>
      </c>
      <c r="BN262" s="481">
        <f t="shared" si="49"/>
        <v>0</v>
      </c>
      <c r="BO262" s="481">
        <f t="shared" si="49"/>
        <v>0</v>
      </c>
      <c r="BP262" s="481">
        <f t="shared" si="49"/>
        <v>0</v>
      </c>
      <c r="BQ262" s="481">
        <f t="shared" si="49"/>
        <v>0</v>
      </c>
      <c r="BR262" s="481">
        <f t="shared" si="49"/>
        <v>0</v>
      </c>
      <c r="BS262" s="481">
        <f t="shared" si="49"/>
        <v>0</v>
      </c>
      <c r="BT262" s="481">
        <f t="shared" si="49"/>
        <v>0</v>
      </c>
      <c r="BU262" s="481">
        <f t="shared" si="49"/>
        <v>0</v>
      </c>
      <c r="BV262" s="481">
        <f t="shared" si="49"/>
        <v>0</v>
      </c>
      <c r="BW262" s="481">
        <f t="shared" si="49"/>
        <v>0</v>
      </c>
      <c r="BX262" s="481">
        <f t="shared" si="49"/>
        <v>0</v>
      </c>
      <c r="BY262" s="481">
        <f t="shared" si="49"/>
        <v>0</v>
      </c>
      <c r="BZ262" s="481">
        <f t="shared" si="49"/>
        <v>0</v>
      </c>
      <c r="CA262" s="481">
        <f t="shared" si="49"/>
        <v>0</v>
      </c>
      <c r="CC262" s="481">
        <f>SUM(CC174:CC261)</f>
        <v>0</v>
      </c>
      <c r="CD262" s="481">
        <f t="shared" ref="CD262:DL262" si="50">SUM(CD174:CD261)</f>
        <v>0</v>
      </c>
      <c r="CE262" s="481">
        <f t="shared" si="50"/>
        <v>0</v>
      </c>
      <c r="CF262" s="481">
        <f t="shared" si="50"/>
        <v>0</v>
      </c>
      <c r="CG262" s="481">
        <f t="shared" si="50"/>
        <v>0</v>
      </c>
      <c r="CH262" s="481">
        <f t="shared" si="50"/>
        <v>0</v>
      </c>
      <c r="CI262" s="481">
        <f t="shared" si="50"/>
        <v>0</v>
      </c>
      <c r="CJ262" s="481">
        <f t="shared" si="50"/>
        <v>0</v>
      </c>
      <c r="CK262" s="481">
        <f t="shared" si="50"/>
        <v>0</v>
      </c>
      <c r="CL262" s="481">
        <f t="shared" si="50"/>
        <v>0</v>
      </c>
      <c r="CM262" s="481">
        <f t="shared" si="50"/>
        <v>0</v>
      </c>
      <c r="CN262" s="481">
        <f t="shared" si="50"/>
        <v>0</v>
      </c>
      <c r="CO262" s="481">
        <f t="shared" si="50"/>
        <v>0</v>
      </c>
      <c r="CP262" s="481">
        <f t="shared" si="50"/>
        <v>0</v>
      </c>
      <c r="CQ262" s="481">
        <f t="shared" si="50"/>
        <v>0</v>
      </c>
      <c r="CR262" s="481">
        <f t="shared" si="50"/>
        <v>0</v>
      </c>
      <c r="CS262" s="481">
        <f t="shared" si="50"/>
        <v>0</v>
      </c>
      <c r="CT262" s="481">
        <f t="shared" si="50"/>
        <v>0</v>
      </c>
      <c r="CU262" s="481">
        <f t="shared" si="50"/>
        <v>0</v>
      </c>
      <c r="CV262" s="481">
        <f t="shared" si="50"/>
        <v>0</v>
      </c>
      <c r="CW262" s="481">
        <f t="shared" si="50"/>
        <v>0</v>
      </c>
      <c r="CX262" s="481">
        <f t="shared" si="50"/>
        <v>0</v>
      </c>
      <c r="CY262" s="481">
        <f t="shared" si="50"/>
        <v>0</v>
      </c>
      <c r="CZ262" s="481">
        <f t="shared" si="50"/>
        <v>0</v>
      </c>
      <c r="DA262" s="481">
        <f t="shared" si="50"/>
        <v>0</v>
      </c>
      <c r="DB262" s="481">
        <f t="shared" si="50"/>
        <v>0</v>
      </c>
      <c r="DC262" s="481">
        <f t="shared" si="50"/>
        <v>0</v>
      </c>
      <c r="DD262" s="481">
        <f t="shared" si="50"/>
        <v>0</v>
      </c>
      <c r="DE262" s="481">
        <f t="shared" si="50"/>
        <v>0</v>
      </c>
      <c r="DF262" s="481">
        <f t="shared" si="50"/>
        <v>0</v>
      </c>
      <c r="DG262" s="481">
        <f t="shared" si="50"/>
        <v>0</v>
      </c>
      <c r="DH262" s="481">
        <f t="shared" si="50"/>
        <v>0</v>
      </c>
      <c r="DI262" s="481">
        <f t="shared" si="50"/>
        <v>0</v>
      </c>
      <c r="DJ262" s="481">
        <f t="shared" si="50"/>
        <v>0</v>
      </c>
      <c r="DK262" s="481">
        <f t="shared" si="50"/>
        <v>0</v>
      </c>
      <c r="DL262" s="481">
        <f t="shared" si="50"/>
        <v>0</v>
      </c>
      <c r="DM262" s="464">
        <v>1</v>
      </c>
    </row>
    <row r="263" spans="2:117">
      <c r="B263" s="473">
        <v>1</v>
      </c>
      <c r="C263" s="423" t="s">
        <v>1108</v>
      </c>
      <c r="D263" s="423" t="s">
        <v>436</v>
      </c>
      <c r="E263" s="423" t="s">
        <v>437</v>
      </c>
      <c r="F263" s="476">
        <f t="shared" ref="F263:F282" si="51">+SUM(G263:CA263)</f>
        <v>0</v>
      </c>
      <c r="G263" s="475"/>
      <c r="H263" s="475"/>
      <c r="I263" s="475"/>
      <c r="J263" s="475"/>
      <c r="K263" s="475"/>
      <c r="L263" s="475"/>
      <c r="M263" s="475"/>
      <c r="N263" s="475"/>
      <c r="O263" s="475"/>
      <c r="P263" s="475"/>
      <c r="Q263" s="475"/>
      <c r="R263" s="475"/>
      <c r="S263" s="475"/>
      <c r="T263" s="475"/>
      <c r="U263" s="475"/>
      <c r="V263" s="475"/>
      <c r="W263" s="475"/>
      <c r="X263" s="475"/>
      <c r="Y263" s="475"/>
      <c r="Z263" s="475"/>
      <c r="AA263" s="475"/>
      <c r="AB263" s="475"/>
      <c r="AC263" s="475"/>
      <c r="AD263" s="475"/>
      <c r="AE263" s="475"/>
      <c r="AF263" s="475"/>
      <c r="AG263" s="475"/>
      <c r="AH263" s="475"/>
      <c r="AI263" s="475"/>
      <c r="AJ263" s="475"/>
      <c r="AK263" s="475"/>
      <c r="AL263" s="475"/>
      <c r="AM263" s="475"/>
      <c r="AN263" s="475"/>
      <c r="AO263" s="475"/>
      <c r="AP263" s="475"/>
      <c r="AR263" s="475"/>
      <c r="AS263" s="475"/>
      <c r="AT263" s="475"/>
      <c r="AU263" s="475"/>
      <c r="AV263" s="475"/>
      <c r="AW263" s="475"/>
      <c r="AX263" s="475"/>
      <c r="AY263" s="475"/>
      <c r="AZ263" s="475"/>
      <c r="BA263" s="475"/>
      <c r="BB263" s="475"/>
      <c r="BC263" s="475"/>
      <c r="BD263" s="475"/>
      <c r="BE263" s="475"/>
      <c r="BF263" s="475"/>
      <c r="BG263" s="475"/>
      <c r="BH263" s="475"/>
      <c r="BI263" s="475"/>
      <c r="BJ263" s="475"/>
      <c r="BK263" s="475"/>
      <c r="BL263" s="475"/>
      <c r="BM263" s="475"/>
      <c r="BN263" s="475"/>
      <c r="BO263" s="475"/>
      <c r="BP263" s="475"/>
      <c r="BQ263" s="475"/>
      <c r="BR263" s="475"/>
      <c r="BS263" s="475"/>
      <c r="BT263" s="475"/>
      <c r="BU263" s="475"/>
      <c r="BV263" s="475"/>
      <c r="BW263" s="475"/>
      <c r="BX263" s="475"/>
      <c r="BY263" s="475"/>
      <c r="BZ263" s="475"/>
      <c r="CA263" s="475"/>
      <c r="CC263" s="475"/>
      <c r="CD263" s="475"/>
      <c r="CE263" s="475"/>
      <c r="CF263" s="475"/>
      <c r="CG263" s="475"/>
      <c r="CH263" s="475"/>
      <c r="CI263" s="475"/>
      <c r="CJ263" s="475"/>
      <c r="CK263" s="475"/>
      <c r="CL263" s="475"/>
      <c r="CM263" s="475"/>
      <c r="CN263" s="475"/>
      <c r="CO263" s="475"/>
      <c r="CP263" s="475"/>
      <c r="CQ263" s="475"/>
      <c r="CR263" s="475"/>
      <c r="CS263" s="475"/>
      <c r="CT263" s="475"/>
      <c r="CU263" s="475"/>
      <c r="CV263" s="475"/>
      <c r="CW263" s="475"/>
      <c r="CX263" s="475"/>
      <c r="CY263" s="475"/>
      <c r="CZ263" s="475"/>
      <c r="DA263" s="475"/>
      <c r="DB263" s="475"/>
      <c r="DC263" s="475"/>
      <c r="DD263" s="475"/>
      <c r="DE263" s="475"/>
      <c r="DF263" s="475"/>
      <c r="DG263" s="475"/>
      <c r="DH263" s="475"/>
      <c r="DI263" s="475"/>
      <c r="DJ263" s="475"/>
      <c r="DK263" s="475"/>
      <c r="DL263" s="475"/>
      <c r="DM263" s="464">
        <v>1</v>
      </c>
    </row>
    <row r="264" spans="2:117">
      <c r="B264" s="473">
        <f>+B263+1</f>
        <v>2</v>
      </c>
      <c r="C264" s="423" t="s">
        <v>1108</v>
      </c>
      <c r="D264" s="423" t="s">
        <v>218</v>
      </c>
      <c r="E264" s="423" t="s">
        <v>219</v>
      </c>
      <c r="F264" s="476">
        <f t="shared" si="51"/>
        <v>7.5</v>
      </c>
      <c r="G264" s="475"/>
      <c r="H264" s="475"/>
      <c r="I264" s="475"/>
      <c r="J264" s="475"/>
      <c r="K264" s="475"/>
      <c r="L264" s="475"/>
      <c r="M264" s="475"/>
      <c r="N264" s="475"/>
      <c r="O264" s="475"/>
      <c r="P264" s="475"/>
      <c r="Q264" s="475"/>
      <c r="R264" s="475"/>
      <c r="S264" s="475"/>
      <c r="T264" s="475"/>
      <c r="U264" s="475"/>
      <c r="V264" s="475"/>
      <c r="W264" s="475"/>
      <c r="X264" s="475"/>
      <c r="Y264" s="475"/>
      <c r="Z264" s="475"/>
      <c r="AA264" s="475"/>
      <c r="AB264" s="475"/>
      <c r="AC264" s="475"/>
      <c r="AD264" s="475"/>
      <c r="AE264" s="475"/>
      <c r="AF264" s="475"/>
      <c r="AG264" s="475"/>
      <c r="AH264" s="475"/>
      <c r="AI264" s="475"/>
      <c r="AJ264" s="475"/>
      <c r="AK264" s="475"/>
      <c r="AL264" s="475"/>
      <c r="AM264" s="475"/>
      <c r="AN264" s="475"/>
      <c r="AO264" s="475"/>
      <c r="AP264" s="475"/>
      <c r="AR264" s="475"/>
      <c r="AS264" s="475"/>
      <c r="AT264" s="475"/>
      <c r="AU264" s="475"/>
      <c r="AV264" s="475"/>
      <c r="AW264" s="475"/>
      <c r="AX264" s="475"/>
      <c r="AY264" s="475"/>
      <c r="AZ264" s="475">
        <v>7.5</v>
      </c>
      <c r="BA264" s="475"/>
      <c r="BB264" s="475"/>
      <c r="BC264" s="475"/>
      <c r="BD264" s="475"/>
      <c r="BE264" s="475"/>
      <c r="BF264" s="475"/>
      <c r="BG264" s="475"/>
      <c r="BH264" s="475"/>
      <c r="BI264" s="475"/>
      <c r="BJ264" s="475"/>
      <c r="BK264" s="475"/>
      <c r="BL264" s="475"/>
      <c r="BM264" s="475"/>
      <c r="BN264" s="475"/>
      <c r="BO264" s="475"/>
      <c r="BP264" s="475"/>
      <c r="BQ264" s="475"/>
      <c r="BR264" s="475"/>
      <c r="BS264" s="475"/>
      <c r="BT264" s="475"/>
      <c r="BU264" s="475"/>
      <c r="BV264" s="475"/>
      <c r="BW264" s="475"/>
      <c r="BX264" s="475"/>
      <c r="BY264" s="475"/>
      <c r="BZ264" s="475"/>
      <c r="CA264" s="475"/>
      <c r="CC264" s="475"/>
      <c r="CD264" s="475"/>
      <c r="CE264" s="475"/>
      <c r="CF264" s="475"/>
      <c r="CG264" s="475"/>
      <c r="CH264" s="475"/>
      <c r="CI264" s="475"/>
      <c r="CJ264" s="475"/>
      <c r="CK264" s="475"/>
      <c r="CL264" s="475"/>
      <c r="CM264" s="475"/>
      <c r="CN264" s="475"/>
      <c r="CO264" s="475"/>
      <c r="CP264" s="475"/>
      <c r="CQ264" s="475"/>
      <c r="CR264" s="475"/>
      <c r="CS264" s="475"/>
      <c r="CT264" s="475"/>
      <c r="CU264" s="475"/>
      <c r="CV264" s="475"/>
      <c r="CW264" s="475"/>
      <c r="CX264" s="475"/>
      <c r="CY264" s="475"/>
      <c r="CZ264" s="475"/>
      <c r="DA264" s="475"/>
      <c r="DB264" s="475"/>
      <c r="DC264" s="475"/>
      <c r="DD264" s="475"/>
      <c r="DE264" s="475"/>
      <c r="DF264" s="475"/>
      <c r="DG264" s="475"/>
      <c r="DH264" s="475"/>
      <c r="DI264" s="475"/>
      <c r="DJ264" s="475"/>
      <c r="DK264" s="475"/>
      <c r="DL264" s="475"/>
      <c r="DM264" s="464">
        <v>1</v>
      </c>
    </row>
    <row r="265" spans="2:117">
      <c r="B265" s="473">
        <f t="shared" ref="B265:B282" si="52">+B264+1</f>
        <v>3</v>
      </c>
      <c r="C265" s="423" t="s">
        <v>1108</v>
      </c>
      <c r="D265" s="423" t="s">
        <v>335</v>
      </c>
      <c r="E265" s="423" t="s">
        <v>336</v>
      </c>
      <c r="F265" s="476">
        <f t="shared" si="51"/>
        <v>0</v>
      </c>
      <c r="G265" s="475"/>
      <c r="H265" s="475"/>
      <c r="I265" s="475"/>
      <c r="J265" s="475"/>
      <c r="K265" s="475"/>
      <c r="L265" s="475"/>
      <c r="M265" s="475"/>
      <c r="N265" s="475"/>
      <c r="O265" s="475"/>
      <c r="P265" s="475"/>
      <c r="Q265" s="475"/>
      <c r="R265" s="475"/>
      <c r="S265" s="475"/>
      <c r="T265" s="475"/>
      <c r="U265" s="475"/>
      <c r="V265" s="475"/>
      <c r="W265" s="475"/>
      <c r="X265" s="475"/>
      <c r="Y265" s="475"/>
      <c r="Z265" s="475"/>
      <c r="AA265" s="475"/>
      <c r="AB265" s="475"/>
      <c r="AC265" s="475"/>
      <c r="AD265" s="475"/>
      <c r="AE265" s="475"/>
      <c r="AF265" s="475"/>
      <c r="AG265" s="475"/>
      <c r="AH265" s="475"/>
      <c r="AI265" s="475"/>
      <c r="AJ265" s="475"/>
      <c r="AK265" s="475"/>
      <c r="AL265" s="475"/>
      <c r="AM265" s="475"/>
      <c r="AN265" s="475"/>
      <c r="AO265" s="475"/>
      <c r="AP265" s="475"/>
      <c r="AR265" s="475"/>
      <c r="AS265" s="475"/>
      <c r="AT265" s="475"/>
      <c r="AU265" s="475"/>
      <c r="AV265" s="475"/>
      <c r="AW265" s="475"/>
      <c r="AX265" s="475"/>
      <c r="AY265" s="475"/>
      <c r="AZ265" s="475"/>
      <c r="BA265" s="475"/>
      <c r="BB265" s="475"/>
      <c r="BC265" s="475"/>
      <c r="BD265" s="475"/>
      <c r="BE265" s="475"/>
      <c r="BF265" s="475"/>
      <c r="BG265" s="475"/>
      <c r="BH265" s="475"/>
      <c r="BI265" s="475"/>
      <c r="BJ265" s="475"/>
      <c r="BK265" s="475"/>
      <c r="BL265" s="475"/>
      <c r="BM265" s="475"/>
      <c r="BN265" s="475"/>
      <c r="BO265" s="475"/>
      <c r="BP265" s="475"/>
      <c r="BQ265" s="475"/>
      <c r="BR265" s="475"/>
      <c r="BS265" s="475"/>
      <c r="BT265" s="475"/>
      <c r="BU265" s="475"/>
      <c r="BV265" s="475"/>
      <c r="BW265" s="475"/>
      <c r="BX265" s="475"/>
      <c r="BY265" s="475"/>
      <c r="BZ265" s="475"/>
      <c r="CA265" s="475"/>
      <c r="CC265" s="475"/>
      <c r="CD265" s="475"/>
      <c r="CE265" s="475"/>
      <c r="CF265" s="475"/>
      <c r="CG265" s="475"/>
      <c r="CH265" s="475"/>
      <c r="CI265" s="475"/>
      <c r="CJ265" s="475"/>
      <c r="CK265" s="475"/>
      <c r="CL265" s="475"/>
      <c r="CM265" s="475"/>
      <c r="CN265" s="475"/>
      <c r="CO265" s="475"/>
      <c r="CP265" s="475"/>
      <c r="CQ265" s="475"/>
      <c r="CR265" s="475"/>
      <c r="CS265" s="475"/>
      <c r="CT265" s="475"/>
      <c r="CU265" s="475"/>
      <c r="CV265" s="475"/>
      <c r="CW265" s="475"/>
      <c r="CX265" s="475"/>
      <c r="CY265" s="475"/>
      <c r="CZ265" s="475"/>
      <c r="DA265" s="475"/>
      <c r="DB265" s="475"/>
      <c r="DC265" s="475"/>
      <c r="DD265" s="475"/>
      <c r="DE265" s="475"/>
      <c r="DF265" s="475"/>
      <c r="DG265" s="475"/>
      <c r="DH265" s="475"/>
      <c r="DI265" s="475"/>
      <c r="DJ265" s="475"/>
      <c r="DK265" s="475"/>
      <c r="DL265" s="475"/>
      <c r="DM265" s="464">
        <v>1</v>
      </c>
    </row>
    <row r="266" spans="2:117">
      <c r="B266" s="473">
        <f t="shared" si="52"/>
        <v>4</v>
      </c>
      <c r="C266" s="423" t="s">
        <v>1108</v>
      </c>
      <c r="D266" s="423" t="s">
        <v>337</v>
      </c>
      <c r="E266" s="423" t="s">
        <v>338</v>
      </c>
      <c r="F266" s="476">
        <f t="shared" si="51"/>
        <v>19</v>
      </c>
      <c r="G266" s="475"/>
      <c r="H266" s="475"/>
      <c r="I266" s="475"/>
      <c r="J266" s="475"/>
      <c r="K266" s="475"/>
      <c r="L266" s="475"/>
      <c r="M266" s="475"/>
      <c r="N266" s="475">
        <v>4</v>
      </c>
      <c r="O266" s="475"/>
      <c r="P266" s="475"/>
      <c r="Q266" s="475"/>
      <c r="R266" s="475"/>
      <c r="S266" s="475"/>
      <c r="T266" s="475"/>
      <c r="U266" s="475"/>
      <c r="V266" s="475"/>
      <c r="W266" s="475"/>
      <c r="X266" s="475"/>
      <c r="Y266" s="475"/>
      <c r="Z266" s="475"/>
      <c r="AA266" s="475"/>
      <c r="AB266" s="475"/>
      <c r="AC266" s="475"/>
      <c r="AD266" s="475"/>
      <c r="AE266" s="475"/>
      <c r="AF266" s="475"/>
      <c r="AG266" s="475"/>
      <c r="AH266" s="475"/>
      <c r="AI266" s="475"/>
      <c r="AJ266" s="475"/>
      <c r="AK266" s="475"/>
      <c r="AL266" s="475"/>
      <c r="AM266" s="475"/>
      <c r="AN266" s="475"/>
      <c r="AO266" s="475"/>
      <c r="AP266" s="475"/>
      <c r="AR266" s="475"/>
      <c r="AS266" s="475"/>
      <c r="AT266" s="475"/>
      <c r="AU266" s="475"/>
      <c r="AV266" s="475"/>
      <c r="AW266" s="475"/>
      <c r="AX266" s="475"/>
      <c r="AY266" s="475"/>
      <c r="AZ266" s="475">
        <v>15</v>
      </c>
      <c r="BA266" s="475"/>
      <c r="BB266" s="475"/>
      <c r="BC266" s="475"/>
      <c r="BD266" s="475"/>
      <c r="BE266" s="475"/>
      <c r="BF266" s="475"/>
      <c r="BG266" s="475"/>
      <c r="BH266" s="475"/>
      <c r="BI266" s="475"/>
      <c r="BJ266" s="475"/>
      <c r="BK266" s="475"/>
      <c r="BL266" s="475"/>
      <c r="BM266" s="475"/>
      <c r="BN266" s="475"/>
      <c r="BO266" s="475"/>
      <c r="BP266" s="475"/>
      <c r="BQ266" s="475"/>
      <c r="BR266" s="475"/>
      <c r="BS266" s="475"/>
      <c r="BT266" s="475"/>
      <c r="BU266" s="475"/>
      <c r="BV266" s="475"/>
      <c r="BW266" s="475"/>
      <c r="BX266" s="475"/>
      <c r="BY266" s="475"/>
      <c r="BZ266" s="475"/>
      <c r="CA266" s="475"/>
      <c r="CC266" s="475"/>
      <c r="CD266" s="475"/>
      <c r="CE266" s="475"/>
      <c r="CF266" s="475"/>
      <c r="CG266" s="475"/>
      <c r="CH266" s="475"/>
      <c r="CI266" s="475"/>
      <c r="CJ266" s="475"/>
      <c r="CK266" s="475"/>
      <c r="CL266" s="475"/>
      <c r="CM266" s="475"/>
      <c r="CN266" s="475"/>
      <c r="CO266" s="475"/>
      <c r="CP266" s="475"/>
      <c r="CQ266" s="475"/>
      <c r="CR266" s="475"/>
      <c r="CS266" s="475"/>
      <c r="CT266" s="475"/>
      <c r="CU266" s="475"/>
      <c r="CV266" s="475"/>
      <c r="CW266" s="475"/>
      <c r="CX266" s="475"/>
      <c r="CY266" s="475"/>
      <c r="CZ266" s="475"/>
      <c r="DA266" s="475"/>
      <c r="DB266" s="475"/>
      <c r="DC266" s="475"/>
      <c r="DD266" s="475"/>
      <c r="DE266" s="475"/>
      <c r="DF266" s="475"/>
      <c r="DG266" s="475"/>
      <c r="DH266" s="475"/>
      <c r="DI266" s="475"/>
      <c r="DJ266" s="475"/>
      <c r="DK266" s="475"/>
      <c r="DL266" s="475"/>
      <c r="DM266" s="464">
        <v>1</v>
      </c>
    </row>
    <row r="267" spans="2:117">
      <c r="B267" s="473">
        <f t="shared" si="52"/>
        <v>5</v>
      </c>
      <c r="C267" s="423" t="s">
        <v>1108</v>
      </c>
      <c r="D267" s="423" t="s">
        <v>339</v>
      </c>
      <c r="E267" s="423" t="s">
        <v>1188</v>
      </c>
      <c r="F267" s="476">
        <f t="shared" si="51"/>
        <v>42</v>
      </c>
      <c r="G267" s="475"/>
      <c r="H267" s="475"/>
      <c r="I267" s="475"/>
      <c r="J267" s="475"/>
      <c r="K267" s="475"/>
      <c r="L267" s="475"/>
      <c r="M267" s="475"/>
      <c r="N267" s="475">
        <v>7.5</v>
      </c>
      <c r="O267" s="475"/>
      <c r="P267" s="475"/>
      <c r="Q267" s="475"/>
      <c r="R267" s="475"/>
      <c r="S267" s="475"/>
      <c r="T267" s="475"/>
      <c r="U267" s="475"/>
      <c r="V267" s="475"/>
      <c r="W267" s="475"/>
      <c r="X267" s="475"/>
      <c r="Y267" s="475"/>
      <c r="Z267" s="475"/>
      <c r="AA267" s="475"/>
      <c r="AB267" s="475"/>
      <c r="AC267" s="475"/>
      <c r="AD267" s="475"/>
      <c r="AE267" s="475"/>
      <c r="AF267" s="475"/>
      <c r="AG267" s="475"/>
      <c r="AH267" s="475"/>
      <c r="AI267" s="475"/>
      <c r="AJ267" s="475"/>
      <c r="AK267" s="475"/>
      <c r="AL267" s="475"/>
      <c r="AM267" s="475"/>
      <c r="AN267" s="475"/>
      <c r="AO267" s="475"/>
      <c r="AP267" s="475"/>
      <c r="AR267" s="475"/>
      <c r="AS267" s="475"/>
      <c r="AT267" s="475"/>
      <c r="AU267" s="475"/>
      <c r="AV267" s="475"/>
      <c r="AW267" s="475"/>
      <c r="AX267" s="475"/>
      <c r="AY267" s="475"/>
      <c r="AZ267" s="475">
        <v>34.5</v>
      </c>
      <c r="BA267" s="475"/>
      <c r="BB267" s="475"/>
      <c r="BC267" s="475"/>
      <c r="BD267" s="475"/>
      <c r="BE267" s="475"/>
      <c r="BF267" s="475"/>
      <c r="BG267" s="475"/>
      <c r="BH267" s="475"/>
      <c r="BI267" s="475"/>
      <c r="BJ267" s="475"/>
      <c r="BK267" s="475"/>
      <c r="BL267" s="475"/>
      <c r="BM267" s="475"/>
      <c r="BN267" s="475"/>
      <c r="BO267" s="475"/>
      <c r="BP267" s="475"/>
      <c r="BQ267" s="475"/>
      <c r="BR267" s="475"/>
      <c r="BS267" s="475"/>
      <c r="BT267" s="475"/>
      <c r="BU267" s="475"/>
      <c r="BV267" s="475"/>
      <c r="BW267" s="475"/>
      <c r="BX267" s="475"/>
      <c r="BY267" s="475"/>
      <c r="BZ267" s="475"/>
      <c r="CA267" s="475"/>
      <c r="CC267" s="475"/>
      <c r="CD267" s="475"/>
      <c r="CE267" s="475"/>
      <c r="CF267" s="475"/>
      <c r="CG267" s="475"/>
      <c r="CH267" s="475"/>
      <c r="CI267" s="475"/>
      <c r="CJ267" s="475"/>
      <c r="CK267" s="475"/>
      <c r="CL267" s="475"/>
      <c r="CM267" s="475"/>
      <c r="CN267" s="475"/>
      <c r="CO267" s="475"/>
      <c r="CP267" s="475"/>
      <c r="CQ267" s="475"/>
      <c r="CR267" s="475"/>
      <c r="CS267" s="475"/>
      <c r="CT267" s="475"/>
      <c r="CU267" s="475"/>
      <c r="CV267" s="475"/>
      <c r="CW267" s="475"/>
      <c r="CX267" s="475"/>
      <c r="CY267" s="475"/>
      <c r="CZ267" s="475"/>
      <c r="DA267" s="475"/>
      <c r="DB267" s="475"/>
      <c r="DC267" s="475"/>
      <c r="DD267" s="475"/>
      <c r="DE267" s="475"/>
      <c r="DF267" s="475"/>
      <c r="DG267" s="475"/>
      <c r="DH267" s="475"/>
      <c r="DI267" s="475"/>
      <c r="DJ267" s="475"/>
      <c r="DK267" s="475"/>
      <c r="DL267" s="475"/>
      <c r="DM267" s="464">
        <v>1</v>
      </c>
    </row>
    <row r="268" spans="2:117">
      <c r="B268" s="473">
        <f t="shared" si="52"/>
        <v>6</v>
      </c>
      <c r="C268" s="423" t="s">
        <v>1108</v>
      </c>
      <c r="D268" s="423" t="s">
        <v>116</v>
      </c>
      <c r="E268" s="423" t="s">
        <v>117</v>
      </c>
      <c r="F268" s="476">
        <f t="shared" si="51"/>
        <v>0</v>
      </c>
      <c r="G268" s="475"/>
      <c r="H268" s="475"/>
      <c r="I268" s="475"/>
      <c r="J268" s="475"/>
      <c r="K268" s="475"/>
      <c r="L268" s="475"/>
      <c r="M268" s="475"/>
      <c r="N268" s="475"/>
      <c r="O268" s="475"/>
      <c r="P268" s="475"/>
      <c r="Q268" s="475"/>
      <c r="R268" s="475"/>
      <c r="S268" s="475"/>
      <c r="T268" s="475"/>
      <c r="U268" s="475"/>
      <c r="V268" s="475"/>
      <c r="W268" s="475"/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5"/>
      <c r="AI268" s="475"/>
      <c r="AJ268" s="475"/>
      <c r="AK268" s="475"/>
      <c r="AL268" s="475"/>
      <c r="AM268" s="475"/>
      <c r="AN268" s="475"/>
      <c r="AO268" s="475"/>
      <c r="AP268" s="475"/>
      <c r="AR268" s="475"/>
      <c r="AS268" s="475"/>
      <c r="AT268" s="475"/>
      <c r="AU268" s="475"/>
      <c r="AV268" s="475"/>
      <c r="AW268" s="475"/>
      <c r="AX268" s="475"/>
      <c r="AY268" s="475"/>
      <c r="AZ268" s="475"/>
      <c r="BA268" s="475"/>
      <c r="BB268" s="475"/>
      <c r="BC268" s="475"/>
      <c r="BD268" s="475"/>
      <c r="BE268" s="475"/>
      <c r="BF268" s="475"/>
      <c r="BG268" s="475"/>
      <c r="BH268" s="475"/>
      <c r="BI268" s="475"/>
      <c r="BJ268" s="475"/>
      <c r="BK268" s="475"/>
      <c r="BL268" s="475"/>
      <c r="BM268" s="475"/>
      <c r="BN268" s="475"/>
      <c r="BO268" s="475"/>
      <c r="BP268" s="475"/>
      <c r="BQ268" s="475"/>
      <c r="BR268" s="475"/>
      <c r="BS268" s="475"/>
      <c r="BT268" s="475"/>
      <c r="BU268" s="475"/>
      <c r="BV268" s="475"/>
      <c r="BW268" s="475"/>
      <c r="BX268" s="475"/>
      <c r="BY268" s="475"/>
      <c r="BZ268" s="475"/>
      <c r="CA268" s="475"/>
      <c r="CC268" s="475"/>
      <c r="CD268" s="475"/>
      <c r="CE268" s="475"/>
      <c r="CF268" s="475"/>
      <c r="CG268" s="475"/>
      <c r="CH268" s="475"/>
      <c r="CI268" s="475"/>
      <c r="CJ268" s="475"/>
      <c r="CK268" s="475"/>
      <c r="CL268" s="475"/>
      <c r="CM268" s="475"/>
      <c r="CN268" s="475"/>
      <c r="CO268" s="475"/>
      <c r="CP268" s="475"/>
      <c r="CQ268" s="475"/>
      <c r="CR268" s="475"/>
      <c r="CS268" s="475"/>
      <c r="CT268" s="475"/>
      <c r="CU268" s="475"/>
      <c r="CV268" s="475"/>
      <c r="CW268" s="475"/>
      <c r="CX268" s="475"/>
      <c r="CY268" s="475"/>
      <c r="CZ268" s="475"/>
      <c r="DA268" s="475"/>
      <c r="DB268" s="475"/>
      <c r="DC268" s="475"/>
      <c r="DD268" s="475"/>
      <c r="DE268" s="475"/>
      <c r="DF268" s="475"/>
      <c r="DG268" s="475"/>
      <c r="DH268" s="475"/>
      <c r="DI268" s="475"/>
      <c r="DJ268" s="475"/>
      <c r="DK268" s="475"/>
      <c r="DL268" s="475"/>
      <c r="DM268" s="464">
        <v>1</v>
      </c>
    </row>
    <row r="269" spans="2:117">
      <c r="B269" s="473">
        <f t="shared" si="52"/>
        <v>7</v>
      </c>
      <c r="C269" s="423" t="s">
        <v>1108</v>
      </c>
      <c r="D269" s="423" t="s">
        <v>220</v>
      </c>
      <c r="E269" s="423" t="s">
        <v>221</v>
      </c>
      <c r="F269" s="476">
        <f t="shared" si="51"/>
        <v>0</v>
      </c>
      <c r="G269" s="475"/>
      <c r="H269" s="475"/>
      <c r="I269" s="475"/>
      <c r="J269" s="475"/>
      <c r="K269" s="475"/>
      <c r="L269" s="475"/>
      <c r="M269" s="475"/>
      <c r="N269" s="475"/>
      <c r="O269" s="475"/>
      <c r="P269" s="475"/>
      <c r="Q269" s="475"/>
      <c r="R269" s="475"/>
      <c r="S269" s="475"/>
      <c r="T269" s="475"/>
      <c r="U269" s="475"/>
      <c r="V269" s="475"/>
      <c r="W269" s="475"/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5"/>
      <c r="AI269" s="475"/>
      <c r="AJ269" s="475"/>
      <c r="AK269" s="475"/>
      <c r="AL269" s="475"/>
      <c r="AM269" s="475"/>
      <c r="AN269" s="475"/>
      <c r="AO269" s="475"/>
      <c r="AP269" s="475"/>
      <c r="AR269" s="475"/>
      <c r="AS269" s="475"/>
      <c r="AT269" s="475"/>
      <c r="AU269" s="475"/>
      <c r="AV269" s="475"/>
      <c r="AW269" s="475"/>
      <c r="AX269" s="475"/>
      <c r="AY269" s="475"/>
      <c r="AZ269" s="475"/>
      <c r="BA269" s="475"/>
      <c r="BB269" s="475"/>
      <c r="BC269" s="475"/>
      <c r="BD269" s="475"/>
      <c r="BE269" s="475"/>
      <c r="BF269" s="475"/>
      <c r="BG269" s="475"/>
      <c r="BH269" s="475"/>
      <c r="BI269" s="475"/>
      <c r="BJ269" s="475"/>
      <c r="BK269" s="475"/>
      <c r="BL269" s="475"/>
      <c r="BM269" s="475"/>
      <c r="BN269" s="475"/>
      <c r="BO269" s="475"/>
      <c r="BP269" s="475"/>
      <c r="BQ269" s="475"/>
      <c r="BR269" s="475"/>
      <c r="BS269" s="475"/>
      <c r="BT269" s="475"/>
      <c r="BU269" s="475"/>
      <c r="BV269" s="475"/>
      <c r="BW269" s="475"/>
      <c r="BX269" s="475"/>
      <c r="BY269" s="475"/>
      <c r="BZ269" s="475"/>
      <c r="CA269" s="475"/>
      <c r="CC269" s="475"/>
      <c r="CD269" s="475"/>
      <c r="CE269" s="475"/>
      <c r="CF269" s="475"/>
      <c r="CG269" s="475"/>
      <c r="CH269" s="475"/>
      <c r="CI269" s="475"/>
      <c r="CJ269" s="475"/>
      <c r="CK269" s="475"/>
      <c r="CL269" s="475"/>
      <c r="CM269" s="475"/>
      <c r="CN269" s="475"/>
      <c r="CO269" s="475"/>
      <c r="CP269" s="475"/>
      <c r="CQ269" s="475"/>
      <c r="CR269" s="475"/>
      <c r="CS269" s="475"/>
      <c r="CT269" s="475"/>
      <c r="CU269" s="475"/>
      <c r="CV269" s="475"/>
      <c r="CW269" s="475"/>
      <c r="CX269" s="475"/>
      <c r="CY269" s="475"/>
      <c r="CZ269" s="475"/>
      <c r="DA269" s="475"/>
      <c r="DB269" s="475"/>
      <c r="DC269" s="475"/>
      <c r="DD269" s="475"/>
      <c r="DE269" s="475"/>
      <c r="DF269" s="475"/>
      <c r="DG269" s="475"/>
      <c r="DH269" s="475"/>
      <c r="DI269" s="475"/>
      <c r="DJ269" s="475"/>
      <c r="DK269" s="475"/>
      <c r="DL269" s="475"/>
      <c r="DM269" s="464">
        <v>1</v>
      </c>
    </row>
    <row r="270" spans="2:117">
      <c r="B270" s="473">
        <f t="shared" si="52"/>
        <v>8</v>
      </c>
      <c r="C270" s="423" t="s">
        <v>1108</v>
      </c>
      <c r="D270" s="423" t="s">
        <v>212</v>
      </c>
      <c r="E270" s="423" t="s">
        <v>108</v>
      </c>
      <c r="F270" s="476">
        <f t="shared" si="51"/>
        <v>0</v>
      </c>
      <c r="G270" s="475"/>
      <c r="H270" s="475"/>
      <c r="I270" s="475"/>
      <c r="J270" s="475"/>
      <c r="K270" s="475"/>
      <c r="L270" s="475"/>
      <c r="M270" s="475"/>
      <c r="N270" s="475"/>
      <c r="O270" s="475"/>
      <c r="P270" s="475"/>
      <c r="Q270" s="475"/>
      <c r="R270" s="475"/>
      <c r="S270" s="475"/>
      <c r="T270" s="475"/>
      <c r="U270" s="475"/>
      <c r="V270" s="475"/>
      <c r="W270" s="475"/>
      <c r="X270" s="475"/>
      <c r="Y270" s="475"/>
      <c r="Z270" s="475"/>
      <c r="AA270" s="475"/>
      <c r="AB270" s="475"/>
      <c r="AC270" s="475"/>
      <c r="AD270" s="475"/>
      <c r="AE270" s="475"/>
      <c r="AF270" s="475"/>
      <c r="AG270" s="475"/>
      <c r="AH270" s="475"/>
      <c r="AI270" s="475"/>
      <c r="AJ270" s="475"/>
      <c r="AK270" s="475"/>
      <c r="AL270" s="475"/>
      <c r="AM270" s="475"/>
      <c r="AN270" s="475"/>
      <c r="AO270" s="475"/>
      <c r="AP270" s="475"/>
      <c r="AR270" s="475"/>
      <c r="AS270" s="475"/>
      <c r="AT270" s="475"/>
      <c r="AU270" s="475"/>
      <c r="AV270" s="475"/>
      <c r="AW270" s="475"/>
      <c r="AX270" s="475"/>
      <c r="AY270" s="475"/>
      <c r="AZ270" s="475"/>
      <c r="BA270" s="475"/>
      <c r="BB270" s="475"/>
      <c r="BC270" s="475"/>
      <c r="BD270" s="475"/>
      <c r="BE270" s="475"/>
      <c r="BF270" s="475"/>
      <c r="BG270" s="475"/>
      <c r="BH270" s="475"/>
      <c r="BI270" s="475"/>
      <c r="BJ270" s="475"/>
      <c r="BK270" s="475"/>
      <c r="BL270" s="475"/>
      <c r="BM270" s="475"/>
      <c r="BN270" s="475"/>
      <c r="BO270" s="475"/>
      <c r="BP270" s="475"/>
      <c r="BQ270" s="475"/>
      <c r="BR270" s="475"/>
      <c r="BS270" s="475"/>
      <c r="BT270" s="475"/>
      <c r="BU270" s="475"/>
      <c r="BV270" s="475"/>
      <c r="BW270" s="475"/>
      <c r="BX270" s="475"/>
      <c r="BY270" s="475"/>
      <c r="BZ270" s="475"/>
      <c r="CA270" s="475"/>
      <c r="CC270" s="475"/>
      <c r="CD270" s="475"/>
      <c r="CE270" s="475"/>
      <c r="CF270" s="475"/>
      <c r="CG270" s="475"/>
      <c r="CH270" s="475"/>
      <c r="CI270" s="475"/>
      <c r="CJ270" s="475"/>
      <c r="CK270" s="475"/>
      <c r="CL270" s="475"/>
      <c r="CM270" s="475"/>
      <c r="CN270" s="475"/>
      <c r="CO270" s="475"/>
      <c r="CP270" s="475"/>
      <c r="CQ270" s="475"/>
      <c r="CR270" s="475"/>
      <c r="CS270" s="475"/>
      <c r="CT270" s="475"/>
      <c r="CU270" s="475"/>
      <c r="CV270" s="475"/>
      <c r="CW270" s="475"/>
      <c r="CX270" s="475"/>
      <c r="CY270" s="475"/>
      <c r="CZ270" s="475"/>
      <c r="DA270" s="475"/>
      <c r="DB270" s="475"/>
      <c r="DC270" s="475"/>
      <c r="DD270" s="475"/>
      <c r="DE270" s="475"/>
      <c r="DF270" s="475"/>
      <c r="DG270" s="475"/>
      <c r="DH270" s="475"/>
      <c r="DI270" s="475"/>
      <c r="DJ270" s="475"/>
      <c r="DK270" s="475"/>
      <c r="DL270" s="475"/>
      <c r="DM270" s="464">
        <v>1</v>
      </c>
    </row>
    <row r="271" spans="2:117">
      <c r="B271" s="473">
        <f t="shared" si="52"/>
        <v>9</v>
      </c>
      <c r="C271" s="423" t="s">
        <v>1108</v>
      </c>
      <c r="D271" s="423" t="s">
        <v>213</v>
      </c>
      <c r="E271" s="423" t="s">
        <v>621</v>
      </c>
      <c r="F271" s="476">
        <f t="shared" si="51"/>
        <v>84.5</v>
      </c>
      <c r="G271" s="475"/>
      <c r="H271" s="475"/>
      <c r="I271" s="475"/>
      <c r="J271" s="475"/>
      <c r="K271" s="475"/>
      <c r="L271" s="475"/>
      <c r="M271" s="475"/>
      <c r="N271" s="475"/>
      <c r="O271" s="475"/>
      <c r="P271" s="475"/>
      <c r="Q271" s="475"/>
      <c r="R271" s="475"/>
      <c r="S271" s="475"/>
      <c r="T271" s="475"/>
      <c r="U271" s="475"/>
      <c r="V271" s="475"/>
      <c r="W271" s="475"/>
      <c r="X271" s="475"/>
      <c r="Y271" s="475"/>
      <c r="Z271" s="475"/>
      <c r="AA271" s="475"/>
      <c r="AB271" s="475"/>
      <c r="AC271" s="475"/>
      <c r="AD271" s="475"/>
      <c r="AE271" s="475"/>
      <c r="AF271" s="475"/>
      <c r="AG271" s="475"/>
      <c r="AH271" s="475"/>
      <c r="AI271" s="475"/>
      <c r="AJ271" s="475"/>
      <c r="AK271" s="475"/>
      <c r="AL271" s="475"/>
      <c r="AM271" s="475"/>
      <c r="AN271" s="475"/>
      <c r="AO271" s="475"/>
      <c r="AP271" s="475"/>
      <c r="AR271" s="475"/>
      <c r="AS271" s="475"/>
      <c r="AT271" s="475"/>
      <c r="AU271" s="475"/>
      <c r="AV271" s="475"/>
      <c r="AW271" s="475"/>
      <c r="AX271" s="475"/>
      <c r="AY271" s="475"/>
      <c r="AZ271" s="475">
        <v>84.5</v>
      </c>
      <c r="BA271" s="475"/>
      <c r="BB271" s="475"/>
      <c r="BC271" s="475"/>
      <c r="BD271" s="475"/>
      <c r="BE271" s="475"/>
      <c r="BF271" s="475"/>
      <c r="BG271" s="475"/>
      <c r="BH271" s="475"/>
      <c r="BI271" s="475"/>
      <c r="BJ271" s="475"/>
      <c r="BK271" s="475"/>
      <c r="BL271" s="475"/>
      <c r="BM271" s="475"/>
      <c r="BN271" s="475"/>
      <c r="BO271" s="475"/>
      <c r="BP271" s="475"/>
      <c r="BQ271" s="475"/>
      <c r="BR271" s="475"/>
      <c r="BS271" s="475"/>
      <c r="BT271" s="475"/>
      <c r="BU271" s="475"/>
      <c r="BV271" s="475"/>
      <c r="BW271" s="475"/>
      <c r="BX271" s="475"/>
      <c r="BY271" s="475"/>
      <c r="BZ271" s="475"/>
      <c r="CA271" s="475"/>
      <c r="CC271" s="475"/>
      <c r="CD271" s="475"/>
      <c r="CE271" s="475"/>
      <c r="CF271" s="475"/>
      <c r="CG271" s="475"/>
      <c r="CH271" s="475"/>
      <c r="CI271" s="475"/>
      <c r="CJ271" s="475"/>
      <c r="CK271" s="475"/>
      <c r="CL271" s="475"/>
      <c r="CM271" s="475"/>
      <c r="CN271" s="475"/>
      <c r="CO271" s="475"/>
      <c r="CP271" s="475"/>
      <c r="CQ271" s="475"/>
      <c r="CR271" s="475"/>
      <c r="CS271" s="475"/>
      <c r="CT271" s="475"/>
      <c r="CU271" s="475"/>
      <c r="CV271" s="475"/>
      <c r="CW271" s="475"/>
      <c r="CX271" s="475"/>
      <c r="CY271" s="475"/>
      <c r="CZ271" s="475"/>
      <c r="DA271" s="475"/>
      <c r="DB271" s="475"/>
      <c r="DC271" s="475"/>
      <c r="DD271" s="475"/>
      <c r="DE271" s="475"/>
      <c r="DF271" s="475"/>
      <c r="DG271" s="475"/>
      <c r="DH271" s="475"/>
      <c r="DI271" s="475"/>
      <c r="DJ271" s="475"/>
      <c r="DK271" s="475"/>
      <c r="DL271" s="475"/>
      <c r="DM271" s="464">
        <v>1</v>
      </c>
    </row>
    <row r="272" spans="2:117">
      <c r="B272" s="473">
        <f t="shared" si="52"/>
        <v>10</v>
      </c>
      <c r="C272" s="423" t="s">
        <v>1108</v>
      </c>
      <c r="D272" s="423" t="s">
        <v>622</v>
      </c>
      <c r="E272" s="423" t="s">
        <v>274</v>
      </c>
      <c r="F272" s="476">
        <f t="shared" si="51"/>
        <v>0</v>
      </c>
      <c r="G272" s="475"/>
      <c r="H272" s="475"/>
      <c r="I272" s="475"/>
      <c r="J272" s="475"/>
      <c r="K272" s="475"/>
      <c r="L272" s="475"/>
      <c r="M272" s="475"/>
      <c r="N272" s="475"/>
      <c r="O272" s="475"/>
      <c r="P272" s="475"/>
      <c r="Q272" s="475"/>
      <c r="R272" s="475"/>
      <c r="S272" s="475"/>
      <c r="T272" s="475"/>
      <c r="U272" s="475"/>
      <c r="V272" s="475"/>
      <c r="W272" s="475"/>
      <c r="X272" s="475"/>
      <c r="Y272" s="475"/>
      <c r="Z272" s="475"/>
      <c r="AA272" s="475"/>
      <c r="AB272" s="475"/>
      <c r="AC272" s="475"/>
      <c r="AD272" s="475"/>
      <c r="AE272" s="475"/>
      <c r="AF272" s="475"/>
      <c r="AG272" s="475"/>
      <c r="AH272" s="475"/>
      <c r="AI272" s="475"/>
      <c r="AJ272" s="475"/>
      <c r="AK272" s="475"/>
      <c r="AL272" s="475"/>
      <c r="AM272" s="475"/>
      <c r="AN272" s="475"/>
      <c r="AO272" s="475"/>
      <c r="AP272" s="475"/>
      <c r="AR272" s="475"/>
      <c r="AS272" s="475"/>
      <c r="AT272" s="475"/>
      <c r="AU272" s="475"/>
      <c r="AV272" s="475"/>
      <c r="AW272" s="475"/>
      <c r="AX272" s="475"/>
      <c r="AY272" s="475"/>
      <c r="AZ272" s="475"/>
      <c r="BA272" s="475"/>
      <c r="BB272" s="475"/>
      <c r="BC272" s="475"/>
      <c r="BD272" s="475"/>
      <c r="BE272" s="475"/>
      <c r="BF272" s="475"/>
      <c r="BG272" s="475"/>
      <c r="BH272" s="475"/>
      <c r="BI272" s="475"/>
      <c r="BJ272" s="475"/>
      <c r="BK272" s="475"/>
      <c r="BL272" s="475"/>
      <c r="BM272" s="475"/>
      <c r="BN272" s="475"/>
      <c r="BO272" s="475"/>
      <c r="BP272" s="475"/>
      <c r="BQ272" s="475"/>
      <c r="BR272" s="475"/>
      <c r="BS272" s="475"/>
      <c r="BT272" s="475"/>
      <c r="BU272" s="475"/>
      <c r="BV272" s="475"/>
      <c r="BW272" s="475"/>
      <c r="BX272" s="475"/>
      <c r="BY272" s="475"/>
      <c r="BZ272" s="475"/>
      <c r="CA272" s="475"/>
      <c r="CC272" s="475"/>
      <c r="CD272" s="475"/>
      <c r="CE272" s="475"/>
      <c r="CF272" s="475"/>
      <c r="CG272" s="475"/>
      <c r="CH272" s="475"/>
      <c r="CI272" s="475"/>
      <c r="CJ272" s="475"/>
      <c r="CK272" s="475"/>
      <c r="CL272" s="475"/>
      <c r="CM272" s="475"/>
      <c r="CN272" s="475"/>
      <c r="CO272" s="475"/>
      <c r="CP272" s="475"/>
      <c r="CQ272" s="475"/>
      <c r="CR272" s="475"/>
      <c r="CS272" s="475"/>
      <c r="CT272" s="475"/>
      <c r="CU272" s="475"/>
      <c r="CV272" s="475"/>
      <c r="CW272" s="475"/>
      <c r="CX272" s="475"/>
      <c r="CY272" s="475"/>
      <c r="CZ272" s="475"/>
      <c r="DA272" s="475"/>
      <c r="DB272" s="475"/>
      <c r="DC272" s="475"/>
      <c r="DD272" s="475"/>
      <c r="DE272" s="475"/>
      <c r="DF272" s="475"/>
      <c r="DG272" s="475"/>
      <c r="DH272" s="475"/>
      <c r="DI272" s="475"/>
      <c r="DJ272" s="475"/>
      <c r="DK272" s="475"/>
      <c r="DL272" s="475"/>
      <c r="DM272" s="464">
        <v>1</v>
      </c>
    </row>
    <row r="273" spans="2:117">
      <c r="B273" s="473">
        <f t="shared" si="52"/>
        <v>11</v>
      </c>
      <c r="C273" s="423" t="s">
        <v>1108</v>
      </c>
      <c r="D273" s="423" t="s">
        <v>97</v>
      </c>
      <c r="E273" s="423" t="s">
        <v>1189</v>
      </c>
      <c r="F273" s="476">
        <f t="shared" si="51"/>
        <v>7.5</v>
      </c>
      <c r="G273" s="475"/>
      <c r="H273" s="475"/>
      <c r="I273" s="475"/>
      <c r="J273" s="475"/>
      <c r="K273" s="475"/>
      <c r="L273" s="475"/>
      <c r="M273" s="475"/>
      <c r="N273" s="475"/>
      <c r="O273" s="475"/>
      <c r="P273" s="475"/>
      <c r="Q273" s="475"/>
      <c r="R273" s="475"/>
      <c r="S273" s="475"/>
      <c r="T273" s="475"/>
      <c r="U273" s="475"/>
      <c r="V273" s="475"/>
      <c r="W273" s="475"/>
      <c r="X273" s="475"/>
      <c r="Y273" s="475"/>
      <c r="Z273" s="475"/>
      <c r="AA273" s="475"/>
      <c r="AB273" s="475"/>
      <c r="AC273" s="475"/>
      <c r="AD273" s="475"/>
      <c r="AE273" s="475"/>
      <c r="AF273" s="475"/>
      <c r="AG273" s="475"/>
      <c r="AH273" s="475"/>
      <c r="AI273" s="475"/>
      <c r="AJ273" s="475"/>
      <c r="AK273" s="475"/>
      <c r="AL273" s="475"/>
      <c r="AM273" s="475"/>
      <c r="AN273" s="475"/>
      <c r="AO273" s="475"/>
      <c r="AP273" s="475"/>
      <c r="AR273" s="475"/>
      <c r="AS273" s="475"/>
      <c r="AT273" s="475"/>
      <c r="AU273" s="475"/>
      <c r="AV273" s="475"/>
      <c r="AW273" s="475"/>
      <c r="AX273" s="475"/>
      <c r="AY273" s="475"/>
      <c r="AZ273" s="475">
        <v>7.5</v>
      </c>
      <c r="BA273" s="475"/>
      <c r="BB273" s="475"/>
      <c r="BC273" s="475"/>
      <c r="BD273" s="475"/>
      <c r="BE273" s="475"/>
      <c r="BF273" s="475"/>
      <c r="BG273" s="475"/>
      <c r="BH273" s="475"/>
      <c r="BI273" s="475"/>
      <c r="BJ273" s="475"/>
      <c r="BK273" s="475"/>
      <c r="BL273" s="475"/>
      <c r="BM273" s="475"/>
      <c r="BN273" s="475"/>
      <c r="BO273" s="475"/>
      <c r="BP273" s="475"/>
      <c r="BQ273" s="475"/>
      <c r="BR273" s="475"/>
      <c r="BS273" s="475"/>
      <c r="BT273" s="475"/>
      <c r="BU273" s="475"/>
      <c r="BV273" s="475"/>
      <c r="BW273" s="475"/>
      <c r="BX273" s="475"/>
      <c r="BY273" s="475"/>
      <c r="BZ273" s="475"/>
      <c r="CA273" s="475"/>
      <c r="CC273" s="475"/>
      <c r="CD273" s="475"/>
      <c r="CE273" s="475"/>
      <c r="CF273" s="475"/>
      <c r="CG273" s="475"/>
      <c r="CH273" s="475"/>
      <c r="CI273" s="475"/>
      <c r="CJ273" s="475"/>
      <c r="CK273" s="475"/>
      <c r="CL273" s="475"/>
      <c r="CM273" s="475"/>
      <c r="CN273" s="475"/>
      <c r="CO273" s="475"/>
      <c r="CP273" s="475"/>
      <c r="CQ273" s="475"/>
      <c r="CR273" s="475"/>
      <c r="CS273" s="475"/>
      <c r="CT273" s="475"/>
      <c r="CU273" s="475"/>
      <c r="CV273" s="475"/>
      <c r="CW273" s="475"/>
      <c r="CX273" s="475"/>
      <c r="CY273" s="475"/>
      <c r="CZ273" s="475"/>
      <c r="DA273" s="475"/>
      <c r="DB273" s="475"/>
      <c r="DC273" s="475"/>
      <c r="DD273" s="475"/>
      <c r="DE273" s="475"/>
      <c r="DF273" s="475"/>
      <c r="DG273" s="475"/>
      <c r="DH273" s="475"/>
      <c r="DI273" s="475"/>
      <c r="DJ273" s="475"/>
      <c r="DK273" s="475"/>
      <c r="DL273" s="475"/>
      <c r="DM273" s="464">
        <v>1</v>
      </c>
    </row>
    <row r="274" spans="2:117">
      <c r="B274" s="473">
        <f t="shared" si="52"/>
        <v>12</v>
      </c>
      <c r="C274" s="423" t="s">
        <v>1108</v>
      </c>
      <c r="D274" s="423" t="s">
        <v>92</v>
      </c>
      <c r="E274" s="423" t="s">
        <v>1190</v>
      </c>
      <c r="F274" s="476">
        <f t="shared" si="51"/>
        <v>15</v>
      </c>
      <c r="G274" s="475"/>
      <c r="H274" s="475"/>
      <c r="I274" s="475"/>
      <c r="J274" s="475"/>
      <c r="K274" s="475"/>
      <c r="L274" s="475"/>
      <c r="M274" s="475"/>
      <c r="N274" s="475"/>
      <c r="O274" s="475"/>
      <c r="P274" s="475"/>
      <c r="Q274" s="475"/>
      <c r="R274" s="475"/>
      <c r="S274" s="475"/>
      <c r="T274" s="475"/>
      <c r="U274" s="475"/>
      <c r="V274" s="475"/>
      <c r="W274" s="475"/>
      <c r="X274" s="475"/>
      <c r="Y274" s="475"/>
      <c r="Z274" s="475"/>
      <c r="AA274" s="475"/>
      <c r="AB274" s="475"/>
      <c r="AC274" s="475"/>
      <c r="AD274" s="475"/>
      <c r="AE274" s="475"/>
      <c r="AF274" s="475"/>
      <c r="AG274" s="475"/>
      <c r="AH274" s="475"/>
      <c r="AI274" s="475"/>
      <c r="AJ274" s="475"/>
      <c r="AK274" s="475"/>
      <c r="AL274" s="475"/>
      <c r="AM274" s="475"/>
      <c r="AN274" s="475"/>
      <c r="AO274" s="475"/>
      <c r="AP274" s="475"/>
      <c r="AR274" s="475"/>
      <c r="AS274" s="475"/>
      <c r="AT274" s="475"/>
      <c r="AU274" s="475"/>
      <c r="AV274" s="475"/>
      <c r="AW274" s="475"/>
      <c r="AX274" s="475"/>
      <c r="AY274" s="475"/>
      <c r="AZ274" s="475">
        <v>15</v>
      </c>
      <c r="BA274" s="475"/>
      <c r="BB274" s="475"/>
      <c r="BC274" s="475"/>
      <c r="BD274" s="475"/>
      <c r="BE274" s="475"/>
      <c r="BF274" s="475"/>
      <c r="BG274" s="475"/>
      <c r="BH274" s="475"/>
      <c r="BI274" s="475"/>
      <c r="BJ274" s="475"/>
      <c r="BK274" s="475"/>
      <c r="BL274" s="475"/>
      <c r="BM274" s="475"/>
      <c r="BN274" s="475"/>
      <c r="BO274" s="475"/>
      <c r="BP274" s="475"/>
      <c r="BQ274" s="475"/>
      <c r="BR274" s="475"/>
      <c r="BS274" s="475"/>
      <c r="BT274" s="475"/>
      <c r="BU274" s="475"/>
      <c r="BV274" s="475"/>
      <c r="BW274" s="475"/>
      <c r="BX274" s="475"/>
      <c r="BY274" s="475"/>
      <c r="BZ274" s="475"/>
      <c r="CA274" s="475"/>
      <c r="CC274" s="475"/>
      <c r="CD274" s="475"/>
      <c r="CE274" s="475"/>
      <c r="CF274" s="475"/>
      <c r="CG274" s="475"/>
      <c r="CH274" s="475"/>
      <c r="CI274" s="475"/>
      <c r="CJ274" s="475"/>
      <c r="CK274" s="475"/>
      <c r="CL274" s="475"/>
      <c r="CM274" s="475"/>
      <c r="CN274" s="475"/>
      <c r="CO274" s="475"/>
      <c r="CP274" s="475"/>
      <c r="CQ274" s="475"/>
      <c r="CR274" s="475"/>
      <c r="CS274" s="475"/>
      <c r="CT274" s="475"/>
      <c r="CU274" s="475"/>
      <c r="CV274" s="475"/>
      <c r="CW274" s="475"/>
      <c r="CX274" s="475"/>
      <c r="CY274" s="475"/>
      <c r="CZ274" s="475"/>
      <c r="DA274" s="475"/>
      <c r="DB274" s="475"/>
      <c r="DC274" s="475"/>
      <c r="DD274" s="475"/>
      <c r="DE274" s="475"/>
      <c r="DF274" s="475"/>
      <c r="DG274" s="475"/>
      <c r="DH274" s="475"/>
      <c r="DI274" s="475"/>
      <c r="DJ274" s="475"/>
      <c r="DK274" s="475"/>
      <c r="DL274" s="475"/>
      <c r="DM274" s="464">
        <v>1</v>
      </c>
    </row>
    <row r="275" spans="2:117">
      <c r="B275" s="473">
        <f t="shared" si="52"/>
        <v>13</v>
      </c>
      <c r="C275" s="423" t="s">
        <v>1108</v>
      </c>
      <c r="D275" s="423" t="s">
        <v>291</v>
      </c>
      <c r="E275" s="423" t="s">
        <v>340</v>
      </c>
      <c r="F275" s="476">
        <f t="shared" si="51"/>
        <v>0</v>
      </c>
      <c r="G275" s="475"/>
      <c r="H275" s="475"/>
      <c r="I275" s="475"/>
      <c r="J275" s="475"/>
      <c r="K275" s="475"/>
      <c r="L275" s="475"/>
      <c r="M275" s="475"/>
      <c r="N275" s="475"/>
      <c r="O275" s="475"/>
      <c r="P275" s="475"/>
      <c r="Q275" s="475"/>
      <c r="R275" s="475"/>
      <c r="S275" s="475"/>
      <c r="T275" s="475"/>
      <c r="U275" s="475"/>
      <c r="V275" s="475"/>
      <c r="W275" s="475"/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5"/>
      <c r="AI275" s="475"/>
      <c r="AJ275" s="475"/>
      <c r="AK275" s="475"/>
      <c r="AL275" s="475"/>
      <c r="AM275" s="475"/>
      <c r="AN275" s="475"/>
      <c r="AO275" s="475"/>
      <c r="AP275" s="475"/>
      <c r="AR275" s="475"/>
      <c r="AS275" s="475"/>
      <c r="AT275" s="475"/>
      <c r="AU275" s="475"/>
      <c r="AV275" s="475"/>
      <c r="AW275" s="475"/>
      <c r="AX275" s="475"/>
      <c r="AY275" s="475"/>
      <c r="AZ275" s="475"/>
      <c r="BA275" s="475"/>
      <c r="BB275" s="475"/>
      <c r="BC275" s="475"/>
      <c r="BD275" s="475"/>
      <c r="BE275" s="475"/>
      <c r="BF275" s="475"/>
      <c r="BG275" s="475"/>
      <c r="BH275" s="475"/>
      <c r="BI275" s="475"/>
      <c r="BJ275" s="475"/>
      <c r="BK275" s="475"/>
      <c r="BL275" s="475"/>
      <c r="BM275" s="475"/>
      <c r="BN275" s="475"/>
      <c r="BO275" s="475"/>
      <c r="BP275" s="475"/>
      <c r="BQ275" s="475"/>
      <c r="BR275" s="475"/>
      <c r="BS275" s="475"/>
      <c r="BT275" s="475"/>
      <c r="BU275" s="475"/>
      <c r="BV275" s="475"/>
      <c r="BW275" s="475"/>
      <c r="BX275" s="475"/>
      <c r="BY275" s="475"/>
      <c r="BZ275" s="475"/>
      <c r="CA275" s="475"/>
      <c r="CC275" s="475"/>
      <c r="CD275" s="475"/>
      <c r="CE275" s="475"/>
      <c r="CF275" s="475"/>
      <c r="CG275" s="475"/>
      <c r="CH275" s="475"/>
      <c r="CI275" s="475"/>
      <c r="CJ275" s="475"/>
      <c r="CK275" s="475"/>
      <c r="CL275" s="475"/>
      <c r="CM275" s="475"/>
      <c r="CN275" s="475"/>
      <c r="CO275" s="475"/>
      <c r="CP275" s="475"/>
      <c r="CQ275" s="475"/>
      <c r="CR275" s="475"/>
      <c r="CS275" s="475"/>
      <c r="CT275" s="475"/>
      <c r="CU275" s="475"/>
      <c r="CV275" s="475"/>
      <c r="CW275" s="475"/>
      <c r="CX275" s="475"/>
      <c r="CY275" s="475"/>
      <c r="CZ275" s="475"/>
      <c r="DA275" s="475"/>
      <c r="DB275" s="475"/>
      <c r="DC275" s="475"/>
      <c r="DD275" s="475"/>
      <c r="DE275" s="475"/>
      <c r="DF275" s="475"/>
      <c r="DG275" s="475"/>
      <c r="DH275" s="475"/>
      <c r="DI275" s="475"/>
      <c r="DJ275" s="475"/>
      <c r="DK275" s="475"/>
      <c r="DL275" s="475"/>
      <c r="DM275" s="464">
        <v>1</v>
      </c>
    </row>
    <row r="276" spans="2:117">
      <c r="B276" s="473">
        <f t="shared" si="52"/>
        <v>14</v>
      </c>
      <c r="C276" s="423" t="s">
        <v>1108</v>
      </c>
      <c r="D276" s="423" t="s">
        <v>222</v>
      </c>
      <c r="E276" s="423" t="s">
        <v>223</v>
      </c>
      <c r="F276" s="476">
        <f t="shared" si="51"/>
        <v>93.5</v>
      </c>
      <c r="G276" s="475"/>
      <c r="H276" s="475"/>
      <c r="I276" s="475"/>
      <c r="J276" s="475"/>
      <c r="K276" s="475"/>
      <c r="L276" s="475"/>
      <c r="M276" s="475"/>
      <c r="N276" s="475"/>
      <c r="O276" s="475">
        <f>15</f>
        <v>15</v>
      </c>
      <c r="P276" s="475"/>
      <c r="Q276" s="475"/>
      <c r="R276" s="475"/>
      <c r="S276" s="475"/>
      <c r="T276" s="475"/>
      <c r="U276" s="475"/>
      <c r="V276" s="475"/>
      <c r="W276" s="475"/>
      <c r="X276" s="475"/>
      <c r="Y276" s="475"/>
      <c r="Z276" s="475"/>
      <c r="AA276" s="475"/>
      <c r="AB276" s="475"/>
      <c r="AC276" s="475"/>
      <c r="AD276" s="475"/>
      <c r="AE276" s="475"/>
      <c r="AF276" s="475"/>
      <c r="AG276" s="475"/>
      <c r="AH276" s="475"/>
      <c r="AI276" s="475"/>
      <c r="AJ276" s="475"/>
      <c r="AK276" s="475"/>
      <c r="AL276" s="475"/>
      <c r="AM276" s="475"/>
      <c r="AN276" s="475"/>
      <c r="AO276" s="475"/>
      <c r="AP276" s="475"/>
      <c r="AR276" s="475"/>
      <c r="AS276" s="475"/>
      <c r="AT276" s="475"/>
      <c r="AU276" s="475"/>
      <c r="AV276" s="475"/>
      <c r="AW276" s="475"/>
      <c r="AX276" s="475"/>
      <c r="AY276" s="475"/>
      <c r="AZ276" s="475">
        <f>78.5</f>
        <v>78.5</v>
      </c>
      <c r="BA276" s="475"/>
      <c r="BB276" s="475"/>
      <c r="BC276" s="475"/>
      <c r="BD276" s="475"/>
      <c r="BE276" s="475"/>
      <c r="BF276" s="475"/>
      <c r="BG276" s="475"/>
      <c r="BH276" s="475"/>
      <c r="BI276" s="475"/>
      <c r="BJ276" s="475"/>
      <c r="BK276" s="475"/>
      <c r="BL276" s="475"/>
      <c r="BM276" s="475"/>
      <c r="BN276" s="475"/>
      <c r="BO276" s="475"/>
      <c r="BP276" s="475"/>
      <c r="BQ276" s="475"/>
      <c r="BR276" s="475"/>
      <c r="BS276" s="475"/>
      <c r="BT276" s="475"/>
      <c r="BU276" s="475"/>
      <c r="BV276" s="475"/>
      <c r="BW276" s="475"/>
      <c r="BX276" s="475"/>
      <c r="BY276" s="475"/>
      <c r="BZ276" s="475"/>
      <c r="CA276" s="475"/>
      <c r="CC276" s="475"/>
      <c r="CD276" s="475"/>
      <c r="CE276" s="475"/>
      <c r="CF276" s="475"/>
      <c r="CG276" s="475"/>
      <c r="CH276" s="475"/>
      <c r="CI276" s="475"/>
      <c r="CJ276" s="475"/>
      <c r="CK276" s="475"/>
      <c r="CL276" s="475"/>
      <c r="CM276" s="475"/>
      <c r="CN276" s="475"/>
      <c r="CO276" s="475"/>
      <c r="CP276" s="475"/>
      <c r="CQ276" s="475"/>
      <c r="CR276" s="475"/>
      <c r="CS276" s="475"/>
      <c r="CT276" s="475"/>
      <c r="CU276" s="475"/>
      <c r="CV276" s="475"/>
      <c r="CW276" s="475"/>
      <c r="CX276" s="475"/>
      <c r="CY276" s="475"/>
      <c r="CZ276" s="475"/>
      <c r="DA276" s="475"/>
      <c r="DB276" s="475"/>
      <c r="DC276" s="475"/>
      <c r="DD276" s="475"/>
      <c r="DE276" s="475"/>
      <c r="DF276" s="475"/>
      <c r="DG276" s="475"/>
      <c r="DH276" s="475"/>
      <c r="DI276" s="475"/>
      <c r="DJ276" s="475"/>
      <c r="DK276" s="475"/>
      <c r="DL276" s="475"/>
      <c r="DM276" s="464">
        <v>1</v>
      </c>
    </row>
    <row r="277" spans="2:117">
      <c r="B277" s="473">
        <f t="shared" si="52"/>
        <v>15</v>
      </c>
      <c r="C277" s="423" t="s">
        <v>1108</v>
      </c>
      <c r="D277" s="423" t="s">
        <v>932</v>
      </c>
      <c r="E277" s="423" t="s">
        <v>933</v>
      </c>
      <c r="F277" s="476">
        <f t="shared" si="51"/>
        <v>84</v>
      </c>
      <c r="G277" s="475"/>
      <c r="H277" s="475"/>
      <c r="I277" s="475"/>
      <c r="J277" s="475"/>
      <c r="K277" s="475"/>
      <c r="L277" s="475"/>
      <c r="M277" s="475"/>
      <c r="N277" s="475"/>
      <c r="O277" s="475">
        <f>7.5</f>
        <v>7.5</v>
      </c>
      <c r="P277" s="475"/>
      <c r="Q277" s="475"/>
      <c r="R277" s="475"/>
      <c r="S277" s="475"/>
      <c r="T277" s="475"/>
      <c r="U277" s="475"/>
      <c r="V277" s="475"/>
      <c r="W277" s="475"/>
      <c r="X277" s="475"/>
      <c r="Y277" s="475"/>
      <c r="Z277" s="475"/>
      <c r="AA277" s="475"/>
      <c r="AB277" s="475"/>
      <c r="AC277" s="475"/>
      <c r="AD277" s="475"/>
      <c r="AE277" s="475"/>
      <c r="AF277" s="475"/>
      <c r="AG277" s="475"/>
      <c r="AH277" s="475"/>
      <c r="AI277" s="475"/>
      <c r="AJ277" s="475"/>
      <c r="AK277" s="475"/>
      <c r="AL277" s="475"/>
      <c r="AM277" s="475"/>
      <c r="AN277" s="475"/>
      <c r="AO277" s="475"/>
      <c r="AP277" s="475"/>
      <c r="AR277" s="475"/>
      <c r="AS277" s="475"/>
      <c r="AT277" s="475"/>
      <c r="AU277" s="475"/>
      <c r="AV277" s="475"/>
      <c r="AW277" s="475"/>
      <c r="AX277" s="475"/>
      <c r="AY277" s="475"/>
      <c r="AZ277" s="475">
        <f>76.5</f>
        <v>76.5</v>
      </c>
      <c r="BA277" s="475"/>
      <c r="BB277" s="475"/>
      <c r="BC277" s="475"/>
      <c r="BD277" s="475"/>
      <c r="BE277" s="475"/>
      <c r="BF277" s="475"/>
      <c r="BG277" s="475"/>
      <c r="BH277" s="475"/>
      <c r="BI277" s="475"/>
      <c r="BJ277" s="475"/>
      <c r="BK277" s="475"/>
      <c r="BL277" s="475"/>
      <c r="BM277" s="475"/>
      <c r="BN277" s="475"/>
      <c r="BO277" s="475"/>
      <c r="BP277" s="475"/>
      <c r="BQ277" s="475"/>
      <c r="BR277" s="475"/>
      <c r="BS277" s="475"/>
      <c r="BT277" s="475"/>
      <c r="BU277" s="475"/>
      <c r="BV277" s="475"/>
      <c r="BW277" s="475"/>
      <c r="BX277" s="475"/>
      <c r="BY277" s="475"/>
      <c r="BZ277" s="475"/>
      <c r="CA277" s="475"/>
      <c r="CC277" s="475"/>
      <c r="CD277" s="475"/>
      <c r="CE277" s="475"/>
      <c r="CF277" s="475"/>
      <c r="CG277" s="475"/>
      <c r="CH277" s="475"/>
      <c r="CI277" s="475"/>
      <c r="CJ277" s="475"/>
      <c r="CK277" s="475"/>
      <c r="CL277" s="475"/>
      <c r="CM277" s="475"/>
      <c r="CN277" s="475"/>
      <c r="CO277" s="475"/>
      <c r="CP277" s="475"/>
      <c r="CQ277" s="475"/>
      <c r="CR277" s="475"/>
      <c r="CS277" s="475"/>
      <c r="CT277" s="475"/>
      <c r="CU277" s="475"/>
      <c r="CV277" s="475"/>
      <c r="CW277" s="475"/>
      <c r="CX277" s="475"/>
      <c r="CY277" s="475"/>
      <c r="CZ277" s="475"/>
      <c r="DA277" s="475"/>
      <c r="DB277" s="475"/>
      <c r="DC277" s="475"/>
      <c r="DD277" s="475"/>
      <c r="DE277" s="475"/>
      <c r="DF277" s="475"/>
      <c r="DG277" s="475"/>
      <c r="DH277" s="475"/>
      <c r="DI277" s="475"/>
      <c r="DJ277" s="475"/>
      <c r="DK277" s="475"/>
      <c r="DL277" s="475"/>
      <c r="DM277" s="464">
        <v>1</v>
      </c>
    </row>
    <row r="278" spans="2:117">
      <c r="B278" s="473">
        <f t="shared" si="52"/>
        <v>16</v>
      </c>
      <c r="C278" s="423" t="s">
        <v>1108</v>
      </c>
      <c r="D278" s="423" t="s">
        <v>1416</v>
      </c>
      <c r="E278" s="423" t="s">
        <v>1417</v>
      </c>
      <c r="F278" s="476">
        <f t="shared" si="51"/>
        <v>0</v>
      </c>
      <c r="G278" s="475"/>
      <c r="H278" s="475"/>
      <c r="I278" s="475"/>
      <c r="J278" s="475"/>
      <c r="K278" s="475"/>
      <c r="L278" s="475"/>
      <c r="M278" s="475"/>
      <c r="N278" s="475"/>
      <c r="O278" s="475"/>
      <c r="P278" s="475"/>
      <c r="Q278" s="475"/>
      <c r="R278" s="475"/>
      <c r="S278" s="475"/>
      <c r="T278" s="475"/>
      <c r="U278" s="475"/>
      <c r="V278" s="475"/>
      <c r="W278" s="475"/>
      <c r="X278" s="475"/>
      <c r="Y278" s="475"/>
      <c r="Z278" s="475"/>
      <c r="AA278" s="475"/>
      <c r="AB278" s="475"/>
      <c r="AC278" s="475"/>
      <c r="AD278" s="475"/>
      <c r="AE278" s="475"/>
      <c r="AF278" s="475"/>
      <c r="AG278" s="475"/>
      <c r="AH278" s="475"/>
      <c r="AI278" s="475"/>
      <c r="AJ278" s="475"/>
      <c r="AK278" s="475"/>
      <c r="AL278" s="475"/>
      <c r="AM278" s="475"/>
      <c r="AN278" s="475"/>
      <c r="AO278" s="475"/>
      <c r="AP278" s="475"/>
      <c r="AR278" s="475"/>
      <c r="AS278" s="475"/>
      <c r="AT278" s="475"/>
      <c r="AU278" s="475"/>
      <c r="AV278" s="475"/>
      <c r="AW278" s="475"/>
      <c r="AX278" s="475"/>
      <c r="AY278" s="475"/>
      <c r="AZ278" s="475"/>
      <c r="BA278" s="475"/>
      <c r="BB278" s="475"/>
      <c r="BC278" s="475"/>
      <c r="BD278" s="475"/>
      <c r="BE278" s="475"/>
      <c r="BF278" s="475"/>
      <c r="BG278" s="475"/>
      <c r="BH278" s="475"/>
      <c r="BI278" s="475"/>
      <c r="BJ278" s="475"/>
      <c r="BK278" s="475"/>
      <c r="BL278" s="475"/>
      <c r="BM278" s="475"/>
      <c r="BN278" s="475"/>
      <c r="BO278" s="475"/>
      <c r="BP278" s="475"/>
      <c r="BQ278" s="475"/>
      <c r="BR278" s="475"/>
      <c r="BS278" s="475"/>
      <c r="BT278" s="475"/>
      <c r="BU278" s="475"/>
      <c r="BV278" s="475"/>
      <c r="BW278" s="475"/>
      <c r="BX278" s="475"/>
      <c r="BY278" s="475"/>
      <c r="BZ278" s="475"/>
      <c r="CA278" s="475"/>
      <c r="CC278" s="475"/>
      <c r="CD278" s="475"/>
      <c r="CE278" s="475"/>
      <c r="CF278" s="475"/>
      <c r="CG278" s="475"/>
      <c r="CH278" s="475"/>
      <c r="CI278" s="475"/>
      <c r="CJ278" s="475"/>
      <c r="CK278" s="475"/>
      <c r="CL278" s="475"/>
      <c r="CM278" s="475"/>
      <c r="CN278" s="475"/>
      <c r="CO278" s="475"/>
      <c r="CP278" s="475"/>
      <c r="CQ278" s="475"/>
      <c r="CR278" s="475"/>
      <c r="CS278" s="475"/>
      <c r="CT278" s="475"/>
      <c r="CU278" s="475"/>
      <c r="CV278" s="475"/>
      <c r="CW278" s="475"/>
      <c r="CX278" s="475"/>
      <c r="CY278" s="475"/>
      <c r="CZ278" s="475"/>
      <c r="DA278" s="475"/>
      <c r="DB278" s="475"/>
      <c r="DC278" s="475"/>
      <c r="DD278" s="475"/>
      <c r="DE278" s="475"/>
      <c r="DF278" s="475"/>
      <c r="DG278" s="475"/>
      <c r="DH278" s="475"/>
      <c r="DI278" s="475"/>
      <c r="DJ278" s="475"/>
      <c r="DK278" s="475"/>
      <c r="DL278" s="475"/>
      <c r="DM278" s="464">
        <v>1</v>
      </c>
    </row>
    <row r="279" spans="2:117">
      <c r="B279" s="473">
        <f t="shared" si="52"/>
        <v>17</v>
      </c>
      <c r="C279" s="423" t="s">
        <v>1108</v>
      </c>
      <c r="D279" s="423" t="s">
        <v>893</v>
      </c>
      <c r="E279" s="423" t="s">
        <v>1191</v>
      </c>
      <c r="F279" s="476">
        <f t="shared" si="51"/>
        <v>76</v>
      </c>
      <c r="G279" s="475"/>
      <c r="H279" s="475"/>
      <c r="I279" s="475"/>
      <c r="J279" s="475"/>
      <c r="K279" s="475"/>
      <c r="L279" s="475"/>
      <c r="M279" s="475"/>
      <c r="N279" s="475"/>
      <c r="O279" s="475"/>
      <c r="P279" s="475"/>
      <c r="Q279" s="475"/>
      <c r="R279" s="475"/>
      <c r="S279" s="475"/>
      <c r="T279" s="475"/>
      <c r="U279" s="475"/>
      <c r="V279" s="475"/>
      <c r="W279" s="475"/>
      <c r="X279" s="475"/>
      <c r="Y279" s="475"/>
      <c r="Z279" s="475"/>
      <c r="AA279" s="475"/>
      <c r="AB279" s="475"/>
      <c r="AC279" s="475"/>
      <c r="AD279" s="475"/>
      <c r="AE279" s="475"/>
      <c r="AF279" s="475"/>
      <c r="AG279" s="475"/>
      <c r="AH279" s="475"/>
      <c r="AI279" s="475"/>
      <c r="AJ279" s="475"/>
      <c r="AK279" s="475"/>
      <c r="AL279" s="475"/>
      <c r="AM279" s="475"/>
      <c r="AN279" s="475"/>
      <c r="AO279" s="475"/>
      <c r="AP279" s="475"/>
      <c r="AR279" s="475"/>
      <c r="AS279" s="475"/>
      <c r="AT279" s="475"/>
      <c r="AU279" s="475"/>
      <c r="AV279" s="475"/>
      <c r="AW279" s="475"/>
      <c r="AX279" s="475"/>
      <c r="AY279" s="475"/>
      <c r="AZ279" s="475">
        <v>76</v>
      </c>
      <c r="BA279" s="475"/>
      <c r="BB279" s="475"/>
      <c r="BC279" s="475"/>
      <c r="BD279" s="475"/>
      <c r="BE279" s="475"/>
      <c r="BF279" s="475"/>
      <c r="BG279" s="475"/>
      <c r="BH279" s="475"/>
      <c r="BI279" s="475"/>
      <c r="BJ279" s="475"/>
      <c r="BK279" s="475"/>
      <c r="BL279" s="475"/>
      <c r="BM279" s="475"/>
      <c r="BN279" s="475"/>
      <c r="BO279" s="475"/>
      <c r="BP279" s="475"/>
      <c r="BQ279" s="475"/>
      <c r="BR279" s="475"/>
      <c r="BS279" s="475"/>
      <c r="BT279" s="475"/>
      <c r="BU279" s="475"/>
      <c r="BV279" s="475"/>
      <c r="BW279" s="475"/>
      <c r="BX279" s="475"/>
      <c r="BY279" s="475"/>
      <c r="BZ279" s="475"/>
      <c r="CA279" s="475"/>
      <c r="CC279" s="475"/>
      <c r="CD279" s="475"/>
      <c r="CE279" s="475"/>
      <c r="CF279" s="475"/>
      <c r="CG279" s="475"/>
      <c r="CH279" s="475"/>
      <c r="CI279" s="475"/>
      <c r="CJ279" s="475"/>
      <c r="CK279" s="475"/>
      <c r="CL279" s="475"/>
      <c r="CM279" s="475"/>
      <c r="CN279" s="475"/>
      <c r="CO279" s="475"/>
      <c r="CP279" s="475"/>
      <c r="CQ279" s="475"/>
      <c r="CR279" s="475"/>
      <c r="CS279" s="475"/>
      <c r="CT279" s="475"/>
      <c r="CU279" s="475"/>
      <c r="CV279" s="475"/>
      <c r="CW279" s="475"/>
      <c r="CX279" s="475"/>
      <c r="CY279" s="475"/>
      <c r="CZ279" s="475"/>
      <c r="DA279" s="475"/>
      <c r="DB279" s="475"/>
      <c r="DC279" s="475"/>
      <c r="DD279" s="475"/>
      <c r="DE279" s="475"/>
      <c r="DF279" s="475"/>
      <c r="DG279" s="475"/>
      <c r="DH279" s="475"/>
      <c r="DI279" s="475"/>
      <c r="DJ279" s="475"/>
      <c r="DK279" s="475"/>
      <c r="DL279" s="475"/>
      <c r="DM279" s="464">
        <v>1</v>
      </c>
    </row>
    <row r="280" spans="2:117">
      <c r="B280" s="473">
        <f t="shared" si="52"/>
        <v>18</v>
      </c>
      <c r="C280" s="423" t="s">
        <v>1108</v>
      </c>
      <c r="D280" s="423" t="s">
        <v>891</v>
      </c>
      <c r="E280" s="423" t="s">
        <v>892</v>
      </c>
      <c r="F280" s="476">
        <f t="shared" si="51"/>
        <v>74</v>
      </c>
      <c r="G280" s="475"/>
      <c r="H280" s="475"/>
      <c r="I280" s="475"/>
      <c r="J280" s="475"/>
      <c r="K280" s="475"/>
      <c r="L280" s="475"/>
      <c r="M280" s="475"/>
      <c r="N280" s="475"/>
      <c r="O280" s="475"/>
      <c r="P280" s="475"/>
      <c r="Q280" s="475"/>
      <c r="R280" s="475"/>
      <c r="S280" s="475"/>
      <c r="T280" s="475"/>
      <c r="U280" s="475"/>
      <c r="V280" s="475"/>
      <c r="W280" s="475"/>
      <c r="X280" s="475"/>
      <c r="Y280" s="475"/>
      <c r="Z280" s="475"/>
      <c r="AA280" s="475"/>
      <c r="AB280" s="475"/>
      <c r="AC280" s="475"/>
      <c r="AD280" s="475"/>
      <c r="AE280" s="475"/>
      <c r="AF280" s="475"/>
      <c r="AG280" s="475"/>
      <c r="AH280" s="475"/>
      <c r="AI280" s="475"/>
      <c r="AJ280" s="475"/>
      <c r="AK280" s="475"/>
      <c r="AL280" s="475"/>
      <c r="AM280" s="475"/>
      <c r="AN280" s="475"/>
      <c r="AO280" s="475"/>
      <c r="AP280" s="475"/>
      <c r="AR280" s="475"/>
      <c r="AS280" s="475"/>
      <c r="AT280" s="475"/>
      <c r="AU280" s="475"/>
      <c r="AV280" s="475"/>
      <c r="AW280" s="475"/>
      <c r="AX280" s="475"/>
      <c r="AY280" s="475"/>
      <c r="AZ280" s="475">
        <v>74</v>
      </c>
      <c r="BA280" s="475"/>
      <c r="BB280" s="475"/>
      <c r="BC280" s="475"/>
      <c r="BD280" s="475"/>
      <c r="BE280" s="475"/>
      <c r="BF280" s="475"/>
      <c r="BG280" s="475"/>
      <c r="BH280" s="475"/>
      <c r="BI280" s="475"/>
      <c r="BJ280" s="475"/>
      <c r="BK280" s="475"/>
      <c r="BL280" s="475"/>
      <c r="BM280" s="475"/>
      <c r="BN280" s="475"/>
      <c r="BO280" s="475"/>
      <c r="BP280" s="475"/>
      <c r="BQ280" s="475"/>
      <c r="BR280" s="475"/>
      <c r="BS280" s="475"/>
      <c r="BT280" s="475"/>
      <c r="BU280" s="475"/>
      <c r="BV280" s="475"/>
      <c r="BW280" s="475"/>
      <c r="BX280" s="475"/>
      <c r="BY280" s="475"/>
      <c r="BZ280" s="475"/>
      <c r="CA280" s="475"/>
      <c r="CC280" s="475"/>
      <c r="CD280" s="475"/>
      <c r="CE280" s="475"/>
      <c r="CF280" s="475"/>
      <c r="CG280" s="475"/>
      <c r="CH280" s="475"/>
      <c r="CI280" s="475"/>
      <c r="CJ280" s="475"/>
      <c r="CK280" s="475"/>
      <c r="CL280" s="475"/>
      <c r="CM280" s="475"/>
      <c r="CN280" s="475"/>
      <c r="CO280" s="475"/>
      <c r="CP280" s="475"/>
      <c r="CQ280" s="475"/>
      <c r="CR280" s="475"/>
      <c r="CS280" s="475"/>
      <c r="CT280" s="475"/>
      <c r="CU280" s="475"/>
      <c r="CV280" s="475"/>
      <c r="CW280" s="475"/>
      <c r="CX280" s="475"/>
      <c r="CY280" s="475"/>
      <c r="CZ280" s="475"/>
      <c r="DA280" s="475"/>
      <c r="DB280" s="475"/>
      <c r="DC280" s="475"/>
      <c r="DD280" s="475"/>
      <c r="DE280" s="475"/>
      <c r="DF280" s="475"/>
      <c r="DG280" s="475"/>
      <c r="DH280" s="475"/>
      <c r="DI280" s="475"/>
      <c r="DJ280" s="475"/>
      <c r="DK280" s="475"/>
      <c r="DL280" s="475"/>
      <c r="DM280" s="464">
        <v>1</v>
      </c>
    </row>
    <row r="281" spans="2:117">
      <c r="B281" s="473">
        <f t="shared" si="52"/>
        <v>19</v>
      </c>
      <c r="C281" s="423" t="s">
        <v>1108</v>
      </c>
      <c r="D281" s="423" t="s">
        <v>986</v>
      </c>
      <c r="E281" s="423" t="s">
        <v>987</v>
      </c>
      <c r="F281" s="476">
        <f t="shared" si="51"/>
        <v>103</v>
      </c>
      <c r="G281" s="475"/>
      <c r="H281" s="475"/>
      <c r="I281" s="475"/>
      <c r="J281" s="475"/>
      <c r="K281" s="475"/>
      <c r="L281" s="475"/>
      <c r="M281" s="475"/>
      <c r="N281" s="475"/>
      <c r="O281" s="475"/>
      <c r="P281" s="475"/>
      <c r="Q281" s="475"/>
      <c r="R281" s="475"/>
      <c r="S281" s="475"/>
      <c r="T281" s="475"/>
      <c r="U281" s="475"/>
      <c r="V281" s="475"/>
      <c r="W281" s="475"/>
      <c r="X281" s="475"/>
      <c r="Y281" s="475"/>
      <c r="Z281" s="475"/>
      <c r="AA281" s="475"/>
      <c r="AB281" s="475"/>
      <c r="AC281" s="475"/>
      <c r="AD281" s="475"/>
      <c r="AE281" s="475"/>
      <c r="AF281" s="475"/>
      <c r="AG281" s="475"/>
      <c r="AH281" s="475"/>
      <c r="AI281" s="475"/>
      <c r="AJ281" s="475"/>
      <c r="AK281" s="475"/>
      <c r="AL281" s="475"/>
      <c r="AM281" s="475"/>
      <c r="AN281" s="475"/>
      <c r="AO281" s="475"/>
      <c r="AP281" s="475"/>
      <c r="AR281" s="475"/>
      <c r="AS281" s="475"/>
      <c r="AT281" s="475"/>
      <c r="AU281" s="475"/>
      <c r="AV281" s="475"/>
      <c r="AW281" s="475"/>
      <c r="AX281" s="475"/>
      <c r="AY281" s="475"/>
      <c r="AZ281" s="475">
        <v>103</v>
      </c>
      <c r="BA281" s="475"/>
      <c r="BB281" s="475"/>
      <c r="BC281" s="475"/>
      <c r="BD281" s="475"/>
      <c r="BE281" s="475"/>
      <c r="BF281" s="475"/>
      <c r="BG281" s="475"/>
      <c r="BH281" s="475"/>
      <c r="BI281" s="475"/>
      <c r="BJ281" s="475"/>
      <c r="BK281" s="475"/>
      <c r="BL281" s="475"/>
      <c r="BM281" s="475"/>
      <c r="BN281" s="475"/>
      <c r="BO281" s="475"/>
      <c r="BP281" s="475"/>
      <c r="BQ281" s="475"/>
      <c r="BR281" s="475"/>
      <c r="BS281" s="475"/>
      <c r="BT281" s="475"/>
      <c r="BU281" s="475"/>
      <c r="BV281" s="475"/>
      <c r="BW281" s="475"/>
      <c r="BX281" s="475"/>
      <c r="BY281" s="475"/>
      <c r="BZ281" s="475"/>
      <c r="CA281" s="475"/>
      <c r="CC281" s="475"/>
      <c r="CD281" s="475"/>
      <c r="CE281" s="475"/>
      <c r="CF281" s="475"/>
      <c r="CG281" s="475"/>
      <c r="CH281" s="475"/>
      <c r="CI281" s="475"/>
      <c r="CJ281" s="475"/>
      <c r="CK281" s="475"/>
      <c r="CL281" s="475"/>
      <c r="CM281" s="475"/>
      <c r="CN281" s="475"/>
      <c r="CO281" s="475"/>
      <c r="CP281" s="475"/>
      <c r="CQ281" s="475"/>
      <c r="CR281" s="475"/>
      <c r="CS281" s="475"/>
      <c r="CT281" s="475"/>
      <c r="CU281" s="475"/>
      <c r="CV281" s="475"/>
      <c r="CW281" s="475"/>
      <c r="CX281" s="475"/>
      <c r="CY281" s="475"/>
      <c r="CZ281" s="475"/>
      <c r="DA281" s="475"/>
      <c r="DB281" s="475"/>
      <c r="DC281" s="475"/>
      <c r="DD281" s="475"/>
      <c r="DE281" s="475"/>
      <c r="DF281" s="475"/>
      <c r="DG281" s="475"/>
      <c r="DH281" s="475"/>
      <c r="DI281" s="475"/>
      <c r="DJ281" s="475"/>
      <c r="DK281" s="475"/>
      <c r="DL281" s="475"/>
      <c r="DM281" s="464">
        <v>1</v>
      </c>
    </row>
    <row r="282" spans="2:117">
      <c r="B282" s="473">
        <f t="shared" si="52"/>
        <v>20</v>
      </c>
      <c r="C282" s="423" t="s">
        <v>1108</v>
      </c>
      <c r="D282" s="423" t="s">
        <v>988</v>
      </c>
      <c r="E282" s="423" t="s">
        <v>989</v>
      </c>
      <c r="F282" s="476">
        <f t="shared" si="51"/>
        <v>65.5</v>
      </c>
      <c r="G282" s="475"/>
      <c r="H282" s="475"/>
      <c r="I282" s="475"/>
      <c r="J282" s="475"/>
      <c r="K282" s="475"/>
      <c r="L282" s="475"/>
      <c r="M282" s="475"/>
      <c r="N282" s="475"/>
      <c r="O282" s="475">
        <f>7.5</f>
        <v>7.5</v>
      </c>
      <c r="P282" s="475"/>
      <c r="Q282" s="475"/>
      <c r="R282" s="475"/>
      <c r="S282" s="475"/>
      <c r="T282" s="475"/>
      <c r="U282" s="475"/>
      <c r="V282" s="475"/>
      <c r="W282" s="475"/>
      <c r="X282" s="475"/>
      <c r="Y282" s="475"/>
      <c r="Z282" s="475"/>
      <c r="AA282" s="475"/>
      <c r="AB282" s="475"/>
      <c r="AC282" s="475"/>
      <c r="AD282" s="475"/>
      <c r="AE282" s="475"/>
      <c r="AF282" s="475"/>
      <c r="AG282" s="475"/>
      <c r="AH282" s="475"/>
      <c r="AI282" s="475"/>
      <c r="AJ282" s="475"/>
      <c r="AK282" s="475"/>
      <c r="AL282" s="475"/>
      <c r="AM282" s="475"/>
      <c r="AN282" s="475"/>
      <c r="AO282" s="475"/>
      <c r="AP282" s="475"/>
      <c r="AR282" s="475"/>
      <c r="AS282" s="475"/>
      <c r="AT282" s="475"/>
      <c r="AU282" s="475"/>
      <c r="AV282" s="475"/>
      <c r="AW282" s="475"/>
      <c r="AX282" s="475"/>
      <c r="AY282" s="475"/>
      <c r="AZ282" s="475">
        <f>58</f>
        <v>58</v>
      </c>
      <c r="BA282" s="475"/>
      <c r="BB282" s="475"/>
      <c r="BC282" s="475"/>
      <c r="BD282" s="475"/>
      <c r="BE282" s="475"/>
      <c r="BF282" s="475"/>
      <c r="BG282" s="475"/>
      <c r="BH282" s="475"/>
      <c r="BI282" s="475"/>
      <c r="BJ282" s="475"/>
      <c r="BK282" s="475"/>
      <c r="BL282" s="475"/>
      <c r="BM282" s="475"/>
      <c r="BN282" s="475"/>
      <c r="BO282" s="475"/>
      <c r="BP282" s="475"/>
      <c r="BQ282" s="475"/>
      <c r="BR282" s="475"/>
      <c r="BS282" s="475"/>
      <c r="BT282" s="475"/>
      <c r="BU282" s="475"/>
      <c r="BV282" s="475"/>
      <c r="BW282" s="475"/>
      <c r="BX282" s="475"/>
      <c r="BY282" s="475"/>
      <c r="BZ282" s="475"/>
      <c r="CA282" s="475"/>
      <c r="CC282" s="475"/>
      <c r="CD282" s="475"/>
      <c r="CE282" s="475"/>
      <c r="CF282" s="475"/>
      <c r="CG282" s="475"/>
      <c r="CH282" s="475"/>
      <c r="CI282" s="475"/>
      <c r="CJ282" s="475"/>
      <c r="CK282" s="475"/>
      <c r="CL282" s="475"/>
      <c r="CM282" s="475"/>
      <c r="CN282" s="475"/>
      <c r="CO282" s="475"/>
      <c r="CP282" s="475"/>
      <c r="CQ282" s="475"/>
      <c r="CR282" s="475"/>
      <c r="CS282" s="475"/>
      <c r="CT282" s="475"/>
      <c r="CU282" s="475"/>
      <c r="CV282" s="475"/>
      <c r="CW282" s="475"/>
      <c r="CX282" s="475"/>
      <c r="CY282" s="475"/>
      <c r="CZ282" s="475"/>
      <c r="DA282" s="475"/>
      <c r="DB282" s="475"/>
      <c r="DC282" s="475"/>
      <c r="DD282" s="475"/>
      <c r="DE282" s="475"/>
      <c r="DF282" s="475"/>
      <c r="DG282" s="475"/>
      <c r="DH282" s="475"/>
      <c r="DI282" s="475"/>
      <c r="DJ282" s="475"/>
      <c r="DK282" s="475"/>
      <c r="DL282" s="475"/>
      <c r="DM282" s="464">
        <v>1</v>
      </c>
    </row>
    <row r="283" spans="2:117" s="482" customFormat="1" ht="12.75" customHeight="1">
      <c r="B283" s="477"/>
      <c r="C283" s="478" t="s">
        <v>1108</v>
      </c>
      <c r="D283" s="479" t="s">
        <v>1120</v>
      </c>
      <c r="E283" s="480">
        <f>COUNTA(E263:E282)</f>
        <v>20</v>
      </c>
      <c r="F283" s="483">
        <f>+SUM(F263:F282)</f>
        <v>671.5</v>
      </c>
      <c r="G283" s="481">
        <f>+SUM(G263:G282)</f>
        <v>0</v>
      </c>
      <c r="H283" s="481">
        <f t="shared" ref="H283:AP283" si="53">+SUM(H263:H282)</f>
        <v>0</v>
      </c>
      <c r="I283" s="481">
        <f t="shared" si="53"/>
        <v>0</v>
      </c>
      <c r="J283" s="481">
        <f t="shared" si="53"/>
        <v>0</v>
      </c>
      <c r="K283" s="481">
        <f t="shared" si="53"/>
        <v>0</v>
      </c>
      <c r="L283" s="481">
        <f t="shared" si="53"/>
        <v>0</v>
      </c>
      <c r="M283" s="481">
        <f t="shared" si="53"/>
        <v>0</v>
      </c>
      <c r="N283" s="481">
        <f t="shared" si="53"/>
        <v>11.5</v>
      </c>
      <c r="O283" s="481">
        <f t="shared" si="53"/>
        <v>30</v>
      </c>
      <c r="P283" s="481">
        <f t="shared" si="53"/>
        <v>0</v>
      </c>
      <c r="Q283" s="481">
        <f t="shared" si="53"/>
        <v>0</v>
      </c>
      <c r="R283" s="481">
        <f t="shared" si="53"/>
        <v>0</v>
      </c>
      <c r="S283" s="481">
        <f t="shared" si="53"/>
        <v>0</v>
      </c>
      <c r="T283" s="481">
        <f t="shared" si="53"/>
        <v>0</v>
      </c>
      <c r="U283" s="481">
        <f t="shared" si="53"/>
        <v>0</v>
      </c>
      <c r="V283" s="481">
        <f t="shared" si="53"/>
        <v>0</v>
      </c>
      <c r="W283" s="481">
        <f t="shared" si="53"/>
        <v>0</v>
      </c>
      <c r="X283" s="481">
        <f t="shared" si="53"/>
        <v>0</v>
      </c>
      <c r="Y283" s="481">
        <f t="shared" si="53"/>
        <v>0</v>
      </c>
      <c r="Z283" s="481">
        <f t="shared" si="53"/>
        <v>0</v>
      </c>
      <c r="AA283" s="481">
        <f t="shared" si="53"/>
        <v>0</v>
      </c>
      <c r="AB283" s="481">
        <f t="shared" si="53"/>
        <v>0</v>
      </c>
      <c r="AC283" s="481">
        <f t="shared" si="53"/>
        <v>0</v>
      </c>
      <c r="AD283" s="481">
        <f t="shared" si="53"/>
        <v>0</v>
      </c>
      <c r="AE283" s="481">
        <f t="shared" si="53"/>
        <v>0</v>
      </c>
      <c r="AF283" s="481">
        <f t="shared" si="53"/>
        <v>0</v>
      </c>
      <c r="AG283" s="481">
        <f t="shared" si="53"/>
        <v>0</v>
      </c>
      <c r="AH283" s="481">
        <f t="shared" si="53"/>
        <v>0</v>
      </c>
      <c r="AI283" s="481">
        <f t="shared" si="53"/>
        <v>0</v>
      </c>
      <c r="AJ283" s="481">
        <f t="shared" si="53"/>
        <v>0</v>
      </c>
      <c r="AK283" s="481">
        <f t="shared" si="53"/>
        <v>0</v>
      </c>
      <c r="AL283" s="481">
        <f t="shared" si="53"/>
        <v>0</v>
      </c>
      <c r="AM283" s="481">
        <f t="shared" si="53"/>
        <v>0</v>
      </c>
      <c r="AN283" s="481">
        <f t="shared" si="53"/>
        <v>0</v>
      </c>
      <c r="AO283" s="481">
        <f t="shared" si="53"/>
        <v>0</v>
      </c>
      <c r="AP283" s="481">
        <f t="shared" si="53"/>
        <v>0</v>
      </c>
      <c r="AQ283" s="470"/>
      <c r="AR283" s="481">
        <f>+SUM(AR263:AR282)</f>
        <v>0</v>
      </c>
      <c r="AS283" s="481">
        <f t="shared" ref="AS283:CA283" si="54">+SUM(AS263:AS282)</f>
        <v>0</v>
      </c>
      <c r="AT283" s="481">
        <f t="shared" si="54"/>
        <v>0</v>
      </c>
      <c r="AU283" s="481">
        <f t="shared" si="54"/>
        <v>0</v>
      </c>
      <c r="AV283" s="481">
        <f t="shared" si="54"/>
        <v>0</v>
      </c>
      <c r="AW283" s="481">
        <f t="shared" si="54"/>
        <v>0</v>
      </c>
      <c r="AX283" s="481">
        <f t="shared" si="54"/>
        <v>0</v>
      </c>
      <c r="AY283" s="481">
        <f t="shared" si="54"/>
        <v>0</v>
      </c>
      <c r="AZ283" s="481">
        <f t="shared" si="54"/>
        <v>630</v>
      </c>
      <c r="BA283" s="481">
        <f t="shared" si="54"/>
        <v>0</v>
      </c>
      <c r="BB283" s="481">
        <f t="shared" si="54"/>
        <v>0</v>
      </c>
      <c r="BC283" s="481">
        <f t="shared" si="54"/>
        <v>0</v>
      </c>
      <c r="BD283" s="481">
        <f t="shared" si="54"/>
        <v>0</v>
      </c>
      <c r="BE283" s="481">
        <f t="shared" si="54"/>
        <v>0</v>
      </c>
      <c r="BF283" s="481">
        <f t="shared" si="54"/>
        <v>0</v>
      </c>
      <c r="BG283" s="481">
        <f t="shared" si="54"/>
        <v>0</v>
      </c>
      <c r="BH283" s="481">
        <f t="shared" si="54"/>
        <v>0</v>
      </c>
      <c r="BI283" s="481">
        <f t="shared" si="54"/>
        <v>0</v>
      </c>
      <c r="BJ283" s="481">
        <f t="shared" si="54"/>
        <v>0</v>
      </c>
      <c r="BK283" s="481">
        <f t="shared" si="54"/>
        <v>0</v>
      </c>
      <c r="BL283" s="481">
        <f t="shared" si="54"/>
        <v>0</v>
      </c>
      <c r="BM283" s="481">
        <f t="shared" si="54"/>
        <v>0</v>
      </c>
      <c r="BN283" s="481">
        <f t="shared" si="54"/>
        <v>0</v>
      </c>
      <c r="BO283" s="481">
        <f t="shared" si="54"/>
        <v>0</v>
      </c>
      <c r="BP283" s="481">
        <f t="shared" si="54"/>
        <v>0</v>
      </c>
      <c r="BQ283" s="481">
        <f t="shared" si="54"/>
        <v>0</v>
      </c>
      <c r="BR283" s="481">
        <f t="shared" si="54"/>
        <v>0</v>
      </c>
      <c r="BS283" s="481">
        <f t="shared" si="54"/>
        <v>0</v>
      </c>
      <c r="BT283" s="481">
        <f t="shared" si="54"/>
        <v>0</v>
      </c>
      <c r="BU283" s="481">
        <f t="shared" si="54"/>
        <v>0</v>
      </c>
      <c r="BV283" s="481">
        <f t="shared" si="54"/>
        <v>0</v>
      </c>
      <c r="BW283" s="481">
        <f t="shared" si="54"/>
        <v>0</v>
      </c>
      <c r="BX283" s="481">
        <f t="shared" si="54"/>
        <v>0</v>
      </c>
      <c r="BY283" s="481">
        <f t="shared" si="54"/>
        <v>0</v>
      </c>
      <c r="BZ283" s="481">
        <f t="shared" si="54"/>
        <v>0</v>
      </c>
      <c r="CA283" s="481">
        <f t="shared" si="54"/>
        <v>0</v>
      </c>
      <c r="CC283" s="481">
        <f>+SUM(CC263:CC282)</f>
        <v>0</v>
      </c>
      <c r="CD283" s="481">
        <f t="shared" ref="CD283:DL283" si="55">+SUM(CD263:CD282)</f>
        <v>0</v>
      </c>
      <c r="CE283" s="481">
        <f t="shared" si="55"/>
        <v>0</v>
      </c>
      <c r="CF283" s="481">
        <f t="shared" si="55"/>
        <v>0</v>
      </c>
      <c r="CG283" s="481">
        <f t="shared" si="55"/>
        <v>0</v>
      </c>
      <c r="CH283" s="481">
        <f t="shared" si="55"/>
        <v>0</v>
      </c>
      <c r="CI283" s="481">
        <f t="shared" si="55"/>
        <v>0</v>
      </c>
      <c r="CJ283" s="481">
        <f t="shared" si="55"/>
        <v>0</v>
      </c>
      <c r="CK283" s="481">
        <f t="shared" si="55"/>
        <v>0</v>
      </c>
      <c r="CL283" s="481">
        <f t="shared" si="55"/>
        <v>0</v>
      </c>
      <c r="CM283" s="481">
        <f t="shared" si="55"/>
        <v>0</v>
      </c>
      <c r="CN283" s="481">
        <f t="shared" si="55"/>
        <v>0</v>
      </c>
      <c r="CO283" s="481">
        <f t="shared" si="55"/>
        <v>0</v>
      </c>
      <c r="CP283" s="481">
        <f t="shared" si="55"/>
        <v>0</v>
      </c>
      <c r="CQ283" s="481">
        <f t="shared" si="55"/>
        <v>0</v>
      </c>
      <c r="CR283" s="481">
        <f t="shared" si="55"/>
        <v>0</v>
      </c>
      <c r="CS283" s="481">
        <f t="shared" si="55"/>
        <v>0</v>
      </c>
      <c r="CT283" s="481">
        <f t="shared" si="55"/>
        <v>0</v>
      </c>
      <c r="CU283" s="481">
        <f t="shared" si="55"/>
        <v>0</v>
      </c>
      <c r="CV283" s="481">
        <f t="shared" si="55"/>
        <v>0</v>
      </c>
      <c r="CW283" s="481">
        <f t="shared" si="55"/>
        <v>0</v>
      </c>
      <c r="CX283" s="481">
        <f t="shared" si="55"/>
        <v>0</v>
      </c>
      <c r="CY283" s="481">
        <f t="shared" si="55"/>
        <v>0</v>
      </c>
      <c r="CZ283" s="481">
        <f t="shared" si="55"/>
        <v>0</v>
      </c>
      <c r="DA283" s="481">
        <f t="shared" si="55"/>
        <v>0</v>
      </c>
      <c r="DB283" s="481">
        <f t="shared" si="55"/>
        <v>0</v>
      </c>
      <c r="DC283" s="481">
        <f t="shared" si="55"/>
        <v>0</v>
      </c>
      <c r="DD283" s="481">
        <f t="shared" si="55"/>
        <v>0</v>
      </c>
      <c r="DE283" s="481">
        <f t="shared" si="55"/>
        <v>0</v>
      </c>
      <c r="DF283" s="481">
        <f t="shared" si="55"/>
        <v>0</v>
      </c>
      <c r="DG283" s="481">
        <f t="shared" si="55"/>
        <v>0</v>
      </c>
      <c r="DH283" s="481">
        <f t="shared" si="55"/>
        <v>0</v>
      </c>
      <c r="DI283" s="481">
        <f t="shared" si="55"/>
        <v>0</v>
      </c>
      <c r="DJ283" s="481">
        <f t="shared" si="55"/>
        <v>0</v>
      </c>
      <c r="DK283" s="481">
        <f t="shared" si="55"/>
        <v>0</v>
      </c>
      <c r="DL283" s="481">
        <f t="shared" si="55"/>
        <v>0</v>
      </c>
      <c r="DM283" s="464">
        <v>1</v>
      </c>
    </row>
    <row r="284" spans="2:117">
      <c r="B284" s="473">
        <v>1</v>
      </c>
      <c r="C284" s="423" t="s">
        <v>1109</v>
      </c>
      <c r="D284" s="423" t="s">
        <v>805</v>
      </c>
      <c r="E284" s="423" t="s">
        <v>806</v>
      </c>
      <c r="F284" s="476">
        <f>+SUM(G284:CA284)</f>
        <v>73.5</v>
      </c>
      <c r="G284" s="475"/>
      <c r="H284" s="475"/>
      <c r="I284" s="475"/>
      <c r="J284" s="475"/>
      <c r="K284" s="475"/>
      <c r="L284" s="475"/>
      <c r="M284" s="475"/>
      <c r="N284" s="475"/>
      <c r="O284" s="475"/>
      <c r="P284" s="475"/>
      <c r="Q284" s="475"/>
      <c r="R284" s="475"/>
      <c r="S284" s="475">
        <v>40.5</v>
      </c>
      <c r="T284" s="475"/>
      <c r="U284" s="475"/>
      <c r="V284" s="475"/>
      <c r="W284" s="475"/>
      <c r="X284" s="475"/>
      <c r="Y284" s="475"/>
      <c r="Z284" s="475"/>
      <c r="AA284" s="475"/>
      <c r="AB284" s="475"/>
      <c r="AC284" s="475"/>
      <c r="AD284" s="475"/>
      <c r="AE284" s="475"/>
      <c r="AF284" s="475"/>
      <c r="AG284" s="475"/>
      <c r="AH284" s="475"/>
      <c r="AI284" s="475"/>
      <c r="AJ284" s="475"/>
      <c r="AK284" s="475"/>
      <c r="AL284" s="475"/>
      <c r="AM284" s="475"/>
      <c r="AN284" s="475"/>
      <c r="AO284" s="475"/>
      <c r="AP284" s="475"/>
      <c r="AR284" s="475"/>
      <c r="AS284" s="475"/>
      <c r="AT284" s="475"/>
      <c r="AU284" s="475"/>
      <c r="AV284" s="475"/>
      <c r="AW284" s="475"/>
      <c r="AX284" s="475"/>
      <c r="AY284" s="475"/>
      <c r="AZ284" s="475"/>
      <c r="BA284" s="475"/>
      <c r="BB284" s="475"/>
      <c r="BC284" s="475"/>
      <c r="BD284" s="475">
        <v>33</v>
      </c>
      <c r="BE284" s="475"/>
      <c r="BF284" s="475"/>
      <c r="BG284" s="475"/>
      <c r="BH284" s="475"/>
      <c r="BI284" s="475"/>
      <c r="BJ284" s="475"/>
      <c r="BK284" s="475"/>
      <c r="BL284" s="475"/>
      <c r="BM284" s="475"/>
      <c r="BN284" s="475"/>
      <c r="BO284" s="475"/>
      <c r="BP284" s="475"/>
      <c r="BQ284" s="475"/>
      <c r="BR284" s="475"/>
      <c r="BS284" s="475"/>
      <c r="BT284" s="475"/>
      <c r="BU284" s="475"/>
      <c r="BV284" s="475"/>
      <c r="BW284" s="475"/>
      <c r="BX284" s="475"/>
      <c r="BY284" s="475"/>
      <c r="BZ284" s="475"/>
      <c r="CA284" s="475"/>
      <c r="CC284" s="475"/>
      <c r="CD284" s="475"/>
      <c r="CE284" s="475"/>
      <c r="CF284" s="475"/>
      <c r="CG284" s="475"/>
      <c r="CH284" s="475"/>
      <c r="CI284" s="475"/>
      <c r="CJ284" s="475"/>
      <c r="CK284" s="475"/>
      <c r="CL284" s="475"/>
      <c r="CM284" s="475"/>
      <c r="CN284" s="475"/>
      <c r="CO284" s="475"/>
      <c r="CP284" s="475"/>
      <c r="CQ284" s="475"/>
      <c r="CR284" s="475"/>
      <c r="CS284" s="475"/>
      <c r="CT284" s="475"/>
      <c r="CU284" s="475"/>
      <c r="CV284" s="475"/>
      <c r="CW284" s="475"/>
      <c r="CX284" s="475"/>
      <c r="CY284" s="475"/>
      <c r="CZ284" s="475"/>
      <c r="DA284" s="475"/>
      <c r="DB284" s="475"/>
      <c r="DC284" s="475"/>
      <c r="DD284" s="475"/>
      <c r="DE284" s="475"/>
      <c r="DF284" s="475"/>
      <c r="DG284" s="475"/>
      <c r="DH284" s="475"/>
      <c r="DI284" s="475"/>
      <c r="DJ284" s="475"/>
      <c r="DK284" s="475"/>
      <c r="DL284" s="475"/>
      <c r="DM284" s="464">
        <v>1</v>
      </c>
    </row>
    <row r="285" spans="2:117">
      <c r="B285" s="473">
        <f>+B284+1</f>
        <v>2</v>
      </c>
      <c r="C285" s="423" t="s">
        <v>1109</v>
      </c>
      <c r="D285" s="423" t="s">
        <v>807</v>
      </c>
      <c r="E285" s="423" t="s">
        <v>808</v>
      </c>
      <c r="F285" s="476">
        <f t="shared" ref="F285:F292" si="56">+SUM(G285:CA285)</f>
        <v>0</v>
      </c>
      <c r="G285" s="475"/>
      <c r="H285" s="475"/>
      <c r="I285" s="475"/>
      <c r="J285" s="475"/>
      <c r="K285" s="475"/>
      <c r="L285" s="475"/>
      <c r="M285" s="475"/>
      <c r="N285" s="475"/>
      <c r="O285" s="475"/>
      <c r="P285" s="475"/>
      <c r="Q285" s="475"/>
      <c r="R285" s="475"/>
      <c r="S285" s="475"/>
      <c r="T285" s="475"/>
      <c r="U285" s="475"/>
      <c r="V285" s="475"/>
      <c r="W285" s="475"/>
      <c r="X285" s="475"/>
      <c r="Y285" s="475"/>
      <c r="Z285" s="475"/>
      <c r="AA285" s="475"/>
      <c r="AB285" s="475"/>
      <c r="AC285" s="475"/>
      <c r="AD285" s="475"/>
      <c r="AE285" s="475"/>
      <c r="AF285" s="475"/>
      <c r="AG285" s="475"/>
      <c r="AH285" s="475"/>
      <c r="AI285" s="475"/>
      <c r="AJ285" s="475"/>
      <c r="AK285" s="475"/>
      <c r="AL285" s="475"/>
      <c r="AM285" s="475"/>
      <c r="AN285" s="475"/>
      <c r="AO285" s="475"/>
      <c r="AP285" s="475"/>
      <c r="AR285" s="475"/>
      <c r="AS285" s="475"/>
      <c r="AT285" s="475"/>
      <c r="AU285" s="475"/>
      <c r="AV285" s="475"/>
      <c r="AW285" s="475"/>
      <c r="AX285" s="475"/>
      <c r="AY285" s="475"/>
      <c r="AZ285" s="475"/>
      <c r="BA285" s="475"/>
      <c r="BB285" s="475"/>
      <c r="BC285" s="475"/>
      <c r="BD285" s="475"/>
      <c r="BE285" s="475"/>
      <c r="BF285" s="475"/>
      <c r="BG285" s="475"/>
      <c r="BH285" s="475"/>
      <c r="BI285" s="475"/>
      <c r="BJ285" s="475"/>
      <c r="BK285" s="475"/>
      <c r="BL285" s="475"/>
      <c r="BM285" s="475"/>
      <c r="BN285" s="475"/>
      <c r="BO285" s="475"/>
      <c r="BP285" s="475"/>
      <c r="BQ285" s="475"/>
      <c r="BR285" s="475"/>
      <c r="BS285" s="475"/>
      <c r="BT285" s="475"/>
      <c r="BU285" s="475"/>
      <c r="BV285" s="475"/>
      <c r="BW285" s="475"/>
      <c r="BX285" s="475"/>
      <c r="BY285" s="475"/>
      <c r="BZ285" s="475"/>
      <c r="CA285" s="475"/>
      <c r="CC285" s="475"/>
      <c r="CD285" s="475"/>
      <c r="CE285" s="475"/>
      <c r="CF285" s="475"/>
      <c r="CG285" s="475"/>
      <c r="CH285" s="475"/>
      <c r="CI285" s="475"/>
      <c r="CJ285" s="475"/>
      <c r="CK285" s="475"/>
      <c r="CL285" s="475"/>
      <c r="CM285" s="475"/>
      <c r="CN285" s="475"/>
      <c r="CO285" s="475"/>
      <c r="CP285" s="475"/>
      <c r="CQ285" s="475"/>
      <c r="CR285" s="475"/>
      <c r="CS285" s="475"/>
      <c r="CT285" s="475"/>
      <c r="CU285" s="475"/>
      <c r="CV285" s="475"/>
      <c r="CW285" s="475"/>
      <c r="CX285" s="475"/>
      <c r="CY285" s="475"/>
      <c r="CZ285" s="475"/>
      <c r="DA285" s="475"/>
      <c r="DB285" s="475"/>
      <c r="DC285" s="475"/>
      <c r="DD285" s="475"/>
      <c r="DE285" s="475"/>
      <c r="DF285" s="475"/>
      <c r="DG285" s="475"/>
      <c r="DH285" s="475"/>
      <c r="DI285" s="475"/>
      <c r="DJ285" s="475"/>
      <c r="DK285" s="475"/>
      <c r="DL285" s="475"/>
      <c r="DM285" s="464">
        <v>1</v>
      </c>
    </row>
    <row r="286" spans="2:117">
      <c r="B286" s="473">
        <f t="shared" ref="B286:B292" si="57">+B285+1</f>
        <v>3</v>
      </c>
      <c r="C286" s="423" t="s">
        <v>1109</v>
      </c>
      <c r="D286" s="423" t="s">
        <v>474</v>
      </c>
      <c r="E286" s="423" t="s">
        <v>809</v>
      </c>
      <c r="F286" s="476">
        <f t="shared" si="56"/>
        <v>39</v>
      </c>
      <c r="G286" s="475"/>
      <c r="H286" s="475"/>
      <c r="I286" s="475"/>
      <c r="J286" s="475"/>
      <c r="K286" s="475"/>
      <c r="L286" s="475"/>
      <c r="M286" s="475"/>
      <c r="N286" s="475"/>
      <c r="O286" s="475"/>
      <c r="P286" s="475"/>
      <c r="Q286" s="475"/>
      <c r="R286" s="475"/>
      <c r="S286" s="475">
        <v>11</v>
      </c>
      <c r="T286" s="475"/>
      <c r="U286" s="475"/>
      <c r="V286" s="475"/>
      <c r="W286" s="475"/>
      <c r="X286" s="475"/>
      <c r="Y286" s="475"/>
      <c r="Z286" s="475"/>
      <c r="AA286" s="475"/>
      <c r="AB286" s="475"/>
      <c r="AC286" s="475"/>
      <c r="AD286" s="475"/>
      <c r="AE286" s="475"/>
      <c r="AF286" s="475"/>
      <c r="AG286" s="475"/>
      <c r="AH286" s="475"/>
      <c r="AI286" s="475"/>
      <c r="AJ286" s="475"/>
      <c r="AK286" s="475"/>
      <c r="AL286" s="475"/>
      <c r="AM286" s="475"/>
      <c r="AN286" s="475"/>
      <c r="AO286" s="475"/>
      <c r="AP286" s="475"/>
      <c r="AR286" s="475"/>
      <c r="AS286" s="475"/>
      <c r="AT286" s="475"/>
      <c r="AU286" s="475"/>
      <c r="AV286" s="475"/>
      <c r="AW286" s="475"/>
      <c r="AX286" s="475"/>
      <c r="AY286" s="475"/>
      <c r="AZ286" s="475"/>
      <c r="BA286" s="475"/>
      <c r="BB286" s="475"/>
      <c r="BC286" s="475">
        <v>3</v>
      </c>
      <c r="BD286" s="475">
        <v>25</v>
      </c>
      <c r="BE286" s="475"/>
      <c r="BF286" s="475"/>
      <c r="BG286" s="475"/>
      <c r="BH286" s="475"/>
      <c r="BI286" s="475"/>
      <c r="BJ286" s="475"/>
      <c r="BK286" s="475"/>
      <c r="BL286" s="475"/>
      <c r="BM286" s="475"/>
      <c r="BN286" s="475"/>
      <c r="BO286" s="475"/>
      <c r="BP286" s="475"/>
      <c r="BQ286" s="475"/>
      <c r="BR286" s="475"/>
      <c r="BS286" s="475"/>
      <c r="BT286" s="475"/>
      <c r="BU286" s="475"/>
      <c r="BV286" s="475"/>
      <c r="BW286" s="475"/>
      <c r="BX286" s="475"/>
      <c r="BY286" s="475"/>
      <c r="BZ286" s="475"/>
      <c r="CA286" s="475"/>
      <c r="CC286" s="475"/>
      <c r="CD286" s="475"/>
      <c r="CE286" s="475"/>
      <c r="CF286" s="475"/>
      <c r="CG286" s="475"/>
      <c r="CH286" s="475"/>
      <c r="CI286" s="475"/>
      <c r="CJ286" s="475"/>
      <c r="CK286" s="475"/>
      <c r="CL286" s="475"/>
      <c r="CM286" s="475"/>
      <c r="CN286" s="475"/>
      <c r="CO286" s="475"/>
      <c r="CP286" s="475"/>
      <c r="CQ286" s="475"/>
      <c r="CR286" s="475"/>
      <c r="CS286" s="475"/>
      <c r="CT286" s="475"/>
      <c r="CU286" s="475"/>
      <c r="CV286" s="475"/>
      <c r="CW286" s="475"/>
      <c r="CX286" s="475"/>
      <c r="CY286" s="475"/>
      <c r="CZ286" s="475"/>
      <c r="DA286" s="475"/>
      <c r="DB286" s="475"/>
      <c r="DC286" s="475"/>
      <c r="DD286" s="475"/>
      <c r="DE286" s="475"/>
      <c r="DF286" s="475"/>
      <c r="DG286" s="475"/>
      <c r="DH286" s="475"/>
      <c r="DI286" s="475"/>
      <c r="DJ286" s="475"/>
      <c r="DK286" s="475"/>
      <c r="DL286" s="475"/>
      <c r="DM286" s="464">
        <v>1</v>
      </c>
    </row>
    <row r="287" spans="2:117">
      <c r="B287" s="473">
        <f t="shared" si="57"/>
        <v>4</v>
      </c>
      <c r="C287" s="423" t="s">
        <v>1109</v>
      </c>
      <c r="D287" s="423" t="s">
        <v>238</v>
      </c>
      <c r="E287" s="423" t="s">
        <v>565</v>
      </c>
      <c r="F287" s="476">
        <f t="shared" si="56"/>
        <v>54.5</v>
      </c>
      <c r="G287" s="475"/>
      <c r="H287" s="475"/>
      <c r="I287" s="475"/>
      <c r="J287" s="475"/>
      <c r="K287" s="475"/>
      <c r="L287" s="475"/>
      <c r="M287" s="475"/>
      <c r="N287" s="475"/>
      <c r="O287" s="475"/>
      <c r="P287" s="475"/>
      <c r="Q287" s="475"/>
      <c r="R287" s="475">
        <v>7.5</v>
      </c>
      <c r="S287" s="475">
        <v>18.5</v>
      </c>
      <c r="T287" s="475"/>
      <c r="U287" s="475"/>
      <c r="V287" s="475"/>
      <c r="W287" s="475"/>
      <c r="X287" s="475"/>
      <c r="Y287" s="475"/>
      <c r="Z287" s="475"/>
      <c r="AA287" s="475"/>
      <c r="AB287" s="475"/>
      <c r="AC287" s="475"/>
      <c r="AD287" s="475"/>
      <c r="AE287" s="475"/>
      <c r="AF287" s="475"/>
      <c r="AG287" s="475"/>
      <c r="AH287" s="475"/>
      <c r="AI287" s="475"/>
      <c r="AJ287" s="475"/>
      <c r="AK287" s="475"/>
      <c r="AL287" s="475"/>
      <c r="AM287" s="475"/>
      <c r="AN287" s="475"/>
      <c r="AO287" s="475"/>
      <c r="AP287" s="475"/>
      <c r="AR287" s="475"/>
      <c r="AS287" s="475"/>
      <c r="AT287" s="475"/>
      <c r="AU287" s="475"/>
      <c r="AV287" s="475"/>
      <c r="AW287" s="475"/>
      <c r="AX287" s="475"/>
      <c r="AY287" s="475"/>
      <c r="AZ287" s="475"/>
      <c r="BA287" s="475"/>
      <c r="BB287" s="475"/>
      <c r="BC287" s="475"/>
      <c r="BD287" s="475">
        <v>28.5</v>
      </c>
      <c r="BE287" s="475"/>
      <c r="BF287" s="475"/>
      <c r="BG287" s="475"/>
      <c r="BH287" s="475"/>
      <c r="BI287" s="475"/>
      <c r="BJ287" s="475"/>
      <c r="BK287" s="475"/>
      <c r="BL287" s="475"/>
      <c r="BM287" s="475"/>
      <c r="BN287" s="475"/>
      <c r="BO287" s="475"/>
      <c r="BP287" s="475"/>
      <c r="BQ287" s="475"/>
      <c r="BR287" s="475"/>
      <c r="BS287" s="475"/>
      <c r="BT287" s="475"/>
      <c r="BU287" s="475"/>
      <c r="BV287" s="475"/>
      <c r="BW287" s="475"/>
      <c r="BX287" s="475"/>
      <c r="BY287" s="475"/>
      <c r="BZ287" s="475"/>
      <c r="CA287" s="475"/>
      <c r="CC287" s="475"/>
      <c r="CD287" s="475"/>
      <c r="CE287" s="475"/>
      <c r="CF287" s="475"/>
      <c r="CG287" s="475"/>
      <c r="CH287" s="475"/>
      <c r="CI287" s="475"/>
      <c r="CJ287" s="475"/>
      <c r="CK287" s="475"/>
      <c r="CL287" s="475"/>
      <c r="CM287" s="475"/>
      <c r="CN287" s="475"/>
      <c r="CO287" s="475"/>
      <c r="CP287" s="475"/>
      <c r="CQ287" s="475"/>
      <c r="CR287" s="475"/>
      <c r="CS287" s="475"/>
      <c r="CT287" s="475"/>
      <c r="CU287" s="475"/>
      <c r="CV287" s="475"/>
      <c r="CW287" s="475"/>
      <c r="CX287" s="475"/>
      <c r="CY287" s="475"/>
      <c r="CZ287" s="475"/>
      <c r="DA287" s="475"/>
      <c r="DB287" s="475"/>
      <c r="DC287" s="475"/>
      <c r="DD287" s="475"/>
      <c r="DE287" s="475"/>
      <c r="DF287" s="475"/>
      <c r="DG287" s="475"/>
      <c r="DH287" s="475"/>
      <c r="DI287" s="475"/>
      <c r="DJ287" s="475"/>
      <c r="DK287" s="475"/>
      <c r="DL287" s="475"/>
      <c r="DM287" s="464">
        <v>1</v>
      </c>
    </row>
    <row r="288" spans="2:117">
      <c r="B288" s="473">
        <f t="shared" si="57"/>
        <v>5</v>
      </c>
      <c r="C288" s="423" t="s">
        <v>1109</v>
      </c>
      <c r="D288" s="423" t="s">
        <v>475</v>
      </c>
      <c r="E288" s="423" t="s">
        <v>811</v>
      </c>
      <c r="F288" s="476">
        <f t="shared" si="56"/>
        <v>29</v>
      </c>
      <c r="G288" s="475"/>
      <c r="H288" s="475"/>
      <c r="I288" s="475"/>
      <c r="J288" s="475"/>
      <c r="K288" s="475"/>
      <c r="L288" s="475"/>
      <c r="M288" s="475"/>
      <c r="N288" s="475"/>
      <c r="O288" s="475"/>
      <c r="P288" s="475"/>
      <c r="Q288" s="475"/>
      <c r="R288" s="475"/>
      <c r="S288" s="475">
        <v>15</v>
      </c>
      <c r="T288" s="475"/>
      <c r="U288" s="475"/>
      <c r="V288" s="475"/>
      <c r="W288" s="475"/>
      <c r="X288" s="475"/>
      <c r="Y288" s="475"/>
      <c r="Z288" s="475"/>
      <c r="AA288" s="475"/>
      <c r="AB288" s="475"/>
      <c r="AC288" s="475"/>
      <c r="AD288" s="475"/>
      <c r="AE288" s="475"/>
      <c r="AF288" s="475"/>
      <c r="AG288" s="475"/>
      <c r="AH288" s="475"/>
      <c r="AI288" s="475"/>
      <c r="AJ288" s="475"/>
      <c r="AK288" s="475"/>
      <c r="AL288" s="475"/>
      <c r="AM288" s="475"/>
      <c r="AN288" s="475"/>
      <c r="AO288" s="475"/>
      <c r="AP288" s="475"/>
      <c r="AR288" s="475"/>
      <c r="AS288" s="475"/>
      <c r="AT288" s="475"/>
      <c r="AU288" s="475"/>
      <c r="AV288" s="475"/>
      <c r="AW288" s="475"/>
      <c r="AX288" s="475"/>
      <c r="AY288" s="475"/>
      <c r="AZ288" s="475"/>
      <c r="BA288" s="475"/>
      <c r="BB288" s="475"/>
      <c r="BC288" s="475"/>
      <c r="BD288" s="475">
        <v>14</v>
      </c>
      <c r="BE288" s="475"/>
      <c r="BF288" s="475"/>
      <c r="BG288" s="475"/>
      <c r="BH288" s="475"/>
      <c r="BI288" s="475"/>
      <c r="BJ288" s="475"/>
      <c r="BK288" s="475"/>
      <c r="BL288" s="475"/>
      <c r="BM288" s="475"/>
      <c r="BN288" s="475"/>
      <c r="BO288" s="475"/>
      <c r="BP288" s="475"/>
      <c r="BQ288" s="475"/>
      <c r="BR288" s="475"/>
      <c r="BS288" s="475"/>
      <c r="BT288" s="475"/>
      <c r="BU288" s="475"/>
      <c r="BV288" s="475"/>
      <c r="BW288" s="475"/>
      <c r="BX288" s="475"/>
      <c r="BY288" s="475"/>
      <c r="BZ288" s="475"/>
      <c r="CA288" s="475"/>
      <c r="CC288" s="475"/>
      <c r="CD288" s="475"/>
      <c r="CE288" s="475"/>
      <c r="CF288" s="475"/>
      <c r="CG288" s="475"/>
      <c r="CH288" s="475"/>
      <c r="CI288" s="475"/>
      <c r="CJ288" s="475"/>
      <c r="CK288" s="475"/>
      <c r="CL288" s="475"/>
      <c r="CM288" s="475"/>
      <c r="CN288" s="475"/>
      <c r="CO288" s="475"/>
      <c r="CP288" s="475"/>
      <c r="CQ288" s="475"/>
      <c r="CR288" s="475"/>
      <c r="CS288" s="475"/>
      <c r="CT288" s="475"/>
      <c r="CU288" s="475"/>
      <c r="CV288" s="475"/>
      <c r="CW288" s="475"/>
      <c r="CX288" s="475"/>
      <c r="CY288" s="475"/>
      <c r="CZ288" s="475"/>
      <c r="DA288" s="475"/>
      <c r="DB288" s="475"/>
      <c r="DC288" s="475"/>
      <c r="DD288" s="475"/>
      <c r="DE288" s="475"/>
      <c r="DF288" s="475"/>
      <c r="DG288" s="475"/>
      <c r="DH288" s="475"/>
      <c r="DI288" s="475"/>
      <c r="DJ288" s="475"/>
      <c r="DK288" s="475"/>
      <c r="DL288" s="475"/>
      <c r="DM288" s="464">
        <v>1</v>
      </c>
    </row>
    <row r="289" spans="2:117">
      <c r="B289" s="473">
        <f t="shared" si="57"/>
        <v>6</v>
      </c>
      <c r="C289" s="423" t="s">
        <v>1109</v>
      </c>
      <c r="D289" s="423" t="s">
        <v>942</v>
      </c>
      <c r="E289" s="423" t="s">
        <v>1192</v>
      </c>
      <c r="F289" s="476">
        <f t="shared" si="56"/>
        <v>55.5</v>
      </c>
      <c r="G289" s="475"/>
      <c r="H289" s="475"/>
      <c r="I289" s="475"/>
      <c r="J289" s="475"/>
      <c r="K289" s="475"/>
      <c r="L289" s="475"/>
      <c r="M289" s="475"/>
      <c r="N289" s="475"/>
      <c r="O289" s="475"/>
      <c r="P289" s="475"/>
      <c r="Q289" s="475"/>
      <c r="R289" s="475">
        <v>22.5</v>
      </c>
      <c r="S289" s="475">
        <v>3.5</v>
      </c>
      <c r="T289" s="475"/>
      <c r="U289" s="475"/>
      <c r="V289" s="475"/>
      <c r="W289" s="475"/>
      <c r="X289" s="475"/>
      <c r="Y289" s="475"/>
      <c r="Z289" s="475"/>
      <c r="AA289" s="475"/>
      <c r="AB289" s="475"/>
      <c r="AC289" s="475"/>
      <c r="AD289" s="475"/>
      <c r="AE289" s="475"/>
      <c r="AF289" s="475"/>
      <c r="AG289" s="475"/>
      <c r="AH289" s="475"/>
      <c r="AI289" s="475"/>
      <c r="AJ289" s="475"/>
      <c r="AK289" s="475"/>
      <c r="AL289" s="475"/>
      <c r="AM289" s="475"/>
      <c r="AN289" s="475"/>
      <c r="AO289" s="475"/>
      <c r="AP289" s="475"/>
      <c r="AR289" s="475"/>
      <c r="AS289" s="475"/>
      <c r="AT289" s="475"/>
      <c r="AU289" s="475"/>
      <c r="AV289" s="475"/>
      <c r="AW289" s="475"/>
      <c r="AX289" s="475"/>
      <c r="AY289" s="475"/>
      <c r="AZ289" s="475"/>
      <c r="BA289" s="475"/>
      <c r="BB289" s="475"/>
      <c r="BC289" s="475">
        <v>11</v>
      </c>
      <c r="BD289" s="475">
        <v>18.5</v>
      </c>
      <c r="BE289" s="475"/>
      <c r="BF289" s="475"/>
      <c r="BG289" s="475"/>
      <c r="BH289" s="475"/>
      <c r="BI289" s="475"/>
      <c r="BJ289" s="475"/>
      <c r="BK289" s="475"/>
      <c r="BL289" s="475"/>
      <c r="BM289" s="475"/>
      <c r="BN289" s="475"/>
      <c r="BO289" s="475"/>
      <c r="BP289" s="475"/>
      <c r="BQ289" s="475"/>
      <c r="BR289" s="475"/>
      <c r="BS289" s="475"/>
      <c r="BT289" s="475"/>
      <c r="BU289" s="475"/>
      <c r="BV289" s="475"/>
      <c r="BW289" s="475"/>
      <c r="BX289" s="475"/>
      <c r="BY289" s="475"/>
      <c r="BZ289" s="475"/>
      <c r="CA289" s="475"/>
      <c r="CC289" s="475"/>
      <c r="CD289" s="475"/>
      <c r="CE289" s="475"/>
      <c r="CF289" s="475"/>
      <c r="CG289" s="475"/>
      <c r="CH289" s="475"/>
      <c r="CI289" s="475"/>
      <c r="CJ289" s="475"/>
      <c r="CK289" s="475"/>
      <c r="CL289" s="475"/>
      <c r="CM289" s="475"/>
      <c r="CN289" s="475"/>
      <c r="CO289" s="475"/>
      <c r="CP289" s="475"/>
      <c r="CQ289" s="475"/>
      <c r="CR289" s="475"/>
      <c r="CS289" s="475"/>
      <c r="CT289" s="475"/>
      <c r="CU289" s="475"/>
      <c r="CV289" s="475"/>
      <c r="CW289" s="475"/>
      <c r="CX289" s="475"/>
      <c r="CY289" s="475"/>
      <c r="CZ289" s="475"/>
      <c r="DA289" s="475"/>
      <c r="DB289" s="475"/>
      <c r="DC289" s="475"/>
      <c r="DD289" s="475"/>
      <c r="DE289" s="475"/>
      <c r="DF289" s="475"/>
      <c r="DG289" s="475"/>
      <c r="DH289" s="475"/>
      <c r="DI289" s="475"/>
      <c r="DJ289" s="475"/>
      <c r="DK289" s="475"/>
      <c r="DL289" s="475"/>
      <c r="DM289" s="464">
        <v>1</v>
      </c>
    </row>
    <row r="290" spans="2:117">
      <c r="B290" s="473">
        <f t="shared" si="57"/>
        <v>7</v>
      </c>
      <c r="C290" s="423" t="s">
        <v>1109</v>
      </c>
      <c r="D290" s="423" t="s">
        <v>990</v>
      </c>
      <c r="E290" s="423" t="s">
        <v>991</v>
      </c>
      <c r="F290" s="476">
        <f t="shared" si="56"/>
        <v>29</v>
      </c>
      <c r="G290" s="475"/>
      <c r="H290" s="475"/>
      <c r="I290" s="475"/>
      <c r="J290" s="475"/>
      <c r="K290" s="475"/>
      <c r="L290" s="475"/>
      <c r="M290" s="475"/>
      <c r="N290" s="475"/>
      <c r="O290" s="475"/>
      <c r="P290" s="475"/>
      <c r="Q290" s="475"/>
      <c r="R290" s="475">
        <v>7.5</v>
      </c>
      <c r="S290" s="475">
        <v>7.5</v>
      </c>
      <c r="T290" s="475"/>
      <c r="U290" s="475"/>
      <c r="V290" s="475"/>
      <c r="W290" s="475"/>
      <c r="X290" s="475"/>
      <c r="Y290" s="475"/>
      <c r="Z290" s="475"/>
      <c r="AA290" s="475"/>
      <c r="AB290" s="475"/>
      <c r="AC290" s="475"/>
      <c r="AD290" s="475"/>
      <c r="AE290" s="475"/>
      <c r="AF290" s="475"/>
      <c r="AG290" s="475"/>
      <c r="AH290" s="475"/>
      <c r="AI290" s="475"/>
      <c r="AJ290" s="475"/>
      <c r="AK290" s="475"/>
      <c r="AL290" s="475"/>
      <c r="AM290" s="475"/>
      <c r="AN290" s="475"/>
      <c r="AO290" s="475"/>
      <c r="AP290" s="475"/>
      <c r="AR290" s="475"/>
      <c r="AS290" s="475"/>
      <c r="AT290" s="475"/>
      <c r="AU290" s="475"/>
      <c r="AV290" s="475"/>
      <c r="AW290" s="475"/>
      <c r="AX290" s="475"/>
      <c r="AY290" s="475"/>
      <c r="AZ290" s="475"/>
      <c r="BA290" s="475"/>
      <c r="BB290" s="475"/>
      <c r="BC290" s="475"/>
      <c r="BD290" s="475">
        <v>14</v>
      </c>
      <c r="BE290" s="475"/>
      <c r="BF290" s="475"/>
      <c r="BG290" s="475"/>
      <c r="BH290" s="475"/>
      <c r="BI290" s="475"/>
      <c r="BJ290" s="475"/>
      <c r="BK290" s="475"/>
      <c r="BL290" s="475"/>
      <c r="BM290" s="475"/>
      <c r="BN290" s="475"/>
      <c r="BO290" s="475"/>
      <c r="BP290" s="475"/>
      <c r="BQ290" s="475"/>
      <c r="BR290" s="475"/>
      <c r="BS290" s="475"/>
      <c r="BT290" s="475"/>
      <c r="BU290" s="475"/>
      <c r="BV290" s="475"/>
      <c r="BW290" s="475"/>
      <c r="BX290" s="475"/>
      <c r="BY290" s="475"/>
      <c r="BZ290" s="475"/>
      <c r="CA290" s="475"/>
      <c r="CC290" s="475"/>
      <c r="CD290" s="475"/>
      <c r="CE290" s="475"/>
      <c r="CF290" s="475"/>
      <c r="CG290" s="475"/>
      <c r="CH290" s="475"/>
      <c r="CI290" s="475"/>
      <c r="CJ290" s="475"/>
      <c r="CK290" s="475"/>
      <c r="CL290" s="475"/>
      <c r="CM290" s="475"/>
      <c r="CN290" s="475"/>
      <c r="CO290" s="475"/>
      <c r="CP290" s="475"/>
      <c r="CQ290" s="475"/>
      <c r="CR290" s="475"/>
      <c r="CS290" s="475"/>
      <c r="CT290" s="475"/>
      <c r="CU290" s="475"/>
      <c r="CV290" s="475"/>
      <c r="CW290" s="475"/>
      <c r="CX290" s="475"/>
      <c r="CY290" s="475"/>
      <c r="CZ290" s="475"/>
      <c r="DA290" s="475"/>
      <c r="DB290" s="475"/>
      <c r="DC290" s="475"/>
      <c r="DD290" s="475"/>
      <c r="DE290" s="475"/>
      <c r="DF290" s="475"/>
      <c r="DG290" s="475"/>
      <c r="DH290" s="475"/>
      <c r="DI290" s="475"/>
      <c r="DJ290" s="475"/>
      <c r="DK290" s="475"/>
      <c r="DL290" s="475"/>
      <c r="DM290" s="464">
        <v>1</v>
      </c>
    </row>
    <row r="291" spans="2:117">
      <c r="B291" s="473">
        <f t="shared" si="57"/>
        <v>8</v>
      </c>
      <c r="C291" s="423" t="s">
        <v>1109</v>
      </c>
      <c r="D291" s="423" t="s">
        <v>1388</v>
      </c>
      <c r="E291" s="423" t="s">
        <v>1389</v>
      </c>
      <c r="F291" s="476">
        <f t="shared" si="56"/>
        <v>47.5</v>
      </c>
      <c r="G291" s="475"/>
      <c r="H291" s="475"/>
      <c r="I291" s="475"/>
      <c r="J291" s="475"/>
      <c r="K291" s="475"/>
      <c r="L291" s="475"/>
      <c r="M291" s="475"/>
      <c r="N291" s="475"/>
      <c r="O291" s="475"/>
      <c r="P291" s="475"/>
      <c r="Q291" s="475"/>
      <c r="R291" s="475">
        <v>19</v>
      </c>
      <c r="S291" s="475"/>
      <c r="T291" s="475"/>
      <c r="U291" s="475"/>
      <c r="V291" s="475"/>
      <c r="W291" s="475"/>
      <c r="X291" s="475"/>
      <c r="Y291" s="475"/>
      <c r="Z291" s="475"/>
      <c r="AA291" s="475"/>
      <c r="AB291" s="475"/>
      <c r="AC291" s="475"/>
      <c r="AD291" s="475"/>
      <c r="AE291" s="475"/>
      <c r="AF291" s="475"/>
      <c r="AG291" s="475"/>
      <c r="AH291" s="475"/>
      <c r="AI291" s="475"/>
      <c r="AJ291" s="475"/>
      <c r="AK291" s="475"/>
      <c r="AL291" s="475"/>
      <c r="AM291" s="475"/>
      <c r="AN291" s="475"/>
      <c r="AO291" s="475"/>
      <c r="AP291" s="475"/>
      <c r="AR291" s="475"/>
      <c r="AS291" s="475"/>
      <c r="AT291" s="475"/>
      <c r="AU291" s="475"/>
      <c r="AV291" s="475"/>
      <c r="AW291" s="475"/>
      <c r="AX291" s="475"/>
      <c r="AY291" s="475"/>
      <c r="AZ291" s="475"/>
      <c r="BA291" s="475"/>
      <c r="BB291" s="475"/>
      <c r="BC291" s="475"/>
      <c r="BD291" s="475">
        <v>28.5</v>
      </c>
      <c r="BE291" s="475"/>
      <c r="BF291" s="475"/>
      <c r="BG291" s="475"/>
      <c r="BH291" s="475"/>
      <c r="BI291" s="475"/>
      <c r="BJ291" s="475"/>
      <c r="BK291" s="475"/>
      <c r="BL291" s="475"/>
      <c r="BM291" s="475"/>
      <c r="BN291" s="475"/>
      <c r="BO291" s="475"/>
      <c r="BP291" s="475"/>
      <c r="BQ291" s="475"/>
      <c r="BR291" s="475"/>
      <c r="BS291" s="475"/>
      <c r="BT291" s="475"/>
      <c r="BU291" s="475"/>
      <c r="BV291" s="475"/>
      <c r="BW291" s="475"/>
      <c r="BX291" s="475"/>
      <c r="BY291" s="475"/>
      <c r="BZ291" s="475"/>
      <c r="CA291" s="475"/>
      <c r="CC291" s="475"/>
      <c r="CD291" s="475"/>
      <c r="CE291" s="475"/>
      <c r="CF291" s="475"/>
      <c r="CG291" s="475"/>
      <c r="CH291" s="475"/>
      <c r="CI291" s="475"/>
      <c r="CJ291" s="475"/>
      <c r="CK291" s="475"/>
      <c r="CL291" s="475"/>
      <c r="CM291" s="475"/>
      <c r="CN291" s="475"/>
      <c r="CO291" s="475"/>
      <c r="CP291" s="475"/>
      <c r="CQ291" s="475"/>
      <c r="CR291" s="475"/>
      <c r="CS291" s="475"/>
      <c r="CT291" s="475"/>
      <c r="CU291" s="475"/>
      <c r="CV291" s="475"/>
      <c r="CW291" s="475"/>
      <c r="CX291" s="475"/>
      <c r="CY291" s="475"/>
      <c r="CZ291" s="475"/>
      <c r="DA291" s="475"/>
      <c r="DB291" s="475"/>
      <c r="DC291" s="475"/>
      <c r="DD291" s="475"/>
      <c r="DE291" s="475"/>
      <c r="DF291" s="475"/>
      <c r="DG291" s="475"/>
      <c r="DH291" s="475"/>
      <c r="DI291" s="475"/>
      <c r="DJ291" s="475"/>
      <c r="DK291" s="475"/>
      <c r="DL291" s="475"/>
      <c r="DM291" s="464">
        <v>1</v>
      </c>
    </row>
    <row r="292" spans="2:117">
      <c r="B292" s="473">
        <f t="shared" si="57"/>
        <v>9</v>
      </c>
      <c r="C292" s="423" t="s">
        <v>1109</v>
      </c>
      <c r="D292" s="423" t="s">
        <v>1018</v>
      </c>
      <c r="E292" s="423" t="s">
        <v>1019</v>
      </c>
      <c r="F292" s="476">
        <f t="shared" si="56"/>
        <v>212</v>
      </c>
      <c r="G292" s="475"/>
      <c r="H292" s="475"/>
      <c r="I292" s="475"/>
      <c r="J292" s="475"/>
      <c r="K292" s="475"/>
      <c r="L292" s="475"/>
      <c r="M292" s="475"/>
      <c r="N292" s="475"/>
      <c r="O292" s="475"/>
      <c r="P292" s="475"/>
      <c r="Q292" s="475"/>
      <c r="R292" s="475">
        <v>109</v>
      </c>
      <c r="S292" s="475"/>
      <c r="T292" s="475"/>
      <c r="U292" s="475"/>
      <c r="V292" s="475"/>
      <c r="W292" s="475"/>
      <c r="X292" s="475"/>
      <c r="Y292" s="475"/>
      <c r="Z292" s="475"/>
      <c r="AA292" s="475"/>
      <c r="AB292" s="475"/>
      <c r="AC292" s="475"/>
      <c r="AD292" s="475"/>
      <c r="AE292" s="475"/>
      <c r="AF292" s="475"/>
      <c r="AG292" s="475"/>
      <c r="AH292" s="475"/>
      <c r="AI292" s="475"/>
      <c r="AJ292" s="475"/>
      <c r="AK292" s="475"/>
      <c r="AL292" s="475"/>
      <c r="AM292" s="475"/>
      <c r="AN292" s="475"/>
      <c r="AO292" s="475"/>
      <c r="AP292" s="475"/>
      <c r="AR292" s="475"/>
      <c r="AS292" s="475"/>
      <c r="AT292" s="475"/>
      <c r="AU292" s="475"/>
      <c r="AV292" s="475"/>
      <c r="AW292" s="475"/>
      <c r="AX292" s="475"/>
      <c r="AY292" s="475"/>
      <c r="AZ292" s="475"/>
      <c r="BA292" s="475"/>
      <c r="BB292" s="475"/>
      <c r="BC292" s="475">
        <v>103</v>
      </c>
      <c r="BD292" s="475"/>
      <c r="BE292" s="475"/>
      <c r="BF292" s="475"/>
      <c r="BG292" s="475"/>
      <c r="BH292" s="475"/>
      <c r="BI292" s="475"/>
      <c r="BJ292" s="475"/>
      <c r="BK292" s="475"/>
      <c r="BL292" s="475"/>
      <c r="BM292" s="475"/>
      <c r="BN292" s="475"/>
      <c r="BO292" s="475"/>
      <c r="BP292" s="475"/>
      <c r="BQ292" s="475"/>
      <c r="BR292" s="475"/>
      <c r="BS292" s="475"/>
      <c r="BT292" s="475"/>
      <c r="BU292" s="475"/>
      <c r="BV292" s="475"/>
      <c r="BW292" s="475"/>
      <c r="BX292" s="475"/>
      <c r="BY292" s="475"/>
      <c r="BZ292" s="475"/>
      <c r="CA292" s="475"/>
      <c r="CC292" s="475"/>
      <c r="CD292" s="475"/>
      <c r="CE292" s="475"/>
      <c r="CF292" s="475"/>
      <c r="CG292" s="475"/>
      <c r="CH292" s="475"/>
      <c r="CI292" s="475"/>
      <c r="CJ292" s="475"/>
      <c r="CK292" s="475"/>
      <c r="CL292" s="475"/>
      <c r="CM292" s="475"/>
      <c r="CN292" s="475"/>
      <c r="CO292" s="475"/>
      <c r="CP292" s="475"/>
      <c r="CQ292" s="475"/>
      <c r="CR292" s="475"/>
      <c r="CS292" s="475"/>
      <c r="CT292" s="475"/>
      <c r="CU292" s="475"/>
      <c r="CV292" s="475"/>
      <c r="CW292" s="475"/>
      <c r="CX292" s="475"/>
      <c r="CY292" s="475"/>
      <c r="CZ292" s="475"/>
      <c r="DA292" s="475"/>
      <c r="DB292" s="475"/>
      <c r="DC292" s="475"/>
      <c r="DD292" s="475"/>
      <c r="DE292" s="475"/>
      <c r="DF292" s="475"/>
      <c r="DG292" s="475"/>
      <c r="DH292" s="475"/>
      <c r="DI292" s="475"/>
      <c r="DJ292" s="475"/>
      <c r="DK292" s="475"/>
      <c r="DL292" s="475"/>
      <c r="DM292" s="464">
        <v>1</v>
      </c>
    </row>
    <row r="293" spans="2:117" s="482" customFormat="1" ht="12.75" customHeight="1">
      <c r="B293" s="477"/>
      <c r="C293" s="478" t="s">
        <v>1109</v>
      </c>
      <c r="D293" s="479" t="s">
        <v>1120</v>
      </c>
      <c r="E293" s="480">
        <f>COUNTA(E284:E292)</f>
        <v>9</v>
      </c>
      <c r="F293" s="481">
        <f t="shared" ref="F293:AP293" si="58">+SUM(F284:F292)</f>
        <v>540</v>
      </c>
      <c r="G293" s="481">
        <f t="shared" si="58"/>
        <v>0</v>
      </c>
      <c r="H293" s="481">
        <f t="shared" si="58"/>
        <v>0</v>
      </c>
      <c r="I293" s="481">
        <f t="shared" si="58"/>
        <v>0</v>
      </c>
      <c r="J293" s="481">
        <f t="shared" si="58"/>
        <v>0</v>
      </c>
      <c r="K293" s="481">
        <f t="shared" si="58"/>
        <v>0</v>
      </c>
      <c r="L293" s="481">
        <f t="shared" si="58"/>
        <v>0</v>
      </c>
      <c r="M293" s="481">
        <f t="shared" si="58"/>
        <v>0</v>
      </c>
      <c r="N293" s="481">
        <f t="shared" si="58"/>
        <v>0</v>
      </c>
      <c r="O293" s="481">
        <f t="shared" si="58"/>
        <v>0</v>
      </c>
      <c r="P293" s="481">
        <f t="shared" si="58"/>
        <v>0</v>
      </c>
      <c r="Q293" s="481">
        <f t="shared" si="58"/>
        <v>0</v>
      </c>
      <c r="R293" s="481">
        <f t="shared" si="58"/>
        <v>165.5</v>
      </c>
      <c r="S293" s="481">
        <f t="shared" si="58"/>
        <v>96</v>
      </c>
      <c r="T293" s="481">
        <f t="shared" si="58"/>
        <v>0</v>
      </c>
      <c r="U293" s="481">
        <f t="shared" si="58"/>
        <v>0</v>
      </c>
      <c r="V293" s="481">
        <f t="shared" si="58"/>
        <v>0</v>
      </c>
      <c r="W293" s="481">
        <f t="shared" si="58"/>
        <v>0</v>
      </c>
      <c r="X293" s="481">
        <f t="shared" si="58"/>
        <v>0</v>
      </c>
      <c r="Y293" s="481">
        <f t="shared" si="58"/>
        <v>0</v>
      </c>
      <c r="Z293" s="481">
        <f t="shared" si="58"/>
        <v>0</v>
      </c>
      <c r="AA293" s="481">
        <f t="shared" si="58"/>
        <v>0</v>
      </c>
      <c r="AB293" s="481">
        <f t="shared" si="58"/>
        <v>0</v>
      </c>
      <c r="AC293" s="481">
        <f t="shared" si="58"/>
        <v>0</v>
      </c>
      <c r="AD293" s="481">
        <f t="shared" si="58"/>
        <v>0</v>
      </c>
      <c r="AE293" s="481">
        <f t="shared" si="58"/>
        <v>0</v>
      </c>
      <c r="AF293" s="481">
        <f t="shared" si="58"/>
        <v>0</v>
      </c>
      <c r="AG293" s="481">
        <f t="shared" si="58"/>
        <v>0</v>
      </c>
      <c r="AH293" s="481">
        <f t="shared" si="58"/>
        <v>0</v>
      </c>
      <c r="AI293" s="481">
        <f t="shared" si="58"/>
        <v>0</v>
      </c>
      <c r="AJ293" s="481">
        <f t="shared" si="58"/>
        <v>0</v>
      </c>
      <c r="AK293" s="481">
        <f t="shared" si="58"/>
        <v>0</v>
      </c>
      <c r="AL293" s="481">
        <f t="shared" si="58"/>
        <v>0</v>
      </c>
      <c r="AM293" s="481">
        <f t="shared" si="58"/>
        <v>0</v>
      </c>
      <c r="AN293" s="481">
        <f t="shared" si="58"/>
        <v>0</v>
      </c>
      <c r="AO293" s="481">
        <f t="shared" si="58"/>
        <v>0</v>
      </c>
      <c r="AP293" s="481">
        <f t="shared" si="58"/>
        <v>0</v>
      </c>
      <c r="AQ293" s="470"/>
      <c r="AR293" s="481">
        <f t="shared" ref="AR293:CA293" si="59">+SUM(AR284:AR292)</f>
        <v>0</v>
      </c>
      <c r="AS293" s="481">
        <f t="shared" si="59"/>
        <v>0</v>
      </c>
      <c r="AT293" s="481">
        <f t="shared" si="59"/>
        <v>0</v>
      </c>
      <c r="AU293" s="481">
        <f t="shared" si="59"/>
        <v>0</v>
      </c>
      <c r="AV293" s="481">
        <f t="shared" si="59"/>
        <v>0</v>
      </c>
      <c r="AW293" s="481">
        <f t="shared" si="59"/>
        <v>0</v>
      </c>
      <c r="AX293" s="481">
        <f t="shared" si="59"/>
        <v>0</v>
      </c>
      <c r="AY293" s="481">
        <f t="shared" si="59"/>
        <v>0</v>
      </c>
      <c r="AZ293" s="481">
        <f t="shared" si="59"/>
        <v>0</v>
      </c>
      <c r="BA293" s="481">
        <f t="shared" si="59"/>
        <v>0</v>
      </c>
      <c r="BB293" s="481">
        <f t="shared" si="59"/>
        <v>0</v>
      </c>
      <c r="BC293" s="481">
        <f t="shared" si="59"/>
        <v>117</v>
      </c>
      <c r="BD293" s="481">
        <f t="shared" si="59"/>
        <v>161.5</v>
      </c>
      <c r="BE293" s="481">
        <f t="shared" si="59"/>
        <v>0</v>
      </c>
      <c r="BF293" s="481">
        <f t="shared" si="59"/>
        <v>0</v>
      </c>
      <c r="BG293" s="481">
        <f t="shared" si="59"/>
        <v>0</v>
      </c>
      <c r="BH293" s="481">
        <f t="shared" si="59"/>
        <v>0</v>
      </c>
      <c r="BI293" s="481">
        <f t="shared" si="59"/>
        <v>0</v>
      </c>
      <c r="BJ293" s="481">
        <f t="shared" si="59"/>
        <v>0</v>
      </c>
      <c r="BK293" s="481">
        <f t="shared" si="59"/>
        <v>0</v>
      </c>
      <c r="BL293" s="481">
        <f t="shared" si="59"/>
        <v>0</v>
      </c>
      <c r="BM293" s="481">
        <f t="shared" si="59"/>
        <v>0</v>
      </c>
      <c r="BN293" s="481">
        <f t="shared" si="59"/>
        <v>0</v>
      </c>
      <c r="BO293" s="481">
        <f t="shared" si="59"/>
        <v>0</v>
      </c>
      <c r="BP293" s="481">
        <f t="shared" si="59"/>
        <v>0</v>
      </c>
      <c r="BQ293" s="481">
        <f t="shared" si="59"/>
        <v>0</v>
      </c>
      <c r="BR293" s="481">
        <f t="shared" si="59"/>
        <v>0</v>
      </c>
      <c r="BS293" s="481">
        <f t="shared" si="59"/>
        <v>0</v>
      </c>
      <c r="BT293" s="481">
        <f t="shared" si="59"/>
        <v>0</v>
      </c>
      <c r="BU293" s="481">
        <f t="shared" si="59"/>
        <v>0</v>
      </c>
      <c r="BV293" s="481">
        <f t="shared" si="59"/>
        <v>0</v>
      </c>
      <c r="BW293" s="481">
        <f t="shared" si="59"/>
        <v>0</v>
      </c>
      <c r="BX293" s="481">
        <f t="shared" si="59"/>
        <v>0</v>
      </c>
      <c r="BY293" s="481">
        <f t="shared" si="59"/>
        <v>0</v>
      </c>
      <c r="BZ293" s="481">
        <f t="shared" si="59"/>
        <v>0</v>
      </c>
      <c r="CA293" s="481">
        <f t="shared" si="59"/>
        <v>0</v>
      </c>
      <c r="CC293" s="481">
        <f t="shared" ref="CC293:DL293" si="60">+SUM(CC284:CC292)</f>
        <v>0</v>
      </c>
      <c r="CD293" s="481">
        <f t="shared" si="60"/>
        <v>0</v>
      </c>
      <c r="CE293" s="481">
        <f t="shared" si="60"/>
        <v>0</v>
      </c>
      <c r="CF293" s="481">
        <f t="shared" si="60"/>
        <v>0</v>
      </c>
      <c r="CG293" s="481">
        <f t="shared" si="60"/>
        <v>0</v>
      </c>
      <c r="CH293" s="481">
        <f t="shared" si="60"/>
        <v>0</v>
      </c>
      <c r="CI293" s="481">
        <f t="shared" si="60"/>
        <v>0</v>
      </c>
      <c r="CJ293" s="481">
        <f t="shared" si="60"/>
        <v>0</v>
      </c>
      <c r="CK293" s="481">
        <f t="shared" si="60"/>
        <v>0</v>
      </c>
      <c r="CL293" s="481">
        <f t="shared" si="60"/>
        <v>0</v>
      </c>
      <c r="CM293" s="481">
        <f t="shared" si="60"/>
        <v>0</v>
      </c>
      <c r="CN293" s="481">
        <f t="shared" si="60"/>
        <v>0</v>
      </c>
      <c r="CO293" s="481">
        <f t="shared" si="60"/>
        <v>0</v>
      </c>
      <c r="CP293" s="481">
        <f t="shared" si="60"/>
        <v>0</v>
      </c>
      <c r="CQ293" s="481">
        <f t="shared" si="60"/>
        <v>0</v>
      </c>
      <c r="CR293" s="481">
        <f t="shared" si="60"/>
        <v>0</v>
      </c>
      <c r="CS293" s="481">
        <f t="shared" si="60"/>
        <v>0</v>
      </c>
      <c r="CT293" s="481">
        <f t="shared" si="60"/>
        <v>0</v>
      </c>
      <c r="CU293" s="481">
        <f t="shared" si="60"/>
        <v>0</v>
      </c>
      <c r="CV293" s="481">
        <f t="shared" si="60"/>
        <v>0</v>
      </c>
      <c r="CW293" s="481">
        <f t="shared" si="60"/>
        <v>0</v>
      </c>
      <c r="CX293" s="481">
        <f t="shared" si="60"/>
        <v>0</v>
      </c>
      <c r="CY293" s="481">
        <f t="shared" si="60"/>
        <v>0</v>
      </c>
      <c r="CZ293" s="481">
        <f t="shared" si="60"/>
        <v>0</v>
      </c>
      <c r="DA293" s="481">
        <f t="shared" si="60"/>
        <v>0</v>
      </c>
      <c r="DB293" s="481">
        <f t="shared" si="60"/>
        <v>0</v>
      </c>
      <c r="DC293" s="481">
        <f t="shared" si="60"/>
        <v>0</v>
      </c>
      <c r="DD293" s="481">
        <f t="shared" si="60"/>
        <v>0</v>
      </c>
      <c r="DE293" s="481">
        <f t="shared" si="60"/>
        <v>0</v>
      </c>
      <c r="DF293" s="481">
        <f t="shared" si="60"/>
        <v>0</v>
      </c>
      <c r="DG293" s="481">
        <f t="shared" si="60"/>
        <v>0</v>
      </c>
      <c r="DH293" s="481">
        <f t="shared" si="60"/>
        <v>0</v>
      </c>
      <c r="DI293" s="481">
        <f t="shared" si="60"/>
        <v>0</v>
      </c>
      <c r="DJ293" s="481">
        <f t="shared" si="60"/>
        <v>0</v>
      </c>
      <c r="DK293" s="481">
        <f t="shared" si="60"/>
        <v>0</v>
      </c>
      <c r="DL293" s="481">
        <f t="shared" si="60"/>
        <v>0</v>
      </c>
      <c r="DM293" s="464">
        <v>1</v>
      </c>
    </row>
    <row r="294" spans="2:117">
      <c r="B294" s="473">
        <v>1</v>
      </c>
      <c r="C294" s="423" t="s">
        <v>1110</v>
      </c>
      <c r="D294" s="423" t="s">
        <v>481</v>
      </c>
      <c r="E294" s="423" t="s">
        <v>1193</v>
      </c>
      <c r="F294" s="476">
        <f t="shared" ref="F294:F325" si="61">+SUM(G294:CA294)</f>
        <v>0</v>
      </c>
      <c r="G294" s="475"/>
      <c r="H294" s="475"/>
      <c r="I294" s="475"/>
      <c r="J294" s="475"/>
      <c r="K294" s="475"/>
      <c r="L294" s="475"/>
      <c r="M294" s="475"/>
      <c r="N294" s="475"/>
      <c r="O294" s="475"/>
      <c r="P294" s="475"/>
      <c r="Q294" s="475"/>
      <c r="R294" s="475"/>
      <c r="S294" s="475"/>
      <c r="T294" s="475"/>
      <c r="U294" s="475"/>
      <c r="V294" s="475"/>
      <c r="W294" s="475"/>
      <c r="X294" s="475"/>
      <c r="Y294" s="475"/>
      <c r="Z294" s="475"/>
      <c r="AA294" s="475"/>
      <c r="AB294" s="475"/>
      <c r="AC294" s="475"/>
      <c r="AD294" s="475"/>
      <c r="AE294" s="475"/>
      <c r="AF294" s="475"/>
      <c r="AG294" s="475"/>
      <c r="AH294" s="475"/>
      <c r="AI294" s="475"/>
      <c r="AJ294" s="475"/>
      <c r="AK294" s="475"/>
      <c r="AL294" s="475"/>
      <c r="AM294" s="475"/>
      <c r="AN294" s="475"/>
      <c r="AO294" s="475"/>
      <c r="AP294" s="475"/>
      <c r="AR294" s="475"/>
      <c r="AS294" s="475"/>
      <c r="AT294" s="475"/>
      <c r="AU294" s="475"/>
      <c r="AV294" s="475"/>
      <c r="AW294" s="475"/>
      <c r="AX294" s="475"/>
      <c r="AY294" s="475"/>
      <c r="AZ294" s="475"/>
      <c r="BA294" s="475"/>
      <c r="BB294" s="475"/>
      <c r="BC294" s="475"/>
      <c r="BD294" s="475"/>
      <c r="BE294" s="475"/>
      <c r="BF294" s="475"/>
      <c r="BG294" s="475"/>
      <c r="BH294" s="475"/>
      <c r="BI294" s="475"/>
      <c r="BJ294" s="475"/>
      <c r="BK294" s="475"/>
      <c r="BL294" s="475"/>
      <c r="BM294" s="475"/>
      <c r="BN294" s="475"/>
      <c r="BO294" s="475"/>
      <c r="BP294" s="475"/>
      <c r="BQ294" s="475"/>
      <c r="BR294" s="475"/>
      <c r="BS294" s="475"/>
      <c r="BT294" s="475"/>
      <c r="BU294" s="475"/>
      <c r="BV294" s="475"/>
      <c r="BW294" s="475"/>
      <c r="BX294" s="475"/>
      <c r="BY294" s="475"/>
      <c r="BZ294" s="475"/>
      <c r="CA294" s="475"/>
      <c r="CC294" s="475"/>
      <c r="CD294" s="475"/>
      <c r="CE294" s="475"/>
      <c r="CF294" s="475"/>
      <c r="CG294" s="475"/>
      <c r="CH294" s="475"/>
      <c r="CI294" s="475"/>
      <c r="CJ294" s="475"/>
      <c r="CK294" s="475"/>
      <c r="CL294" s="475"/>
      <c r="CM294" s="475"/>
      <c r="CN294" s="475"/>
      <c r="CO294" s="475"/>
      <c r="CP294" s="475"/>
      <c r="CQ294" s="475"/>
      <c r="CR294" s="475"/>
      <c r="CS294" s="475"/>
      <c r="CT294" s="475"/>
      <c r="CU294" s="475"/>
      <c r="CV294" s="475"/>
      <c r="CW294" s="475"/>
      <c r="CX294" s="475"/>
      <c r="CY294" s="475"/>
      <c r="CZ294" s="475"/>
      <c r="DA294" s="475"/>
      <c r="DB294" s="475"/>
      <c r="DC294" s="475"/>
      <c r="DD294" s="475"/>
      <c r="DE294" s="475"/>
      <c r="DF294" s="475"/>
      <c r="DG294" s="475"/>
      <c r="DH294" s="475"/>
      <c r="DI294" s="475"/>
      <c r="DJ294" s="475"/>
      <c r="DK294" s="475"/>
      <c r="DL294" s="475"/>
      <c r="DM294" s="464">
        <v>1</v>
      </c>
    </row>
    <row r="295" spans="2:117">
      <c r="B295" s="473">
        <f>+B294+1</f>
        <v>2</v>
      </c>
      <c r="C295" s="423" t="s">
        <v>1110</v>
      </c>
      <c r="D295" s="423" t="s">
        <v>245</v>
      </c>
      <c r="E295" s="423" t="s">
        <v>246</v>
      </c>
      <c r="F295" s="476">
        <f t="shared" si="61"/>
        <v>0</v>
      </c>
      <c r="G295" s="475"/>
      <c r="H295" s="475"/>
      <c r="I295" s="475"/>
      <c r="J295" s="475"/>
      <c r="K295" s="475"/>
      <c r="L295" s="475"/>
      <c r="M295" s="475"/>
      <c r="N295" s="475"/>
      <c r="O295" s="475"/>
      <c r="P295" s="475"/>
      <c r="Q295" s="475"/>
      <c r="R295" s="475"/>
      <c r="S295" s="475"/>
      <c r="T295" s="475"/>
      <c r="U295" s="475"/>
      <c r="V295" s="475"/>
      <c r="W295" s="475"/>
      <c r="X295" s="475"/>
      <c r="Y295" s="475"/>
      <c r="Z295" s="475"/>
      <c r="AA295" s="475"/>
      <c r="AB295" s="475"/>
      <c r="AC295" s="475"/>
      <c r="AD295" s="475"/>
      <c r="AE295" s="475"/>
      <c r="AF295" s="475"/>
      <c r="AG295" s="475"/>
      <c r="AH295" s="475"/>
      <c r="AI295" s="475"/>
      <c r="AJ295" s="475"/>
      <c r="AK295" s="475"/>
      <c r="AL295" s="475"/>
      <c r="AM295" s="475"/>
      <c r="AN295" s="475"/>
      <c r="AO295" s="475"/>
      <c r="AP295" s="475"/>
      <c r="AR295" s="475"/>
      <c r="AS295" s="475"/>
      <c r="AT295" s="475"/>
      <c r="AU295" s="475"/>
      <c r="AV295" s="475"/>
      <c r="AW295" s="475"/>
      <c r="AX295" s="475"/>
      <c r="AY295" s="475"/>
      <c r="AZ295" s="475"/>
      <c r="BA295" s="475"/>
      <c r="BB295" s="475"/>
      <c r="BC295" s="475"/>
      <c r="BD295" s="475"/>
      <c r="BE295" s="475"/>
      <c r="BF295" s="475"/>
      <c r="BG295" s="475"/>
      <c r="BH295" s="475"/>
      <c r="BI295" s="475"/>
      <c r="BJ295" s="475"/>
      <c r="BK295" s="475"/>
      <c r="BL295" s="475"/>
      <c r="BM295" s="475"/>
      <c r="BN295" s="475"/>
      <c r="BO295" s="475"/>
      <c r="BP295" s="475"/>
      <c r="BQ295" s="475"/>
      <c r="BR295" s="475"/>
      <c r="BS295" s="475"/>
      <c r="BT295" s="475"/>
      <c r="BU295" s="475"/>
      <c r="BV295" s="475"/>
      <c r="BW295" s="475"/>
      <c r="BX295" s="475"/>
      <c r="BY295" s="475"/>
      <c r="BZ295" s="475"/>
      <c r="CA295" s="475"/>
      <c r="CC295" s="475"/>
      <c r="CD295" s="475"/>
      <c r="CE295" s="475"/>
      <c r="CF295" s="475"/>
      <c r="CG295" s="475"/>
      <c r="CH295" s="475"/>
      <c r="CI295" s="475"/>
      <c r="CJ295" s="475"/>
      <c r="CK295" s="475"/>
      <c r="CL295" s="475"/>
      <c r="CM295" s="475"/>
      <c r="CN295" s="475"/>
      <c r="CO295" s="475"/>
      <c r="CP295" s="475"/>
      <c r="CQ295" s="475"/>
      <c r="CR295" s="475"/>
      <c r="CS295" s="475"/>
      <c r="CT295" s="475"/>
      <c r="CU295" s="475"/>
      <c r="CV295" s="475"/>
      <c r="CW295" s="475"/>
      <c r="CX295" s="475"/>
      <c r="CY295" s="475"/>
      <c r="CZ295" s="475"/>
      <c r="DA295" s="475"/>
      <c r="DB295" s="475"/>
      <c r="DC295" s="475"/>
      <c r="DD295" s="475"/>
      <c r="DE295" s="475"/>
      <c r="DF295" s="475"/>
      <c r="DG295" s="475"/>
      <c r="DH295" s="475"/>
      <c r="DI295" s="475"/>
      <c r="DJ295" s="475"/>
      <c r="DK295" s="475"/>
      <c r="DL295" s="475"/>
      <c r="DM295" s="464">
        <v>1</v>
      </c>
    </row>
    <row r="296" spans="2:117">
      <c r="B296" s="473">
        <f t="shared" ref="B296:B325" si="62">+B295+1</f>
        <v>3</v>
      </c>
      <c r="C296" s="423" t="s">
        <v>1110</v>
      </c>
      <c r="D296" s="423" t="s">
        <v>776</v>
      </c>
      <c r="E296" s="423" t="s">
        <v>777</v>
      </c>
      <c r="F296" s="476">
        <f t="shared" si="61"/>
        <v>155.5</v>
      </c>
      <c r="G296" s="475"/>
      <c r="H296" s="475"/>
      <c r="I296" s="475"/>
      <c r="J296" s="475"/>
      <c r="K296" s="475"/>
      <c r="L296" s="475"/>
      <c r="M296" s="475"/>
      <c r="N296" s="475"/>
      <c r="O296" s="475"/>
      <c r="P296" s="475"/>
      <c r="Q296" s="475"/>
      <c r="R296" s="475"/>
      <c r="S296" s="475">
        <v>85.5</v>
      </c>
      <c r="T296" s="475"/>
      <c r="U296" s="475"/>
      <c r="V296" s="475"/>
      <c r="W296" s="475"/>
      <c r="X296" s="475"/>
      <c r="Y296" s="475"/>
      <c r="Z296" s="475"/>
      <c r="AA296" s="475"/>
      <c r="AB296" s="475"/>
      <c r="AC296" s="475"/>
      <c r="AD296" s="475"/>
      <c r="AE296" s="475"/>
      <c r="AF296" s="475"/>
      <c r="AG296" s="475"/>
      <c r="AH296" s="475"/>
      <c r="AI296" s="475"/>
      <c r="AJ296" s="475"/>
      <c r="AK296" s="475"/>
      <c r="AL296" s="475"/>
      <c r="AM296" s="475"/>
      <c r="AN296" s="475"/>
      <c r="AO296" s="475"/>
      <c r="AP296" s="475"/>
      <c r="AR296" s="475"/>
      <c r="AS296" s="475"/>
      <c r="AT296" s="475"/>
      <c r="AU296" s="475"/>
      <c r="AV296" s="475"/>
      <c r="AW296" s="475"/>
      <c r="AX296" s="475"/>
      <c r="AY296" s="475"/>
      <c r="AZ296" s="475"/>
      <c r="BA296" s="475"/>
      <c r="BB296" s="475"/>
      <c r="BC296" s="475"/>
      <c r="BD296" s="475">
        <v>70</v>
      </c>
      <c r="BE296" s="475"/>
      <c r="BF296" s="475"/>
      <c r="BG296" s="475"/>
      <c r="BH296" s="475"/>
      <c r="BI296" s="475"/>
      <c r="BJ296" s="475"/>
      <c r="BK296" s="475"/>
      <c r="BL296" s="475"/>
      <c r="BM296" s="475"/>
      <c r="BN296" s="475"/>
      <c r="BO296" s="475"/>
      <c r="BP296" s="475"/>
      <c r="BQ296" s="475"/>
      <c r="BR296" s="475"/>
      <c r="BS296" s="475"/>
      <c r="BT296" s="475"/>
      <c r="BU296" s="475"/>
      <c r="BV296" s="475"/>
      <c r="BW296" s="475"/>
      <c r="BX296" s="475"/>
      <c r="BY296" s="475"/>
      <c r="BZ296" s="475"/>
      <c r="CA296" s="475"/>
      <c r="CC296" s="475"/>
      <c r="CD296" s="475"/>
      <c r="CE296" s="475"/>
      <c r="CF296" s="475"/>
      <c r="CG296" s="475"/>
      <c r="CH296" s="475"/>
      <c r="CI296" s="475"/>
      <c r="CJ296" s="475"/>
      <c r="CK296" s="475"/>
      <c r="CL296" s="475"/>
      <c r="CM296" s="475"/>
      <c r="CN296" s="475"/>
      <c r="CO296" s="475"/>
      <c r="CP296" s="475"/>
      <c r="CQ296" s="475"/>
      <c r="CR296" s="475"/>
      <c r="CS296" s="475"/>
      <c r="CT296" s="475"/>
      <c r="CU296" s="475"/>
      <c r="CV296" s="475"/>
      <c r="CW296" s="475"/>
      <c r="CX296" s="475"/>
      <c r="CY296" s="475"/>
      <c r="CZ296" s="475"/>
      <c r="DA296" s="475"/>
      <c r="DB296" s="475"/>
      <c r="DC296" s="475"/>
      <c r="DD296" s="475"/>
      <c r="DE296" s="475"/>
      <c r="DF296" s="475"/>
      <c r="DG296" s="475"/>
      <c r="DH296" s="475"/>
      <c r="DI296" s="475"/>
      <c r="DJ296" s="475"/>
      <c r="DK296" s="475"/>
      <c r="DL296" s="475"/>
      <c r="DM296" s="464">
        <v>1</v>
      </c>
    </row>
    <row r="297" spans="2:117">
      <c r="B297" s="473">
        <f t="shared" si="62"/>
        <v>4</v>
      </c>
      <c r="C297" s="423" t="s">
        <v>1110</v>
      </c>
      <c r="D297" s="423" t="s">
        <v>247</v>
      </c>
      <c r="E297" s="423" t="s">
        <v>248</v>
      </c>
      <c r="F297" s="476">
        <f t="shared" si="61"/>
        <v>0</v>
      </c>
      <c r="G297" s="475"/>
      <c r="H297" s="475"/>
      <c r="I297" s="475"/>
      <c r="J297" s="475"/>
      <c r="K297" s="475"/>
      <c r="L297" s="475"/>
      <c r="M297" s="475"/>
      <c r="N297" s="475"/>
      <c r="O297" s="475"/>
      <c r="P297" s="475"/>
      <c r="Q297" s="475"/>
      <c r="R297" s="475"/>
      <c r="S297" s="475"/>
      <c r="T297" s="475"/>
      <c r="U297" s="475"/>
      <c r="V297" s="475"/>
      <c r="W297" s="475"/>
      <c r="X297" s="475"/>
      <c r="Y297" s="475"/>
      <c r="Z297" s="475"/>
      <c r="AA297" s="475"/>
      <c r="AB297" s="475"/>
      <c r="AC297" s="475"/>
      <c r="AD297" s="475"/>
      <c r="AE297" s="475"/>
      <c r="AF297" s="475"/>
      <c r="AG297" s="475"/>
      <c r="AH297" s="475"/>
      <c r="AI297" s="475"/>
      <c r="AJ297" s="475"/>
      <c r="AK297" s="475"/>
      <c r="AL297" s="475"/>
      <c r="AM297" s="475"/>
      <c r="AN297" s="475"/>
      <c r="AO297" s="475"/>
      <c r="AP297" s="475"/>
      <c r="AR297" s="475"/>
      <c r="AS297" s="475"/>
      <c r="AT297" s="475"/>
      <c r="AU297" s="475"/>
      <c r="AV297" s="475"/>
      <c r="AW297" s="475"/>
      <c r="AX297" s="475"/>
      <c r="AY297" s="475"/>
      <c r="AZ297" s="475"/>
      <c r="BA297" s="475"/>
      <c r="BB297" s="475"/>
      <c r="BC297" s="475"/>
      <c r="BD297" s="475"/>
      <c r="BE297" s="475"/>
      <c r="BF297" s="475"/>
      <c r="BG297" s="475"/>
      <c r="BH297" s="475"/>
      <c r="BI297" s="475"/>
      <c r="BJ297" s="475"/>
      <c r="BK297" s="475"/>
      <c r="BL297" s="475"/>
      <c r="BM297" s="475"/>
      <c r="BN297" s="475"/>
      <c r="BO297" s="475"/>
      <c r="BP297" s="475"/>
      <c r="BQ297" s="475"/>
      <c r="BR297" s="475"/>
      <c r="BS297" s="475"/>
      <c r="BT297" s="475"/>
      <c r="BU297" s="475"/>
      <c r="BV297" s="475"/>
      <c r="BW297" s="475"/>
      <c r="BX297" s="475"/>
      <c r="BY297" s="475"/>
      <c r="BZ297" s="475"/>
      <c r="CA297" s="475"/>
      <c r="CC297" s="475"/>
      <c r="CD297" s="475"/>
      <c r="CE297" s="475"/>
      <c r="CF297" s="475"/>
      <c r="CG297" s="475"/>
      <c r="CH297" s="475"/>
      <c r="CI297" s="475"/>
      <c r="CJ297" s="475"/>
      <c r="CK297" s="475"/>
      <c r="CL297" s="475"/>
      <c r="CM297" s="475"/>
      <c r="CN297" s="475"/>
      <c r="CO297" s="475"/>
      <c r="CP297" s="475"/>
      <c r="CQ297" s="475"/>
      <c r="CR297" s="475"/>
      <c r="CS297" s="475"/>
      <c r="CT297" s="475"/>
      <c r="CU297" s="475"/>
      <c r="CV297" s="475"/>
      <c r="CW297" s="475"/>
      <c r="CX297" s="475"/>
      <c r="CY297" s="475"/>
      <c r="CZ297" s="475"/>
      <c r="DA297" s="475"/>
      <c r="DB297" s="475"/>
      <c r="DC297" s="475"/>
      <c r="DD297" s="475"/>
      <c r="DE297" s="475"/>
      <c r="DF297" s="475"/>
      <c r="DG297" s="475"/>
      <c r="DH297" s="475"/>
      <c r="DI297" s="475"/>
      <c r="DJ297" s="475"/>
      <c r="DK297" s="475"/>
      <c r="DL297" s="475"/>
      <c r="DM297" s="464">
        <v>1</v>
      </c>
    </row>
    <row r="298" spans="2:117">
      <c r="B298" s="473">
        <f t="shared" si="62"/>
        <v>5</v>
      </c>
      <c r="C298" s="423" t="s">
        <v>1110</v>
      </c>
      <c r="D298" s="423" t="s">
        <v>374</v>
      </c>
      <c r="E298" s="423" t="s">
        <v>375</v>
      </c>
      <c r="F298" s="476">
        <f t="shared" si="61"/>
        <v>0</v>
      </c>
      <c r="G298" s="475"/>
      <c r="H298" s="475"/>
      <c r="I298" s="475"/>
      <c r="J298" s="475"/>
      <c r="K298" s="475"/>
      <c r="L298" s="475"/>
      <c r="M298" s="475"/>
      <c r="N298" s="475"/>
      <c r="O298" s="475"/>
      <c r="P298" s="475"/>
      <c r="Q298" s="475"/>
      <c r="R298" s="475"/>
      <c r="S298" s="475"/>
      <c r="T298" s="475"/>
      <c r="U298" s="475"/>
      <c r="V298" s="475"/>
      <c r="W298" s="475"/>
      <c r="X298" s="475"/>
      <c r="Y298" s="475"/>
      <c r="Z298" s="475"/>
      <c r="AA298" s="475"/>
      <c r="AB298" s="475"/>
      <c r="AC298" s="475"/>
      <c r="AD298" s="475"/>
      <c r="AE298" s="475"/>
      <c r="AF298" s="475"/>
      <c r="AG298" s="475"/>
      <c r="AH298" s="475"/>
      <c r="AI298" s="475"/>
      <c r="AJ298" s="475"/>
      <c r="AK298" s="475"/>
      <c r="AL298" s="475"/>
      <c r="AM298" s="475"/>
      <c r="AN298" s="475"/>
      <c r="AO298" s="475"/>
      <c r="AP298" s="475"/>
      <c r="AR298" s="475"/>
      <c r="AS298" s="475"/>
      <c r="AT298" s="475"/>
      <c r="AU298" s="475"/>
      <c r="AV298" s="475"/>
      <c r="AW298" s="475"/>
      <c r="AX298" s="475"/>
      <c r="AY298" s="475"/>
      <c r="AZ298" s="475"/>
      <c r="BA298" s="475"/>
      <c r="BB298" s="475"/>
      <c r="BC298" s="475"/>
      <c r="BD298" s="475"/>
      <c r="BE298" s="475"/>
      <c r="BF298" s="475"/>
      <c r="BG298" s="475"/>
      <c r="BH298" s="475"/>
      <c r="BI298" s="475"/>
      <c r="BJ298" s="475"/>
      <c r="BK298" s="475"/>
      <c r="BL298" s="475"/>
      <c r="BM298" s="475"/>
      <c r="BN298" s="475"/>
      <c r="BO298" s="475"/>
      <c r="BP298" s="475"/>
      <c r="BQ298" s="475"/>
      <c r="BR298" s="475"/>
      <c r="BS298" s="475"/>
      <c r="BT298" s="475"/>
      <c r="BU298" s="475"/>
      <c r="BV298" s="475"/>
      <c r="BW298" s="475"/>
      <c r="BX298" s="475"/>
      <c r="BY298" s="475"/>
      <c r="BZ298" s="475"/>
      <c r="CA298" s="475"/>
      <c r="CC298" s="475"/>
      <c r="CD298" s="475"/>
      <c r="CE298" s="475"/>
      <c r="CF298" s="475"/>
      <c r="CG298" s="475"/>
      <c r="CH298" s="475"/>
      <c r="CI298" s="475"/>
      <c r="CJ298" s="475"/>
      <c r="CK298" s="475"/>
      <c r="CL298" s="475"/>
      <c r="CM298" s="475"/>
      <c r="CN298" s="475"/>
      <c r="CO298" s="475"/>
      <c r="CP298" s="475"/>
      <c r="CQ298" s="475"/>
      <c r="CR298" s="475"/>
      <c r="CS298" s="475"/>
      <c r="CT298" s="475"/>
      <c r="CU298" s="475"/>
      <c r="CV298" s="475"/>
      <c r="CW298" s="475"/>
      <c r="CX298" s="475"/>
      <c r="CY298" s="475"/>
      <c r="CZ298" s="475"/>
      <c r="DA298" s="475"/>
      <c r="DB298" s="475"/>
      <c r="DC298" s="475"/>
      <c r="DD298" s="475"/>
      <c r="DE298" s="475"/>
      <c r="DF298" s="475"/>
      <c r="DG298" s="475"/>
      <c r="DH298" s="475"/>
      <c r="DI298" s="475"/>
      <c r="DJ298" s="475"/>
      <c r="DK298" s="475"/>
      <c r="DL298" s="475"/>
      <c r="DM298" s="464">
        <v>1</v>
      </c>
    </row>
    <row r="299" spans="2:117">
      <c r="B299" s="473">
        <f t="shared" si="62"/>
        <v>6</v>
      </c>
      <c r="C299" s="423" t="s">
        <v>1110</v>
      </c>
      <c r="D299" s="423" t="s">
        <v>568</v>
      </c>
      <c r="E299" s="423" t="s">
        <v>1194</v>
      </c>
      <c r="F299" s="476">
        <f t="shared" si="61"/>
        <v>7.5</v>
      </c>
      <c r="G299" s="475"/>
      <c r="H299" s="475"/>
      <c r="I299" s="475"/>
      <c r="J299" s="475"/>
      <c r="K299" s="475"/>
      <c r="L299" s="475"/>
      <c r="M299" s="475"/>
      <c r="N299" s="475"/>
      <c r="O299" s="475"/>
      <c r="P299" s="475"/>
      <c r="Q299" s="475"/>
      <c r="R299" s="475"/>
      <c r="S299" s="475">
        <v>7.5</v>
      </c>
      <c r="T299" s="475"/>
      <c r="U299" s="475"/>
      <c r="V299" s="475"/>
      <c r="W299" s="475"/>
      <c r="X299" s="475"/>
      <c r="Y299" s="475"/>
      <c r="Z299" s="475"/>
      <c r="AA299" s="475"/>
      <c r="AB299" s="475"/>
      <c r="AC299" s="475"/>
      <c r="AD299" s="475"/>
      <c r="AE299" s="475"/>
      <c r="AF299" s="475"/>
      <c r="AG299" s="475"/>
      <c r="AH299" s="475"/>
      <c r="AI299" s="475"/>
      <c r="AJ299" s="475"/>
      <c r="AK299" s="475"/>
      <c r="AL299" s="475"/>
      <c r="AM299" s="475"/>
      <c r="AN299" s="475"/>
      <c r="AO299" s="475"/>
      <c r="AP299" s="475"/>
      <c r="AR299" s="475"/>
      <c r="AS299" s="475"/>
      <c r="AT299" s="475"/>
      <c r="AU299" s="475"/>
      <c r="AV299" s="475"/>
      <c r="AW299" s="475"/>
      <c r="AX299" s="475"/>
      <c r="AY299" s="475"/>
      <c r="AZ299" s="475"/>
      <c r="BA299" s="475"/>
      <c r="BB299" s="475"/>
      <c r="BC299" s="475"/>
      <c r="BD299" s="475"/>
      <c r="BE299" s="475"/>
      <c r="BF299" s="475"/>
      <c r="BG299" s="475"/>
      <c r="BH299" s="475"/>
      <c r="BI299" s="475"/>
      <c r="BJ299" s="475"/>
      <c r="BK299" s="475"/>
      <c r="BL299" s="475"/>
      <c r="BM299" s="475"/>
      <c r="BN299" s="475"/>
      <c r="BO299" s="475"/>
      <c r="BP299" s="475"/>
      <c r="BQ299" s="475"/>
      <c r="BR299" s="475"/>
      <c r="BS299" s="475"/>
      <c r="BT299" s="475"/>
      <c r="BU299" s="475"/>
      <c r="BV299" s="475"/>
      <c r="BW299" s="475"/>
      <c r="BX299" s="475"/>
      <c r="BY299" s="475"/>
      <c r="BZ299" s="475"/>
      <c r="CA299" s="475"/>
      <c r="CC299" s="475"/>
      <c r="CD299" s="475"/>
      <c r="CE299" s="475"/>
      <c r="CF299" s="475"/>
      <c r="CG299" s="475"/>
      <c r="CH299" s="475"/>
      <c r="CI299" s="475"/>
      <c r="CJ299" s="475"/>
      <c r="CK299" s="475"/>
      <c r="CL299" s="475"/>
      <c r="CM299" s="475"/>
      <c r="CN299" s="475"/>
      <c r="CO299" s="475"/>
      <c r="CP299" s="475"/>
      <c r="CQ299" s="475"/>
      <c r="CR299" s="475"/>
      <c r="CS299" s="475"/>
      <c r="CT299" s="475"/>
      <c r="CU299" s="475"/>
      <c r="CV299" s="475"/>
      <c r="CW299" s="475"/>
      <c r="CX299" s="475"/>
      <c r="CY299" s="475"/>
      <c r="CZ299" s="475"/>
      <c r="DA299" s="475"/>
      <c r="DB299" s="475"/>
      <c r="DC299" s="475"/>
      <c r="DD299" s="475"/>
      <c r="DE299" s="475"/>
      <c r="DF299" s="475"/>
      <c r="DG299" s="475"/>
      <c r="DH299" s="475"/>
      <c r="DI299" s="475"/>
      <c r="DJ299" s="475"/>
      <c r="DK299" s="475"/>
      <c r="DL299" s="475"/>
      <c r="DM299" s="464">
        <v>1</v>
      </c>
    </row>
    <row r="300" spans="2:117">
      <c r="B300" s="473">
        <f t="shared" si="62"/>
        <v>7</v>
      </c>
      <c r="C300" s="423" t="s">
        <v>1110</v>
      </c>
      <c r="D300" s="423" t="s">
        <v>376</v>
      </c>
      <c r="E300" s="423" t="s">
        <v>569</v>
      </c>
      <c r="F300" s="476">
        <f t="shared" si="61"/>
        <v>0</v>
      </c>
      <c r="G300" s="475"/>
      <c r="H300" s="475"/>
      <c r="I300" s="475"/>
      <c r="J300" s="475"/>
      <c r="K300" s="475"/>
      <c r="L300" s="475"/>
      <c r="M300" s="475"/>
      <c r="N300" s="475"/>
      <c r="O300" s="475"/>
      <c r="P300" s="475"/>
      <c r="Q300" s="475"/>
      <c r="R300" s="475"/>
      <c r="S300" s="475"/>
      <c r="T300" s="475"/>
      <c r="U300" s="475"/>
      <c r="V300" s="475"/>
      <c r="W300" s="475"/>
      <c r="X300" s="475"/>
      <c r="Y300" s="475"/>
      <c r="Z300" s="475"/>
      <c r="AA300" s="475"/>
      <c r="AB300" s="475"/>
      <c r="AC300" s="475"/>
      <c r="AD300" s="475"/>
      <c r="AE300" s="475"/>
      <c r="AF300" s="475"/>
      <c r="AG300" s="475"/>
      <c r="AH300" s="475"/>
      <c r="AI300" s="475"/>
      <c r="AJ300" s="475"/>
      <c r="AK300" s="475"/>
      <c r="AL300" s="475"/>
      <c r="AM300" s="475"/>
      <c r="AN300" s="475"/>
      <c r="AO300" s="475"/>
      <c r="AP300" s="475"/>
      <c r="AR300" s="475"/>
      <c r="AS300" s="475"/>
      <c r="AT300" s="475"/>
      <c r="AU300" s="475"/>
      <c r="AV300" s="475"/>
      <c r="AW300" s="475"/>
      <c r="AX300" s="475"/>
      <c r="AY300" s="475"/>
      <c r="AZ300" s="475"/>
      <c r="BA300" s="475"/>
      <c r="BB300" s="475"/>
      <c r="BC300" s="475"/>
      <c r="BD300" s="475"/>
      <c r="BE300" s="475"/>
      <c r="BF300" s="475"/>
      <c r="BG300" s="475"/>
      <c r="BH300" s="475"/>
      <c r="BI300" s="475"/>
      <c r="BJ300" s="475"/>
      <c r="BK300" s="475"/>
      <c r="BL300" s="475"/>
      <c r="BM300" s="475"/>
      <c r="BN300" s="475"/>
      <c r="BO300" s="475"/>
      <c r="BP300" s="475"/>
      <c r="BQ300" s="475"/>
      <c r="BR300" s="475"/>
      <c r="BS300" s="475"/>
      <c r="BT300" s="475"/>
      <c r="BU300" s="475"/>
      <c r="BV300" s="475"/>
      <c r="BW300" s="475"/>
      <c r="BX300" s="475"/>
      <c r="BY300" s="475"/>
      <c r="BZ300" s="475"/>
      <c r="CA300" s="475"/>
      <c r="CC300" s="475"/>
      <c r="CD300" s="475"/>
      <c r="CE300" s="475"/>
      <c r="CF300" s="475"/>
      <c r="CG300" s="475"/>
      <c r="CH300" s="475"/>
      <c r="CI300" s="475"/>
      <c r="CJ300" s="475"/>
      <c r="CK300" s="475"/>
      <c r="CL300" s="475"/>
      <c r="CM300" s="475"/>
      <c r="CN300" s="475"/>
      <c r="CO300" s="475"/>
      <c r="CP300" s="475"/>
      <c r="CQ300" s="475"/>
      <c r="CR300" s="475"/>
      <c r="CS300" s="475"/>
      <c r="CT300" s="475"/>
      <c r="CU300" s="475"/>
      <c r="CV300" s="475"/>
      <c r="CW300" s="475"/>
      <c r="CX300" s="475"/>
      <c r="CY300" s="475"/>
      <c r="CZ300" s="475"/>
      <c r="DA300" s="475"/>
      <c r="DB300" s="475"/>
      <c r="DC300" s="475"/>
      <c r="DD300" s="475"/>
      <c r="DE300" s="475"/>
      <c r="DF300" s="475"/>
      <c r="DG300" s="475"/>
      <c r="DH300" s="475"/>
      <c r="DI300" s="475"/>
      <c r="DJ300" s="475"/>
      <c r="DK300" s="475"/>
      <c r="DL300" s="475"/>
      <c r="DM300" s="464">
        <v>1</v>
      </c>
    </row>
    <row r="301" spans="2:117">
      <c r="B301" s="473">
        <f t="shared" si="62"/>
        <v>8</v>
      </c>
      <c r="C301" s="423" t="s">
        <v>1110</v>
      </c>
      <c r="D301" s="423" t="s">
        <v>241</v>
      </c>
      <c r="E301" s="423" t="s">
        <v>242</v>
      </c>
      <c r="F301" s="476">
        <f t="shared" si="61"/>
        <v>0</v>
      </c>
      <c r="G301" s="475"/>
      <c r="H301" s="475"/>
      <c r="I301" s="475"/>
      <c r="J301" s="475"/>
      <c r="K301" s="475"/>
      <c r="L301" s="475"/>
      <c r="M301" s="475"/>
      <c r="N301" s="475"/>
      <c r="O301" s="475"/>
      <c r="P301" s="475"/>
      <c r="Q301" s="475"/>
      <c r="R301" s="475"/>
      <c r="S301" s="475"/>
      <c r="T301" s="475"/>
      <c r="U301" s="475"/>
      <c r="V301" s="475"/>
      <c r="W301" s="475"/>
      <c r="X301" s="475"/>
      <c r="Y301" s="475"/>
      <c r="Z301" s="475"/>
      <c r="AA301" s="475"/>
      <c r="AB301" s="475"/>
      <c r="AC301" s="475"/>
      <c r="AD301" s="475"/>
      <c r="AE301" s="475"/>
      <c r="AF301" s="475"/>
      <c r="AG301" s="475"/>
      <c r="AH301" s="475"/>
      <c r="AI301" s="475"/>
      <c r="AJ301" s="475"/>
      <c r="AK301" s="475"/>
      <c r="AL301" s="475"/>
      <c r="AM301" s="475"/>
      <c r="AN301" s="475"/>
      <c r="AO301" s="475"/>
      <c r="AP301" s="475"/>
      <c r="AR301" s="475"/>
      <c r="AS301" s="475"/>
      <c r="AT301" s="475"/>
      <c r="AU301" s="475"/>
      <c r="AV301" s="475"/>
      <c r="AW301" s="475"/>
      <c r="AX301" s="475"/>
      <c r="AY301" s="475"/>
      <c r="AZ301" s="475"/>
      <c r="BA301" s="475"/>
      <c r="BB301" s="475"/>
      <c r="BC301" s="475"/>
      <c r="BD301" s="475"/>
      <c r="BE301" s="475"/>
      <c r="BF301" s="475"/>
      <c r="BG301" s="475"/>
      <c r="BH301" s="475"/>
      <c r="BI301" s="475"/>
      <c r="BJ301" s="475"/>
      <c r="BK301" s="475"/>
      <c r="BL301" s="475"/>
      <c r="BM301" s="475"/>
      <c r="BN301" s="475"/>
      <c r="BO301" s="475"/>
      <c r="BP301" s="475"/>
      <c r="BQ301" s="475"/>
      <c r="BR301" s="475"/>
      <c r="BS301" s="475"/>
      <c r="BT301" s="475"/>
      <c r="BU301" s="475"/>
      <c r="BV301" s="475"/>
      <c r="BW301" s="475"/>
      <c r="BX301" s="475"/>
      <c r="BY301" s="475"/>
      <c r="BZ301" s="475"/>
      <c r="CA301" s="475"/>
      <c r="CC301" s="475"/>
      <c r="CD301" s="475"/>
      <c r="CE301" s="475"/>
      <c r="CF301" s="475"/>
      <c r="CG301" s="475"/>
      <c r="CH301" s="475"/>
      <c r="CI301" s="475"/>
      <c r="CJ301" s="475"/>
      <c r="CK301" s="475"/>
      <c r="CL301" s="475"/>
      <c r="CM301" s="475"/>
      <c r="CN301" s="475"/>
      <c r="CO301" s="475"/>
      <c r="CP301" s="475"/>
      <c r="CQ301" s="475"/>
      <c r="CR301" s="475"/>
      <c r="CS301" s="475"/>
      <c r="CT301" s="475"/>
      <c r="CU301" s="475"/>
      <c r="CV301" s="475"/>
      <c r="CW301" s="475"/>
      <c r="CX301" s="475"/>
      <c r="CY301" s="475"/>
      <c r="CZ301" s="475"/>
      <c r="DA301" s="475"/>
      <c r="DB301" s="475"/>
      <c r="DC301" s="475"/>
      <c r="DD301" s="475"/>
      <c r="DE301" s="475"/>
      <c r="DF301" s="475"/>
      <c r="DG301" s="475"/>
      <c r="DH301" s="475"/>
      <c r="DI301" s="475"/>
      <c r="DJ301" s="475"/>
      <c r="DK301" s="475"/>
      <c r="DL301" s="475"/>
      <c r="DM301" s="464">
        <v>1</v>
      </c>
    </row>
    <row r="302" spans="2:117">
      <c r="B302" s="473">
        <f t="shared" si="62"/>
        <v>9</v>
      </c>
      <c r="C302" s="423" t="s">
        <v>1110</v>
      </c>
      <c r="D302" s="423" t="s">
        <v>784</v>
      </c>
      <c r="E302" s="423" t="s">
        <v>1195</v>
      </c>
      <c r="F302" s="476">
        <f t="shared" si="61"/>
        <v>0</v>
      </c>
      <c r="G302" s="475"/>
      <c r="H302" s="475"/>
      <c r="I302" s="475"/>
      <c r="J302" s="475"/>
      <c r="K302" s="475"/>
      <c r="L302" s="475"/>
      <c r="M302" s="475"/>
      <c r="N302" s="475"/>
      <c r="O302" s="475"/>
      <c r="P302" s="475"/>
      <c r="Q302" s="475"/>
      <c r="R302" s="475"/>
      <c r="S302" s="475"/>
      <c r="T302" s="475"/>
      <c r="U302" s="475"/>
      <c r="V302" s="475"/>
      <c r="W302" s="475"/>
      <c r="X302" s="475"/>
      <c r="Y302" s="475"/>
      <c r="Z302" s="475"/>
      <c r="AA302" s="475"/>
      <c r="AB302" s="475"/>
      <c r="AC302" s="475"/>
      <c r="AD302" s="475"/>
      <c r="AE302" s="475"/>
      <c r="AF302" s="475"/>
      <c r="AG302" s="475"/>
      <c r="AH302" s="475"/>
      <c r="AI302" s="475"/>
      <c r="AJ302" s="475"/>
      <c r="AK302" s="475"/>
      <c r="AL302" s="475"/>
      <c r="AM302" s="475"/>
      <c r="AN302" s="475"/>
      <c r="AO302" s="475"/>
      <c r="AP302" s="475"/>
      <c r="AR302" s="475"/>
      <c r="AS302" s="475"/>
      <c r="AT302" s="475"/>
      <c r="AU302" s="475"/>
      <c r="AV302" s="475"/>
      <c r="AW302" s="475"/>
      <c r="AX302" s="475"/>
      <c r="AY302" s="475"/>
      <c r="AZ302" s="475"/>
      <c r="BA302" s="475"/>
      <c r="BB302" s="475"/>
      <c r="BC302" s="475"/>
      <c r="BD302" s="475"/>
      <c r="BE302" s="475"/>
      <c r="BF302" s="475"/>
      <c r="BG302" s="475"/>
      <c r="BH302" s="475"/>
      <c r="BI302" s="475"/>
      <c r="BJ302" s="475"/>
      <c r="BK302" s="475"/>
      <c r="BL302" s="475"/>
      <c r="BM302" s="475"/>
      <c r="BN302" s="475"/>
      <c r="BO302" s="475"/>
      <c r="BP302" s="475"/>
      <c r="BQ302" s="475"/>
      <c r="BR302" s="475"/>
      <c r="BS302" s="475"/>
      <c r="BT302" s="475"/>
      <c r="BU302" s="475"/>
      <c r="BV302" s="475"/>
      <c r="BW302" s="475"/>
      <c r="BX302" s="475"/>
      <c r="BY302" s="475"/>
      <c r="BZ302" s="475"/>
      <c r="CA302" s="475"/>
      <c r="CC302" s="475"/>
      <c r="CD302" s="475"/>
      <c r="CE302" s="475"/>
      <c r="CF302" s="475"/>
      <c r="CG302" s="475"/>
      <c r="CH302" s="475"/>
      <c r="CI302" s="475"/>
      <c r="CJ302" s="475"/>
      <c r="CK302" s="475"/>
      <c r="CL302" s="475"/>
      <c r="CM302" s="475"/>
      <c r="CN302" s="475"/>
      <c r="CO302" s="475"/>
      <c r="CP302" s="475"/>
      <c r="CQ302" s="475"/>
      <c r="CR302" s="475"/>
      <c r="CS302" s="475"/>
      <c r="CT302" s="475"/>
      <c r="CU302" s="475"/>
      <c r="CV302" s="475"/>
      <c r="CW302" s="475"/>
      <c r="CX302" s="475"/>
      <c r="CY302" s="475"/>
      <c r="CZ302" s="475"/>
      <c r="DA302" s="475"/>
      <c r="DB302" s="475"/>
      <c r="DC302" s="475"/>
      <c r="DD302" s="475"/>
      <c r="DE302" s="475"/>
      <c r="DF302" s="475"/>
      <c r="DG302" s="475"/>
      <c r="DH302" s="475"/>
      <c r="DI302" s="475"/>
      <c r="DJ302" s="475"/>
      <c r="DK302" s="475"/>
      <c r="DL302" s="475"/>
      <c r="DM302" s="464">
        <v>1</v>
      </c>
    </row>
    <row r="303" spans="2:117">
      <c r="B303" s="473">
        <f t="shared" si="62"/>
        <v>10</v>
      </c>
      <c r="C303" s="423" t="s">
        <v>1110</v>
      </c>
      <c r="D303" s="423" t="s">
        <v>1196</v>
      </c>
      <c r="E303" s="423" t="s">
        <v>1197</v>
      </c>
      <c r="F303" s="476">
        <f t="shared" si="61"/>
        <v>0</v>
      </c>
      <c r="G303" s="475"/>
      <c r="H303" s="475"/>
      <c r="I303" s="475"/>
      <c r="J303" s="475"/>
      <c r="K303" s="475"/>
      <c r="L303" s="475"/>
      <c r="M303" s="475"/>
      <c r="N303" s="475"/>
      <c r="O303" s="475"/>
      <c r="P303" s="475"/>
      <c r="Q303" s="475"/>
      <c r="R303" s="475"/>
      <c r="S303" s="475"/>
      <c r="T303" s="475"/>
      <c r="U303" s="475"/>
      <c r="V303" s="475"/>
      <c r="W303" s="475"/>
      <c r="X303" s="475"/>
      <c r="Y303" s="475"/>
      <c r="Z303" s="475"/>
      <c r="AA303" s="475"/>
      <c r="AB303" s="475"/>
      <c r="AC303" s="475"/>
      <c r="AD303" s="475"/>
      <c r="AE303" s="475"/>
      <c r="AF303" s="475"/>
      <c r="AG303" s="475"/>
      <c r="AH303" s="475"/>
      <c r="AI303" s="475"/>
      <c r="AJ303" s="475"/>
      <c r="AK303" s="475"/>
      <c r="AL303" s="475"/>
      <c r="AM303" s="475"/>
      <c r="AN303" s="475"/>
      <c r="AO303" s="475"/>
      <c r="AP303" s="475"/>
      <c r="AR303" s="475"/>
      <c r="AS303" s="475"/>
      <c r="AT303" s="475"/>
      <c r="AU303" s="475"/>
      <c r="AV303" s="475"/>
      <c r="AW303" s="475"/>
      <c r="AX303" s="475"/>
      <c r="AY303" s="475"/>
      <c r="AZ303" s="475"/>
      <c r="BA303" s="475"/>
      <c r="BB303" s="475"/>
      <c r="BC303" s="475"/>
      <c r="BD303" s="475"/>
      <c r="BE303" s="475"/>
      <c r="BF303" s="475"/>
      <c r="BG303" s="475"/>
      <c r="BH303" s="475"/>
      <c r="BI303" s="475"/>
      <c r="BJ303" s="475"/>
      <c r="BK303" s="475"/>
      <c r="BL303" s="475"/>
      <c r="BM303" s="475"/>
      <c r="BN303" s="475"/>
      <c r="BO303" s="475"/>
      <c r="BP303" s="475"/>
      <c r="BQ303" s="475"/>
      <c r="BR303" s="475"/>
      <c r="BS303" s="475"/>
      <c r="BT303" s="475"/>
      <c r="BU303" s="475"/>
      <c r="BV303" s="475"/>
      <c r="BW303" s="475"/>
      <c r="BX303" s="475"/>
      <c r="BY303" s="475"/>
      <c r="BZ303" s="475"/>
      <c r="CA303" s="475"/>
      <c r="CC303" s="475"/>
      <c r="CD303" s="475"/>
      <c r="CE303" s="475"/>
      <c r="CF303" s="475"/>
      <c r="CG303" s="475"/>
      <c r="CH303" s="475"/>
      <c r="CI303" s="475"/>
      <c r="CJ303" s="475"/>
      <c r="CK303" s="475"/>
      <c r="CL303" s="475"/>
      <c r="CM303" s="475"/>
      <c r="CN303" s="475"/>
      <c r="CO303" s="475"/>
      <c r="CP303" s="475"/>
      <c r="CQ303" s="475"/>
      <c r="CR303" s="475"/>
      <c r="CS303" s="475"/>
      <c r="CT303" s="475"/>
      <c r="CU303" s="475"/>
      <c r="CV303" s="475"/>
      <c r="CW303" s="475"/>
      <c r="CX303" s="475"/>
      <c r="CY303" s="475"/>
      <c r="CZ303" s="475"/>
      <c r="DA303" s="475"/>
      <c r="DB303" s="475"/>
      <c r="DC303" s="475"/>
      <c r="DD303" s="475"/>
      <c r="DE303" s="475"/>
      <c r="DF303" s="475"/>
      <c r="DG303" s="475"/>
      <c r="DH303" s="475"/>
      <c r="DI303" s="475"/>
      <c r="DJ303" s="475"/>
      <c r="DK303" s="475"/>
      <c r="DL303" s="475"/>
      <c r="DM303" s="464">
        <v>1</v>
      </c>
    </row>
    <row r="304" spans="2:117">
      <c r="B304" s="473">
        <f t="shared" si="62"/>
        <v>11</v>
      </c>
      <c r="C304" s="423" t="s">
        <v>1110</v>
      </c>
      <c r="D304" s="423" t="s">
        <v>1198</v>
      </c>
      <c r="E304" s="423" t="s">
        <v>1199</v>
      </c>
      <c r="F304" s="476">
        <f t="shared" si="61"/>
        <v>3.5</v>
      </c>
      <c r="G304" s="475"/>
      <c r="H304" s="475"/>
      <c r="I304" s="475"/>
      <c r="J304" s="475"/>
      <c r="K304" s="475"/>
      <c r="L304" s="475"/>
      <c r="M304" s="475"/>
      <c r="N304" s="475"/>
      <c r="O304" s="475"/>
      <c r="P304" s="475"/>
      <c r="Q304" s="475"/>
      <c r="R304" s="475"/>
      <c r="S304" s="475">
        <v>3.5</v>
      </c>
      <c r="T304" s="475"/>
      <c r="U304" s="475"/>
      <c r="V304" s="475"/>
      <c r="W304" s="475"/>
      <c r="X304" s="475"/>
      <c r="Y304" s="475"/>
      <c r="Z304" s="475"/>
      <c r="AA304" s="475"/>
      <c r="AB304" s="475"/>
      <c r="AC304" s="475"/>
      <c r="AD304" s="475"/>
      <c r="AE304" s="475"/>
      <c r="AF304" s="475"/>
      <c r="AG304" s="475"/>
      <c r="AH304" s="475"/>
      <c r="AI304" s="475"/>
      <c r="AJ304" s="475"/>
      <c r="AK304" s="475"/>
      <c r="AL304" s="475"/>
      <c r="AM304" s="475"/>
      <c r="AN304" s="475"/>
      <c r="AO304" s="475"/>
      <c r="AP304" s="475"/>
      <c r="AR304" s="475"/>
      <c r="AS304" s="475"/>
      <c r="AT304" s="475"/>
      <c r="AU304" s="475"/>
      <c r="AV304" s="475"/>
      <c r="AW304" s="475"/>
      <c r="AX304" s="475"/>
      <c r="AY304" s="475"/>
      <c r="AZ304" s="475"/>
      <c r="BA304" s="475"/>
      <c r="BB304" s="475"/>
      <c r="BC304" s="475"/>
      <c r="BD304" s="475"/>
      <c r="BE304" s="475"/>
      <c r="BF304" s="475"/>
      <c r="BG304" s="475"/>
      <c r="BH304" s="475"/>
      <c r="BI304" s="475"/>
      <c r="BJ304" s="475"/>
      <c r="BK304" s="475"/>
      <c r="BL304" s="475"/>
      <c r="BM304" s="475"/>
      <c r="BN304" s="475"/>
      <c r="BO304" s="475"/>
      <c r="BP304" s="475"/>
      <c r="BQ304" s="475"/>
      <c r="BR304" s="475"/>
      <c r="BS304" s="475"/>
      <c r="BT304" s="475"/>
      <c r="BU304" s="475"/>
      <c r="BV304" s="475"/>
      <c r="BW304" s="475"/>
      <c r="BX304" s="475"/>
      <c r="BY304" s="475"/>
      <c r="BZ304" s="475"/>
      <c r="CA304" s="475"/>
      <c r="CC304" s="475"/>
      <c r="CD304" s="475"/>
      <c r="CE304" s="475"/>
      <c r="CF304" s="475"/>
      <c r="CG304" s="475"/>
      <c r="CH304" s="475"/>
      <c r="CI304" s="475"/>
      <c r="CJ304" s="475"/>
      <c r="CK304" s="475"/>
      <c r="CL304" s="475"/>
      <c r="CM304" s="475"/>
      <c r="CN304" s="475"/>
      <c r="CO304" s="475"/>
      <c r="CP304" s="475"/>
      <c r="CQ304" s="475"/>
      <c r="CR304" s="475"/>
      <c r="CS304" s="475"/>
      <c r="CT304" s="475"/>
      <c r="CU304" s="475"/>
      <c r="CV304" s="475"/>
      <c r="CW304" s="475"/>
      <c r="CX304" s="475"/>
      <c r="CY304" s="475"/>
      <c r="CZ304" s="475"/>
      <c r="DA304" s="475"/>
      <c r="DB304" s="475"/>
      <c r="DC304" s="475"/>
      <c r="DD304" s="475"/>
      <c r="DE304" s="475"/>
      <c r="DF304" s="475"/>
      <c r="DG304" s="475"/>
      <c r="DH304" s="475"/>
      <c r="DI304" s="475"/>
      <c r="DJ304" s="475"/>
      <c r="DK304" s="475"/>
      <c r="DL304" s="475"/>
      <c r="DM304" s="464">
        <v>1</v>
      </c>
    </row>
    <row r="305" spans="2:117">
      <c r="B305" s="473">
        <f t="shared" si="62"/>
        <v>12</v>
      </c>
      <c r="C305" s="423" t="s">
        <v>1110</v>
      </c>
      <c r="D305" s="423" t="s">
        <v>940</v>
      </c>
      <c r="E305" s="423" t="s">
        <v>941</v>
      </c>
      <c r="F305" s="476">
        <f t="shared" si="61"/>
        <v>0</v>
      </c>
      <c r="G305" s="475"/>
      <c r="H305" s="475"/>
      <c r="I305" s="475"/>
      <c r="J305" s="475"/>
      <c r="K305" s="475"/>
      <c r="L305" s="475"/>
      <c r="M305" s="475"/>
      <c r="N305" s="475"/>
      <c r="O305" s="475"/>
      <c r="P305" s="475"/>
      <c r="Q305" s="475"/>
      <c r="R305" s="475"/>
      <c r="S305" s="475"/>
      <c r="T305" s="475"/>
      <c r="U305" s="475"/>
      <c r="V305" s="475"/>
      <c r="W305" s="475"/>
      <c r="X305" s="475"/>
      <c r="Y305" s="475"/>
      <c r="Z305" s="475"/>
      <c r="AA305" s="475"/>
      <c r="AB305" s="475"/>
      <c r="AC305" s="475"/>
      <c r="AD305" s="475"/>
      <c r="AE305" s="475"/>
      <c r="AF305" s="475"/>
      <c r="AG305" s="475"/>
      <c r="AH305" s="475"/>
      <c r="AI305" s="475"/>
      <c r="AJ305" s="475"/>
      <c r="AK305" s="475"/>
      <c r="AL305" s="475"/>
      <c r="AM305" s="475"/>
      <c r="AN305" s="475"/>
      <c r="AO305" s="475"/>
      <c r="AP305" s="475"/>
      <c r="AR305" s="475"/>
      <c r="AS305" s="475"/>
      <c r="AT305" s="475"/>
      <c r="AU305" s="475"/>
      <c r="AV305" s="475"/>
      <c r="AW305" s="475"/>
      <c r="AX305" s="475"/>
      <c r="AY305" s="475"/>
      <c r="AZ305" s="475"/>
      <c r="BA305" s="475"/>
      <c r="BB305" s="475"/>
      <c r="BC305" s="475"/>
      <c r="BD305" s="475"/>
      <c r="BE305" s="475"/>
      <c r="BF305" s="475"/>
      <c r="BG305" s="475"/>
      <c r="BH305" s="475"/>
      <c r="BI305" s="475"/>
      <c r="BJ305" s="475"/>
      <c r="BK305" s="475"/>
      <c r="BL305" s="475"/>
      <c r="BM305" s="475"/>
      <c r="BN305" s="475"/>
      <c r="BO305" s="475"/>
      <c r="BP305" s="475"/>
      <c r="BQ305" s="475"/>
      <c r="BR305" s="475"/>
      <c r="BS305" s="475"/>
      <c r="BT305" s="475"/>
      <c r="BU305" s="475"/>
      <c r="BV305" s="475"/>
      <c r="BW305" s="475"/>
      <c r="BX305" s="475"/>
      <c r="BY305" s="475"/>
      <c r="BZ305" s="475"/>
      <c r="CA305" s="475"/>
      <c r="CC305" s="475"/>
      <c r="CD305" s="475"/>
      <c r="CE305" s="475"/>
      <c r="CF305" s="475"/>
      <c r="CG305" s="475"/>
      <c r="CH305" s="475"/>
      <c r="CI305" s="475"/>
      <c r="CJ305" s="475"/>
      <c r="CK305" s="475"/>
      <c r="CL305" s="475"/>
      <c r="CM305" s="475"/>
      <c r="CN305" s="475"/>
      <c r="CO305" s="475"/>
      <c r="CP305" s="475"/>
      <c r="CQ305" s="475"/>
      <c r="CR305" s="475"/>
      <c r="CS305" s="475"/>
      <c r="CT305" s="475"/>
      <c r="CU305" s="475"/>
      <c r="CV305" s="475"/>
      <c r="CW305" s="475"/>
      <c r="CX305" s="475"/>
      <c r="CY305" s="475"/>
      <c r="CZ305" s="475"/>
      <c r="DA305" s="475"/>
      <c r="DB305" s="475"/>
      <c r="DC305" s="475"/>
      <c r="DD305" s="475"/>
      <c r="DE305" s="475"/>
      <c r="DF305" s="475"/>
      <c r="DG305" s="475"/>
      <c r="DH305" s="475"/>
      <c r="DI305" s="475"/>
      <c r="DJ305" s="475"/>
      <c r="DK305" s="475"/>
      <c r="DL305" s="475"/>
      <c r="DM305" s="464">
        <v>1</v>
      </c>
    </row>
    <row r="306" spans="2:117">
      <c r="B306" s="473">
        <f t="shared" si="62"/>
        <v>13</v>
      </c>
      <c r="C306" s="423" t="s">
        <v>1110</v>
      </c>
      <c r="D306" s="423" t="s">
        <v>1089</v>
      </c>
      <c r="E306" s="423" t="s">
        <v>1090</v>
      </c>
      <c r="F306" s="476">
        <f t="shared" si="61"/>
        <v>14</v>
      </c>
      <c r="G306" s="475"/>
      <c r="H306" s="475"/>
      <c r="I306" s="475"/>
      <c r="J306" s="475"/>
      <c r="K306" s="475"/>
      <c r="L306" s="475"/>
      <c r="M306" s="475"/>
      <c r="N306" s="475"/>
      <c r="O306" s="475"/>
      <c r="P306" s="475"/>
      <c r="Q306" s="475"/>
      <c r="R306" s="475"/>
      <c r="S306" s="475">
        <v>14</v>
      </c>
      <c r="T306" s="475"/>
      <c r="U306" s="475"/>
      <c r="V306" s="475"/>
      <c r="W306" s="475"/>
      <c r="X306" s="475"/>
      <c r="Y306" s="475"/>
      <c r="Z306" s="475"/>
      <c r="AA306" s="475"/>
      <c r="AB306" s="475"/>
      <c r="AC306" s="475"/>
      <c r="AD306" s="475"/>
      <c r="AE306" s="475"/>
      <c r="AF306" s="475"/>
      <c r="AG306" s="475"/>
      <c r="AH306" s="475"/>
      <c r="AI306" s="475"/>
      <c r="AJ306" s="475"/>
      <c r="AK306" s="475"/>
      <c r="AL306" s="475"/>
      <c r="AM306" s="475"/>
      <c r="AN306" s="475"/>
      <c r="AO306" s="475"/>
      <c r="AP306" s="475"/>
      <c r="AR306" s="475"/>
      <c r="AS306" s="475"/>
      <c r="AT306" s="475"/>
      <c r="AU306" s="475"/>
      <c r="AV306" s="475"/>
      <c r="AW306" s="475"/>
      <c r="AX306" s="475"/>
      <c r="AY306" s="475"/>
      <c r="AZ306" s="475"/>
      <c r="BA306" s="475"/>
      <c r="BB306" s="475"/>
      <c r="BC306" s="475"/>
      <c r="BD306" s="475"/>
      <c r="BE306" s="475"/>
      <c r="BF306" s="475"/>
      <c r="BG306" s="475"/>
      <c r="BH306" s="475"/>
      <c r="BI306" s="475"/>
      <c r="BJ306" s="475"/>
      <c r="BK306" s="475"/>
      <c r="BL306" s="475"/>
      <c r="BM306" s="475"/>
      <c r="BN306" s="475"/>
      <c r="BO306" s="475"/>
      <c r="BP306" s="475"/>
      <c r="BQ306" s="475"/>
      <c r="BR306" s="475"/>
      <c r="BS306" s="475"/>
      <c r="BT306" s="475"/>
      <c r="BU306" s="475"/>
      <c r="BV306" s="475"/>
      <c r="BW306" s="475"/>
      <c r="BX306" s="475"/>
      <c r="BY306" s="475"/>
      <c r="BZ306" s="475"/>
      <c r="CA306" s="475"/>
      <c r="CC306" s="475"/>
      <c r="CD306" s="475"/>
      <c r="CE306" s="475"/>
      <c r="CF306" s="475"/>
      <c r="CG306" s="475"/>
      <c r="CH306" s="475"/>
      <c r="CI306" s="475"/>
      <c r="CJ306" s="475"/>
      <c r="CK306" s="475"/>
      <c r="CL306" s="475"/>
      <c r="CM306" s="475"/>
      <c r="CN306" s="475"/>
      <c r="CO306" s="475"/>
      <c r="CP306" s="475"/>
      <c r="CQ306" s="475"/>
      <c r="CR306" s="475"/>
      <c r="CS306" s="475"/>
      <c r="CT306" s="475"/>
      <c r="CU306" s="475"/>
      <c r="CV306" s="475"/>
      <c r="CW306" s="475"/>
      <c r="CX306" s="475"/>
      <c r="CY306" s="475"/>
      <c r="CZ306" s="475"/>
      <c r="DA306" s="475"/>
      <c r="DB306" s="475"/>
      <c r="DC306" s="475"/>
      <c r="DD306" s="475"/>
      <c r="DE306" s="475"/>
      <c r="DF306" s="475"/>
      <c r="DG306" s="475"/>
      <c r="DH306" s="475"/>
      <c r="DI306" s="475"/>
      <c r="DJ306" s="475"/>
      <c r="DK306" s="475"/>
      <c r="DL306" s="475"/>
      <c r="DM306" s="464">
        <v>1</v>
      </c>
    </row>
    <row r="307" spans="2:117">
      <c r="B307" s="473">
        <f t="shared" si="62"/>
        <v>14</v>
      </c>
      <c r="C307" s="423" t="s">
        <v>1110</v>
      </c>
      <c r="D307" s="423" t="s">
        <v>794</v>
      </c>
      <c r="E307" s="423" t="s">
        <v>795</v>
      </c>
      <c r="F307" s="476">
        <f t="shared" si="61"/>
        <v>0</v>
      </c>
      <c r="G307" s="475"/>
      <c r="H307" s="475"/>
      <c r="I307" s="475"/>
      <c r="J307" s="475"/>
      <c r="K307" s="475"/>
      <c r="L307" s="475"/>
      <c r="M307" s="475"/>
      <c r="N307" s="475"/>
      <c r="O307" s="475"/>
      <c r="P307" s="475"/>
      <c r="Q307" s="475"/>
      <c r="R307" s="475"/>
      <c r="S307" s="475"/>
      <c r="T307" s="475"/>
      <c r="U307" s="475"/>
      <c r="V307" s="475"/>
      <c r="W307" s="475"/>
      <c r="X307" s="475"/>
      <c r="Y307" s="475"/>
      <c r="Z307" s="475"/>
      <c r="AA307" s="475"/>
      <c r="AB307" s="475"/>
      <c r="AC307" s="475"/>
      <c r="AD307" s="475"/>
      <c r="AE307" s="475"/>
      <c r="AF307" s="475"/>
      <c r="AG307" s="475"/>
      <c r="AH307" s="475"/>
      <c r="AI307" s="475"/>
      <c r="AJ307" s="475"/>
      <c r="AK307" s="475"/>
      <c r="AL307" s="475"/>
      <c r="AM307" s="475"/>
      <c r="AN307" s="475"/>
      <c r="AO307" s="475"/>
      <c r="AP307" s="475"/>
      <c r="AR307" s="475"/>
      <c r="AS307" s="475"/>
      <c r="AT307" s="475"/>
      <c r="AU307" s="475"/>
      <c r="AV307" s="475"/>
      <c r="AW307" s="475"/>
      <c r="AX307" s="475"/>
      <c r="AY307" s="475"/>
      <c r="AZ307" s="475"/>
      <c r="BA307" s="475"/>
      <c r="BB307" s="475"/>
      <c r="BC307" s="475"/>
      <c r="BD307" s="475"/>
      <c r="BE307" s="475"/>
      <c r="BF307" s="475"/>
      <c r="BG307" s="475"/>
      <c r="BH307" s="475"/>
      <c r="BI307" s="475"/>
      <c r="BJ307" s="475"/>
      <c r="BK307" s="475"/>
      <c r="BL307" s="475"/>
      <c r="BM307" s="475"/>
      <c r="BN307" s="475"/>
      <c r="BO307" s="475"/>
      <c r="BP307" s="475"/>
      <c r="BQ307" s="475"/>
      <c r="BR307" s="475"/>
      <c r="BS307" s="475"/>
      <c r="BT307" s="475"/>
      <c r="BU307" s="475"/>
      <c r="BV307" s="475"/>
      <c r="BW307" s="475"/>
      <c r="BX307" s="475"/>
      <c r="BY307" s="475"/>
      <c r="BZ307" s="475"/>
      <c r="CA307" s="475"/>
      <c r="CC307" s="475"/>
      <c r="CD307" s="475"/>
      <c r="CE307" s="475"/>
      <c r="CF307" s="475"/>
      <c r="CG307" s="475"/>
      <c r="CH307" s="475"/>
      <c r="CI307" s="475"/>
      <c r="CJ307" s="475"/>
      <c r="CK307" s="475"/>
      <c r="CL307" s="475"/>
      <c r="CM307" s="475"/>
      <c r="CN307" s="475"/>
      <c r="CO307" s="475"/>
      <c r="CP307" s="475"/>
      <c r="CQ307" s="475"/>
      <c r="CR307" s="475"/>
      <c r="CS307" s="475"/>
      <c r="CT307" s="475"/>
      <c r="CU307" s="475"/>
      <c r="CV307" s="475"/>
      <c r="CW307" s="475"/>
      <c r="CX307" s="475"/>
      <c r="CY307" s="475"/>
      <c r="CZ307" s="475"/>
      <c r="DA307" s="475"/>
      <c r="DB307" s="475"/>
      <c r="DC307" s="475"/>
      <c r="DD307" s="475"/>
      <c r="DE307" s="475"/>
      <c r="DF307" s="475"/>
      <c r="DG307" s="475"/>
      <c r="DH307" s="475"/>
      <c r="DI307" s="475"/>
      <c r="DJ307" s="475"/>
      <c r="DK307" s="475"/>
      <c r="DL307" s="475"/>
      <c r="DM307" s="464">
        <v>1</v>
      </c>
    </row>
    <row r="308" spans="2:117">
      <c r="B308" s="473">
        <f t="shared" si="62"/>
        <v>15</v>
      </c>
      <c r="C308" s="423" t="s">
        <v>1110</v>
      </c>
      <c r="D308" s="423" t="s">
        <v>796</v>
      </c>
      <c r="E308" s="423" t="s">
        <v>1200</v>
      </c>
      <c r="F308" s="476">
        <f t="shared" si="61"/>
        <v>0</v>
      </c>
      <c r="G308" s="475"/>
      <c r="H308" s="475"/>
      <c r="I308" s="475"/>
      <c r="J308" s="475"/>
      <c r="K308" s="475"/>
      <c r="L308" s="475"/>
      <c r="M308" s="475"/>
      <c r="N308" s="475"/>
      <c r="O308" s="475"/>
      <c r="P308" s="475"/>
      <c r="Q308" s="475"/>
      <c r="R308" s="475"/>
      <c r="S308" s="475"/>
      <c r="T308" s="475"/>
      <c r="U308" s="475"/>
      <c r="V308" s="475"/>
      <c r="W308" s="475"/>
      <c r="X308" s="475"/>
      <c r="Y308" s="475"/>
      <c r="Z308" s="475"/>
      <c r="AA308" s="475"/>
      <c r="AB308" s="475"/>
      <c r="AC308" s="475"/>
      <c r="AD308" s="475"/>
      <c r="AE308" s="475"/>
      <c r="AF308" s="475"/>
      <c r="AG308" s="475"/>
      <c r="AH308" s="475"/>
      <c r="AI308" s="475"/>
      <c r="AJ308" s="475"/>
      <c r="AK308" s="475"/>
      <c r="AL308" s="475"/>
      <c r="AM308" s="475"/>
      <c r="AN308" s="475"/>
      <c r="AO308" s="475"/>
      <c r="AP308" s="475"/>
      <c r="AR308" s="475"/>
      <c r="AS308" s="475"/>
      <c r="AT308" s="475"/>
      <c r="AU308" s="475"/>
      <c r="AV308" s="475"/>
      <c r="AW308" s="475"/>
      <c r="AX308" s="475"/>
      <c r="AY308" s="475"/>
      <c r="AZ308" s="475"/>
      <c r="BA308" s="475"/>
      <c r="BB308" s="475"/>
      <c r="BC308" s="475"/>
      <c r="BD308" s="475"/>
      <c r="BE308" s="475"/>
      <c r="BF308" s="475"/>
      <c r="BG308" s="475"/>
      <c r="BH308" s="475"/>
      <c r="BI308" s="475"/>
      <c r="BJ308" s="475"/>
      <c r="BK308" s="475"/>
      <c r="BL308" s="475"/>
      <c r="BM308" s="475"/>
      <c r="BN308" s="475"/>
      <c r="BO308" s="475"/>
      <c r="BP308" s="475"/>
      <c r="BQ308" s="475"/>
      <c r="BR308" s="475"/>
      <c r="BS308" s="475"/>
      <c r="BT308" s="475"/>
      <c r="BU308" s="475"/>
      <c r="BV308" s="475"/>
      <c r="BW308" s="475"/>
      <c r="BX308" s="475"/>
      <c r="BY308" s="475"/>
      <c r="BZ308" s="475"/>
      <c r="CA308" s="475"/>
      <c r="CC308" s="475"/>
      <c r="CD308" s="475"/>
      <c r="CE308" s="475"/>
      <c r="CF308" s="475"/>
      <c r="CG308" s="475"/>
      <c r="CH308" s="475"/>
      <c r="CI308" s="475"/>
      <c r="CJ308" s="475"/>
      <c r="CK308" s="475"/>
      <c r="CL308" s="475"/>
      <c r="CM308" s="475"/>
      <c r="CN308" s="475"/>
      <c r="CO308" s="475"/>
      <c r="CP308" s="475"/>
      <c r="CQ308" s="475"/>
      <c r="CR308" s="475"/>
      <c r="CS308" s="475"/>
      <c r="CT308" s="475"/>
      <c r="CU308" s="475"/>
      <c r="CV308" s="475"/>
      <c r="CW308" s="475"/>
      <c r="CX308" s="475"/>
      <c r="CY308" s="475"/>
      <c r="CZ308" s="475"/>
      <c r="DA308" s="475"/>
      <c r="DB308" s="475"/>
      <c r="DC308" s="475"/>
      <c r="DD308" s="475"/>
      <c r="DE308" s="475"/>
      <c r="DF308" s="475"/>
      <c r="DG308" s="475"/>
      <c r="DH308" s="475"/>
      <c r="DI308" s="475"/>
      <c r="DJ308" s="475"/>
      <c r="DK308" s="475"/>
      <c r="DL308" s="475"/>
      <c r="DM308" s="464">
        <v>1</v>
      </c>
    </row>
    <row r="309" spans="2:117">
      <c r="B309" s="473">
        <f t="shared" si="62"/>
        <v>16</v>
      </c>
      <c r="C309" s="423" t="s">
        <v>1110</v>
      </c>
      <c r="D309" s="423" t="s">
        <v>798</v>
      </c>
      <c r="E309" s="423" t="s">
        <v>799</v>
      </c>
      <c r="F309" s="476">
        <f t="shared" si="61"/>
        <v>0</v>
      </c>
      <c r="G309" s="475"/>
      <c r="H309" s="475"/>
      <c r="I309" s="475"/>
      <c r="J309" s="475"/>
      <c r="K309" s="475"/>
      <c r="L309" s="475"/>
      <c r="M309" s="475"/>
      <c r="N309" s="475"/>
      <c r="O309" s="475"/>
      <c r="P309" s="475"/>
      <c r="Q309" s="475"/>
      <c r="R309" s="475"/>
      <c r="S309" s="475"/>
      <c r="T309" s="475"/>
      <c r="U309" s="475"/>
      <c r="V309" s="475"/>
      <c r="W309" s="475"/>
      <c r="X309" s="475"/>
      <c r="Y309" s="475"/>
      <c r="Z309" s="475"/>
      <c r="AA309" s="475"/>
      <c r="AB309" s="475"/>
      <c r="AC309" s="475"/>
      <c r="AD309" s="475"/>
      <c r="AE309" s="475"/>
      <c r="AF309" s="475"/>
      <c r="AG309" s="475"/>
      <c r="AH309" s="475"/>
      <c r="AI309" s="475"/>
      <c r="AJ309" s="475"/>
      <c r="AK309" s="475"/>
      <c r="AL309" s="475"/>
      <c r="AM309" s="475"/>
      <c r="AN309" s="475"/>
      <c r="AO309" s="475"/>
      <c r="AP309" s="475"/>
      <c r="AR309" s="475"/>
      <c r="AS309" s="475"/>
      <c r="AT309" s="475"/>
      <c r="AU309" s="475"/>
      <c r="AV309" s="475"/>
      <c r="AW309" s="475"/>
      <c r="AX309" s="475"/>
      <c r="AY309" s="475"/>
      <c r="AZ309" s="475"/>
      <c r="BA309" s="475"/>
      <c r="BB309" s="475"/>
      <c r="BC309" s="475"/>
      <c r="BD309" s="475"/>
      <c r="BE309" s="475"/>
      <c r="BF309" s="475"/>
      <c r="BG309" s="475"/>
      <c r="BH309" s="475"/>
      <c r="BI309" s="475"/>
      <c r="BJ309" s="475"/>
      <c r="BK309" s="475"/>
      <c r="BL309" s="475"/>
      <c r="BM309" s="475"/>
      <c r="BN309" s="475"/>
      <c r="BO309" s="475"/>
      <c r="BP309" s="475"/>
      <c r="BQ309" s="475"/>
      <c r="BR309" s="475"/>
      <c r="BS309" s="475"/>
      <c r="BT309" s="475"/>
      <c r="BU309" s="475"/>
      <c r="BV309" s="475"/>
      <c r="BW309" s="475"/>
      <c r="BX309" s="475"/>
      <c r="BY309" s="475"/>
      <c r="BZ309" s="475"/>
      <c r="CA309" s="475"/>
      <c r="CC309" s="475"/>
      <c r="CD309" s="475"/>
      <c r="CE309" s="475"/>
      <c r="CF309" s="475"/>
      <c r="CG309" s="475"/>
      <c r="CH309" s="475"/>
      <c r="CI309" s="475"/>
      <c r="CJ309" s="475"/>
      <c r="CK309" s="475"/>
      <c r="CL309" s="475"/>
      <c r="CM309" s="475"/>
      <c r="CN309" s="475"/>
      <c r="CO309" s="475"/>
      <c r="CP309" s="475"/>
      <c r="CQ309" s="475"/>
      <c r="CR309" s="475"/>
      <c r="CS309" s="475"/>
      <c r="CT309" s="475"/>
      <c r="CU309" s="475"/>
      <c r="CV309" s="475"/>
      <c r="CW309" s="475"/>
      <c r="CX309" s="475"/>
      <c r="CY309" s="475"/>
      <c r="CZ309" s="475"/>
      <c r="DA309" s="475"/>
      <c r="DB309" s="475"/>
      <c r="DC309" s="475"/>
      <c r="DD309" s="475"/>
      <c r="DE309" s="475"/>
      <c r="DF309" s="475"/>
      <c r="DG309" s="475"/>
      <c r="DH309" s="475"/>
      <c r="DI309" s="475"/>
      <c r="DJ309" s="475"/>
      <c r="DK309" s="475"/>
      <c r="DL309" s="475"/>
      <c r="DM309" s="464">
        <v>1</v>
      </c>
    </row>
    <row r="310" spans="2:117">
      <c r="B310" s="473">
        <f t="shared" si="62"/>
        <v>17</v>
      </c>
      <c r="C310" s="423" t="s">
        <v>1110</v>
      </c>
      <c r="D310" s="423" t="s">
        <v>1087</v>
      </c>
      <c r="E310" s="423" t="s">
        <v>1088</v>
      </c>
      <c r="F310" s="476">
        <f t="shared" si="61"/>
        <v>65.5</v>
      </c>
      <c r="G310" s="475"/>
      <c r="H310" s="475"/>
      <c r="I310" s="475"/>
      <c r="J310" s="475"/>
      <c r="K310" s="475"/>
      <c r="L310" s="475"/>
      <c r="M310" s="475"/>
      <c r="N310" s="475"/>
      <c r="O310" s="475"/>
      <c r="P310" s="475"/>
      <c r="Q310" s="475"/>
      <c r="R310" s="475"/>
      <c r="S310" s="475">
        <v>3.5</v>
      </c>
      <c r="T310" s="475"/>
      <c r="U310" s="475"/>
      <c r="V310" s="475"/>
      <c r="W310" s="475"/>
      <c r="X310" s="475"/>
      <c r="Y310" s="475"/>
      <c r="Z310" s="475"/>
      <c r="AA310" s="475"/>
      <c r="AB310" s="475"/>
      <c r="AC310" s="475"/>
      <c r="AD310" s="475"/>
      <c r="AE310" s="475"/>
      <c r="AF310" s="475"/>
      <c r="AG310" s="475"/>
      <c r="AH310" s="475"/>
      <c r="AI310" s="475"/>
      <c r="AJ310" s="475"/>
      <c r="AK310" s="475"/>
      <c r="AL310" s="475"/>
      <c r="AM310" s="475"/>
      <c r="AN310" s="475"/>
      <c r="AO310" s="475"/>
      <c r="AP310" s="475"/>
      <c r="AR310" s="475"/>
      <c r="AS310" s="475"/>
      <c r="AT310" s="475"/>
      <c r="AU310" s="475"/>
      <c r="AV310" s="475"/>
      <c r="AW310" s="475"/>
      <c r="AX310" s="475"/>
      <c r="AY310" s="475"/>
      <c r="AZ310" s="475"/>
      <c r="BA310" s="475"/>
      <c r="BB310" s="475">
        <v>39.5</v>
      </c>
      <c r="BC310" s="475"/>
      <c r="BD310" s="475">
        <v>22.5</v>
      </c>
      <c r="BE310" s="475"/>
      <c r="BF310" s="475"/>
      <c r="BG310" s="475"/>
      <c r="BH310" s="475"/>
      <c r="BI310" s="475"/>
      <c r="BJ310" s="475"/>
      <c r="BK310" s="475"/>
      <c r="BL310" s="475"/>
      <c r="BM310" s="475"/>
      <c r="BN310" s="475"/>
      <c r="BO310" s="475"/>
      <c r="BP310" s="475"/>
      <c r="BQ310" s="475"/>
      <c r="BR310" s="475"/>
      <c r="BS310" s="475"/>
      <c r="BT310" s="475"/>
      <c r="BU310" s="475"/>
      <c r="BV310" s="475"/>
      <c r="BW310" s="475"/>
      <c r="BX310" s="475"/>
      <c r="BY310" s="475"/>
      <c r="BZ310" s="475"/>
      <c r="CA310" s="475"/>
      <c r="CC310" s="475"/>
      <c r="CD310" s="475"/>
      <c r="CE310" s="475"/>
      <c r="CF310" s="475"/>
      <c r="CG310" s="475"/>
      <c r="CH310" s="475"/>
      <c r="CI310" s="475"/>
      <c r="CJ310" s="475"/>
      <c r="CK310" s="475"/>
      <c r="CL310" s="475"/>
      <c r="CM310" s="475"/>
      <c r="CN310" s="475"/>
      <c r="CO310" s="475"/>
      <c r="CP310" s="475"/>
      <c r="CQ310" s="475"/>
      <c r="CR310" s="475"/>
      <c r="CS310" s="475"/>
      <c r="CT310" s="475"/>
      <c r="CU310" s="475"/>
      <c r="CV310" s="475"/>
      <c r="CW310" s="475"/>
      <c r="CX310" s="475"/>
      <c r="CY310" s="475"/>
      <c r="CZ310" s="475"/>
      <c r="DA310" s="475"/>
      <c r="DB310" s="475"/>
      <c r="DC310" s="475"/>
      <c r="DD310" s="475"/>
      <c r="DE310" s="475"/>
      <c r="DF310" s="475"/>
      <c r="DG310" s="475"/>
      <c r="DH310" s="475"/>
      <c r="DI310" s="475"/>
      <c r="DJ310" s="475"/>
      <c r="DK310" s="475"/>
      <c r="DL310" s="475"/>
      <c r="DM310" s="464">
        <v>1</v>
      </c>
    </row>
    <row r="311" spans="2:117">
      <c r="B311" s="473">
        <f t="shared" si="62"/>
        <v>18</v>
      </c>
      <c r="C311" s="423" t="s">
        <v>1110</v>
      </c>
      <c r="D311" s="423" t="s">
        <v>802</v>
      </c>
      <c r="E311" s="423" t="s">
        <v>803</v>
      </c>
      <c r="F311" s="476">
        <f t="shared" si="61"/>
        <v>0</v>
      </c>
      <c r="G311" s="475"/>
      <c r="H311" s="475"/>
      <c r="I311" s="475"/>
      <c r="J311" s="475"/>
      <c r="K311" s="475"/>
      <c r="L311" s="475"/>
      <c r="M311" s="475"/>
      <c r="N311" s="475"/>
      <c r="O311" s="475"/>
      <c r="P311" s="475"/>
      <c r="Q311" s="475"/>
      <c r="R311" s="475"/>
      <c r="S311" s="475"/>
      <c r="T311" s="475"/>
      <c r="U311" s="475"/>
      <c r="V311" s="475"/>
      <c r="W311" s="475"/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475"/>
      <c r="AI311" s="475"/>
      <c r="AJ311" s="475"/>
      <c r="AK311" s="475"/>
      <c r="AL311" s="475"/>
      <c r="AM311" s="475"/>
      <c r="AN311" s="475"/>
      <c r="AO311" s="475"/>
      <c r="AP311" s="475"/>
      <c r="AR311" s="475"/>
      <c r="AS311" s="475"/>
      <c r="AT311" s="475"/>
      <c r="AU311" s="475"/>
      <c r="AV311" s="475"/>
      <c r="AW311" s="475"/>
      <c r="AX311" s="475"/>
      <c r="AY311" s="475"/>
      <c r="AZ311" s="475"/>
      <c r="BA311" s="475"/>
      <c r="BB311" s="475"/>
      <c r="BC311" s="475"/>
      <c r="BD311" s="475"/>
      <c r="BE311" s="475"/>
      <c r="BF311" s="475"/>
      <c r="BG311" s="475"/>
      <c r="BH311" s="475"/>
      <c r="BI311" s="475"/>
      <c r="BJ311" s="475"/>
      <c r="BK311" s="475"/>
      <c r="BL311" s="475"/>
      <c r="BM311" s="475"/>
      <c r="BN311" s="475"/>
      <c r="BO311" s="475"/>
      <c r="BP311" s="475"/>
      <c r="BQ311" s="475"/>
      <c r="BR311" s="475"/>
      <c r="BS311" s="475"/>
      <c r="BT311" s="475"/>
      <c r="BU311" s="475"/>
      <c r="BV311" s="475"/>
      <c r="BW311" s="475"/>
      <c r="BX311" s="475"/>
      <c r="BY311" s="475"/>
      <c r="BZ311" s="475"/>
      <c r="CA311" s="475"/>
      <c r="CC311" s="475"/>
      <c r="CD311" s="475"/>
      <c r="CE311" s="475"/>
      <c r="CF311" s="475"/>
      <c r="CG311" s="475"/>
      <c r="CH311" s="475"/>
      <c r="CI311" s="475"/>
      <c r="CJ311" s="475"/>
      <c r="CK311" s="475"/>
      <c r="CL311" s="475"/>
      <c r="CM311" s="475"/>
      <c r="CN311" s="475"/>
      <c r="CO311" s="475"/>
      <c r="CP311" s="475"/>
      <c r="CQ311" s="475"/>
      <c r="CR311" s="475"/>
      <c r="CS311" s="475"/>
      <c r="CT311" s="475"/>
      <c r="CU311" s="475"/>
      <c r="CV311" s="475"/>
      <c r="CW311" s="475"/>
      <c r="CX311" s="475"/>
      <c r="CY311" s="475"/>
      <c r="CZ311" s="475"/>
      <c r="DA311" s="475"/>
      <c r="DB311" s="475"/>
      <c r="DC311" s="475"/>
      <c r="DD311" s="475"/>
      <c r="DE311" s="475"/>
      <c r="DF311" s="475"/>
      <c r="DG311" s="475"/>
      <c r="DH311" s="475"/>
      <c r="DI311" s="475"/>
      <c r="DJ311" s="475"/>
      <c r="DK311" s="475"/>
      <c r="DL311" s="475"/>
      <c r="DM311" s="464">
        <v>1</v>
      </c>
    </row>
    <row r="312" spans="2:117">
      <c r="B312" s="473">
        <f t="shared" si="62"/>
        <v>19</v>
      </c>
      <c r="C312" s="423" t="s">
        <v>1110</v>
      </c>
      <c r="D312" s="423" t="s">
        <v>1067</v>
      </c>
      <c r="E312" s="423" t="s">
        <v>1068</v>
      </c>
      <c r="F312" s="476">
        <f t="shared" si="61"/>
        <v>10.5</v>
      </c>
      <c r="G312" s="475"/>
      <c r="H312" s="475"/>
      <c r="I312" s="475"/>
      <c r="J312" s="475"/>
      <c r="K312" s="475"/>
      <c r="L312" s="475"/>
      <c r="M312" s="475"/>
      <c r="N312" s="475"/>
      <c r="O312" s="475"/>
      <c r="P312" s="475"/>
      <c r="Q312" s="475"/>
      <c r="R312" s="475"/>
      <c r="S312" s="475"/>
      <c r="T312" s="475"/>
      <c r="U312" s="475"/>
      <c r="V312" s="475"/>
      <c r="W312" s="475"/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475"/>
      <c r="AI312" s="475"/>
      <c r="AJ312" s="475"/>
      <c r="AK312" s="475"/>
      <c r="AL312" s="475"/>
      <c r="AM312" s="475"/>
      <c r="AN312" s="475"/>
      <c r="AO312" s="475"/>
      <c r="AP312" s="475"/>
      <c r="AR312" s="475"/>
      <c r="AS312" s="475"/>
      <c r="AT312" s="475"/>
      <c r="AU312" s="475"/>
      <c r="AV312" s="475"/>
      <c r="AW312" s="475"/>
      <c r="AX312" s="475"/>
      <c r="AY312" s="475"/>
      <c r="AZ312" s="475"/>
      <c r="BA312" s="475"/>
      <c r="BB312" s="475"/>
      <c r="BC312" s="475"/>
      <c r="BD312" s="475">
        <v>10.5</v>
      </c>
      <c r="BE312" s="475"/>
      <c r="BF312" s="475"/>
      <c r="BG312" s="475"/>
      <c r="BH312" s="475"/>
      <c r="BI312" s="475"/>
      <c r="BJ312" s="475"/>
      <c r="BK312" s="475"/>
      <c r="BL312" s="475"/>
      <c r="BM312" s="475"/>
      <c r="BN312" s="475"/>
      <c r="BO312" s="475"/>
      <c r="BP312" s="475"/>
      <c r="BQ312" s="475"/>
      <c r="BR312" s="475"/>
      <c r="BS312" s="475"/>
      <c r="BT312" s="475"/>
      <c r="BU312" s="475"/>
      <c r="BV312" s="475"/>
      <c r="BW312" s="475"/>
      <c r="BX312" s="475"/>
      <c r="BY312" s="475"/>
      <c r="BZ312" s="475"/>
      <c r="CA312" s="475"/>
      <c r="CC312" s="475"/>
      <c r="CD312" s="475"/>
      <c r="CE312" s="475"/>
      <c r="CF312" s="475"/>
      <c r="CG312" s="475"/>
      <c r="CH312" s="475"/>
      <c r="CI312" s="475"/>
      <c r="CJ312" s="475"/>
      <c r="CK312" s="475"/>
      <c r="CL312" s="475"/>
      <c r="CM312" s="475"/>
      <c r="CN312" s="475"/>
      <c r="CO312" s="475"/>
      <c r="CP312" s="475"/>
      <c r="CQ312" s="475"/>
      <c r="CR312" s="475"/>
      <c r="CS312" s="475"/>
      <c r="CT312" s="475"/>
      <c r="CU312" s="475"/>
      <c r="CV312" s="475"/>
      <c r="CW312" s="475"/>
      <c r="CX312" s="475"/>
      <c r="CY312" s="475"/>
      <c r="CZ312" s="475"/>
      <c r="DA312" s="475"/>
      <c r="DB312" s="475"/>
      <c r="DC312" s="475"/>
      <c r="DD312" s="475"/>
      <c r="DE312" s="475"/>
      <c r="DF312" s="475"/>
      <c r="DG312" s="475"/>
      <c r="DH312" s="475"/>
      <c r="DI312" s="475"/>
      <c r="DJ312" s="475"/>
      <c r="DK312" s="475"/>
      <c r="DL312" s="475"/>
      <c r="DM312" s="464">
        <v>1</v>
      </c>
    </row>
    <row r="313" spans="2:117">
      <c r="B313" s="473">
        <f t="shared" si="62"/>
        <v>20</v>
      </c>
      <c r="C313" s="423" t="s">
        <v>1110</v>
      </c>
      <c r="D313" s="423" t="s">
        <v>897</v>
      </c>
      <c r="E313" s="423" t="s">
        <v>898</v>
      </c>
      <c r="F313" s="476">
        <f t="shared" si="61"/>
        <v>0</v>
      </c>
      <c r="G313" s="475"/>
      <c r="H313" s="475"/>
      <c r="I313" s="475"/>
      <c r="J313" s="475"/>
      <c r="K313" s="475"/>
      <c r="L313" s="475"/>
      <c r="M313" s="475"/>
      <c r="N313" s="475"/>
      <c r="O313" s="475"/>
      <c r="P313" s="475"/>
      <c r="Q313" s="475"/>
      <c r="R313" s="475"/>
      <c r="S313" s="475"/>
      <c r="T313" s="475"/>
      <c r="U313" s="475"/>
      <c r="V313" s="475"/>
      <c r="W313" s="475"/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475"/>
      <c r="AI313" s="475"/>
      <c r="AJ313" s="475"/>
      <c r="AK313" s="475"/>
      <c r="AL313" s="475"/>
      <c r="AM313" s="475"/>
      <c r="AN313" s="475"/>
      <c r="AO313" s="475"/>
      <c r="AP313" s="475"/>
      <c r="AR313" s="475"/>
      <c r="AS313" s="475"/>
      <c r="AT313" s="475"/>
      <c r="AU313" s="475"/>
      <c r="AV313" s="475"/>
      <c r="AW313" s="475"/>
      <c r="AX313" s="475"/>
      <c r="AY313" s="475"/>
      <c r="AZ313" s="475"/>
      <c r="BA313" s="475"/>
      <c r="BB313" s="475"/>
      <c r="BC313" s="475"/>
      <c r="BD313" s="475"/>
      <c r="BE313" s="475"/>
      <c r="BF313" s="475"/>
      <c r="BG313" s="475"/>
      <c r="BH313" s="475"/>
      <c r="BI313" s="475"/>
      <c r="BJ313" s="475"/>
      <c r="BK313" s="475"/>
      <c r="BL313" s="475"/>
      <c r="BM313" s="475"/>
      <c r="BN313" s="475"/>
      <c r="BO313" s="475"/>
      <c r="BP313" s="475"/>
      <c r="BQ313" s="475"/>
      <c r="BR313" s="475"/>
      <c r="BS313" s="475"/>
      <c r="BT313" s="475"/>
      <c r="BU313" s="475"/>
      <c r="BV313" s="475"/>
      <c r="BW313" s="475"/>
      <c r="BX313" s="475"/>
      <c r="BY313" s="475"/>
      <c r="BZ313" s="475"/>
      <c r="CA313" s="475"/>
      <c r="CC313" s="475"/>
      <c r="CD313" s="475"/>
      <c r="CE313" s="475"/>
      <c r="CF313" s="475"/>
      <c r="CG313" s="475"/>
      <c r="CH313" s="475"/>
      <c r="CI313" s="475"/>
      <c r="CJ313" s="475"/>
      <c r="CK313" s="475"/>
      <c r="CL313" s="475"/>
      <c r="CM313" s="475"/>
      <c r="CN313" s="475"/>
      <c r="CO313" s="475"/>
      <c r="CP313" s="475"/>
      <c r="CQ313" s="475"/>
      <c r="CR313" s="475"/>
      <c r="CS313" s="475"/>
      <c r="CT313" s="475"/>
      <c r="CU313" s="475"/>
      <c r="CV313" s="475"/>
      <c r="CW313" s="475"/>
      <c r="CX313" s="475"/>
      <c r="CY313" s="475"/>
      <c r="CZ313" s="475"/>
      <c r="DA313" s="475"/>
      <c r="DB313" s="475"/>
      <c r="DC313" s="475"/>
      <c r="DD313" s="475"/>
      <c r="DE313" s="475"/>
      <c r="DF313" s="475"/>
      <c r="DG313" s="475"/>
      <c r="DH313" s="475"/>
      <c r="DI313" s="475"/>
      <c r="DJ313" s="475"/>
      <c r="DK313" s="475"/>
      <c r="DL313" s="475"/>
      <c r="DM313" s="464">
        <v>1</v>
      </c>
    </row>
    <row r="314" spans="2:117">
      <c r="B314" s="473">
        <f t="shared" si="62"/>
        <v>21</v>
      </c>
      <c r="C314" s="423" t="s">
        <v>1110</v>
      </c>
      <c r="D314" s="423" t="s">
        <v>1066</v>
      </c>
      <c r="E314" s="423" t="s">
        <v>849</v>
      </c>
      <c r="F314" s="476">
        <f t="shared" si="61"/>
        <v>0</v>
      </c>
      <c r="G314" s="475"/>
      <c r="H314" s="475"/>
      <c r="I314" s="475"/>
      <c r="J314" s="475"/>
      <c r="K314" s="475"/>
      <c r="L314" s="475"/>
      <c r="M314" s="475"/>
      <c r="N314" s="475"/>
      <c r="O314" s="475"/>
      <c r="P314" s="475"/>
      <c r="Q314" s="475"/>
      <c r="R314" s="475"/>
      <c r="S314" s="475"/>
      <c r="T314" s="475"/>
      <c r="U314" s="475"/>
      <c r="V314" s="475"/>
      <c r="W314" s="475"/>
      <c r="X314" s="475"/>
      <c r="Y314" s="475"/>
      <c r="Z314" s="475"/>
      <c r="AA314" s="475"/>
      <c r="AB314" s="475"/>
      <c r="AC314" s="475"/>
      <c r="AD314" s="475"/>
      <c r="AE314" s="475"/>
      <c r="AF314" s="475"/>
      <c r="AG314" s="475"/>
      <c r="AH314" s="475"/>
      <c r="AI314" s="475"/>
      <c r="AJ314" s="475"/>
      <c r="AK314" s="475"/>
      <c r="AL314" s="475"/>
      <c r="AM314" s="475"/>
      <c r="AN314" s="475"/>
      <c r="AO314" s="475"/>
      <c r="AP314" s="475"/>
      <c r="AR314" s="475"/>
      <c r="AS314" s="475"/>
      <c r="AT314" s="475"/>
      <c r="AU314" s="475"/>
      <c r="AV314" s="475"/>
      <c r="AW314" s="475"/>
      <c r="AX314" s="475"/>
      <c r="AY314" s="475"/>
      <c r="AZ314" s="475"/>
      <c r="BA314" s="475"/>
      <c r="BB314" s="475"/>
      <c r="BC314" s="475"/>
      <c r="BD314" s="475"/>
      <c r="BE314" s="475"/>
      <c r="BF314" s="475"/>
      <c r="BG314" s="475"/>
      <c r="BH314" s="475"/>
      <c r="BI314" s="475"/>
      <c r="BJ314" s="475"/>
      <c r="BK314" s="475"/>
      <c r="BL314" s="475"/>
      <c r="BM314" s="475"/>
      <c r="BN314" s="475"/>
      <c r="BO314" s="475"/>
      <c r="BP314" s="475"/>
      <c r="BQ314" s="475"/>
      <c r="BR314" s="475"/>
      <c r="BS314" s="475"/>
      <c r="BT314" s="475"/>
      <c r="BU314" s="475"/>
      <c r="BV314" s="475"/>
      <c r="BW314" s="475"/>
      <c r="BX314" s="475"/>
      <c r="BY314" s="475"/>
      <c r="BZ314" s="475"/>
      <c r="CA314" s="475"/>
      <c r="CC314" s="475"/>
      <c r="CD314" s="475"/>
      <c r="CE314" s="475"/>
      <c r="CF314" s="475"/>
      <c r="CG314" s="475"/>
      <c r="CH314" s="475"/>
      <c r="CI314" s="475"/>
      <c r="CJ314" s="475"/>
      <c r="CK314" s="475"/>
      <c r="CL314" s="475"/>
      <c r="CM314" s="475"/>
      <c r="CN314" s="475"/>
      <c r="CO314" s="475"/>
      <c r="CP314" s="475"/>
      <c r="CQ314" s="475"/>
      <c r="CR314" s="475"/>
      <c r="CS314" s="475"/>
      <c r="CT314" s="475"/>
      <c r="CU314" s="475"/>
      <c r="CV314" s="475"/>
      <c r="CW314" s="475"/>
      <c r="CX314" s="475"/>
      <c r="CY314" s="475"/>
      <c r="CZ314" s="475"/>
      <c r="DA314" s="475"/>
      <c r="DB314" s="475"/>
      <c r="DC314" s="475"/>
      <c r="DD314" s="475"/>
      <c r="DE314" s="475"/>
      <c r="DF314" s="475"/>
      <c r="DG314" s="475"/>
      <c r="DH314" s="475"/>
      <c r="DI314" s="475"/>
      <c r="DJ314" s="475"/>
      <c r="DK314" s="475"/>
      <c r="DL314" s="475"/>
      <c r="DM314" s="464">
        <v>1</v>
      </c>
    </row>
    <row r="315" spans="2:117">
      <c r="B315" s="473">
        <f t="shared" si="62"/>
        <v>22</v>
      </c>
      <c r="C315" s="423" t="s">
        <v>1110</v>
      </c>
      <c r="D315" s="423" t="s">
        <v>1201</v>
      </c>
      <c r="E315" s="423" t="s">
        <v>847</v>
      </c>
      <c r="F315" s="476">
        <f t="shared" si="61"/>
        <v>0</v>
      </c>
      <c r="G315" s="475"/>
      <c r="H315" s="475"/>
      <c r="I315" s="475"/>
      <c r="J315" s="475"/>
      <c r="K315" s="475"/>
      <c r="L315" s="475"/>
      <c r="M315" s="475"/>
      <c r="N315" s="475"/>
      <c r="O315" s="475"/>
      <c r="P315" s="475"/>
      <c r="Q315" s="475"/>
      <c r="R315" s="475"/>
      <c r="S315" s="475"/>
      <c r="T315" s="475"/>
      <c r="U315" s="475"/>
      <c r="V315" s="475"/>
      <c r="W315" s="475"/>
      <c r="X315" s="475"/>
      <c r="Y315" s="475"/>
      <c r="Z315" s="475"/>
      <c r="AA315" s="475"/>
      <c r="AB315" s="475"/>
      <c r="AC315" s="475"/>
      <c r="AD315" s="475"/>
      <c r="AE315" s="475"/>
      <c r="AF315" s="475"/>
      <c r="AG315" s="475"/>
      <c r="AH315" s="475"/>
      <c r="AI315" s="475"/>
      <c r="AJ315" s="475"/>
      <c r="AK315" s="475"/>
      <c r="AL315" s="475"/>
      <c r="AM315" s="475"/>
      <c r="AN315" s="475"/>
      <c r="AO315" s="475"/>
      <c r="AP315" s="475"/>
      <c r="AR315" s="475"/>
      <c r="AS315" s="475"/>
      <c r="AT315" s="475"/>
      <c r="AU315" s="475"/>
      <c r="AV315" s="475"/>
      <c r="AW315" s="475"/>
      <c r="AX315" s="475"/>
      <c r="AY315" s="475"/>
      <c r="AZ315" s="475"/>
      <c r="BA315" s="475"/>
      <c r="BB315" s="475"/>
      <c r="BC315" s="475"/>
      <c r="BD315" s="475"/>
      <c r="BE315" s="475"/>
      <c r="BF315" s="475"/>
      <c r="BG315" s="475"/>
      <c r="BH315" s="475"/>
      <c r="BI315" s="475"/>
      <c r="BJ315" s="475"/>
      <c r="BK315" s="475"/>
      <c r="BL315" s="475"/>
      <c r="BM315" s="475"/>
      <c r="BN315" s="475"/>
      <c r="BO315" s="475"/>
      <c r="BP315" s="475"/>
      <c r="BQ315" s="475"/>
      <c r="BR315" s="475"/>
      <c r="BS315" s="475"/>
      <c r="BT315" s="475"/>
      <c r="BU315" s="475"/>
      <c r="BV315" s="475"/>
      <c r="BW315" s="475"/>
      <c r="BX315" s="475"/>
      <c r="BY315" s="475"/>
      <c r="BZ315" s="475"/>
      <c r="CA315" s="475"/>
      <c r="CC315" s="475"/>
      <c r="CD315" s="475"/>
      <c r="CE315" s="475"/>
      <c r="CF315" s="475"/>
      <c r="CG315" s="475"/>
      <c r="CH315" s="475"/>
      <c r="CI315" s="475"/>
      <c r="CJ315" s="475"/>
      <c r="CK315" s="475"/>
      <c r="CL315" s="475"/>
      <c r="CM315" s="475"/>
      <c r="CN315" s="475"/>
      <c r="CO315" s="475"/>
      <c r="CP315" s="475"/>
      <c r="CQ315" s="475"/>
      <c r="CR315" s="475"/>
      <c r="CS315" s="475"/>
      <c r="CT315" s="475"/>
      <c r="CU315" s="475"/>
      <c r="CV315" s="475"/>
      <c r="CW315" s="475"/>
      <c r="CX315" s="475"/>
      <c r="CY315" s="475"/>
      <c r="CZ315" s="475"/>
      <c r="DA315" s="475"/>
      <c r="DB315" s="475"/>
      <c r="DC315" s="475"/>
      <c r="DD315" s="475"/>
      <c r="DE315" s="475"/>
      <c r="DF315" s="475"/>
      <c r="DG315" s="475"/>
      <c r="DH315" s="475"/>
      <c r="DI315" s="475"/>
      <c r="DJ315" s="475"/>
      <c r="DK315" s="475"/>
      <c r="DL315" s="475"/>
      <c r="DM315" s="464">
        <v>1</v>
      </c>
    </row>
    <row r="316" spans="2:117">
      <c r="B316" s="473">
        <f t="shared" si="62"/>
        <v>23</v>
      </c>
      <c r="C316" s="423" t="s">
        <v>1110</v>
      </c>
      <c r="D316" s="423" t="s">
        <v>1064</v>
      </c>
      <c r="E316" s="423" t="s">
        <v>1065</v>
      </c>
      <c r="F316" s="476">
        <f t="shared" si="61"/>
        <v>0</v>
      </c>
      <c r="G316" s="475"/>
      <c r="H316" s="475"/>
      <c r="I316" s="475"/>
      <c r="J316" s="475"/>
      <c r="K316" s="475"/>
      <c r="L316" s="475"/>
      <c r="M316" s="475"/>
      <c r="N316" s="475"/>
      <c r="O316" s="475"/>
      <c r="P316" s="475"/>
      <c r="Q316" s="475"/>
      <c r="R316" s="475"/>
      <c r="S316" s="475"/>
      <c r="T316" s="475"/>
      <c r="U316" s="475"/>
      <c r="V316" s="475"/>
      <c r="W316" s="475"/>
      <c r="X316" s="475"/>
      <c r="Y316" s="475"/>
      <c r="Z316" s="475"/>
      <c r="AA316" s="475"/>
      <c r="AB316" s="475"/>
      <c r="AC316" s="475"/>
      <c r="AD316" s="475"/>
      <c r="AE316" s="475"/>
      <c r="AF316" s="475"/>
      <c r="AG316" s="475"/>
      <c r="AH316" s="475"/>
      <c r="AI316" s="475"/>
      <c r="AJ316" s="475"/>
      <c r="AK316" s="475"/>
      <c r="AL316" s="475"/>
      <c r="AM316" s="475"/>
      <c r="AN316" s="475"/>
      <c r="AO316" s="475"/>
      <c r="AP316" s="475"/>
      <c r="AR316" s="475"/>
      <c r="AS316" s="475"/>
      <c r="AT316" s="475"/>
      <c r="AU316" s="475"/>
      <c r="AV316" s="475"/>
      <c r="AW316" s="475"/>
      <c r="AX316" s="475"/>
      <c r="AY316" s="475"/>
      <c r="AZ316" s="475"/>
      <c r="BA316" s="475"/>
      <c r="BB316" s="475"/>
      <c r="BC316" s="475"/>
      <c r="BD316" s="475"/>
      <c r="BE316" s="475"/>
      <c r="BF316" s="475"/>
      <c r="BG316" s="475"/>
      <c r="BH316" s="475"/>
      <c r="BI316" s="475"/>
      <c r="BJ316" s="475"/>
      <c r="BK316" s="475"/>
      <c r="BL316" s="475"/>
      <c r="BM316" s="475"/>
      <c r="BN316" s="475"/>
      <c r="BO316" s="475"/>
      <c r="BP316" s="475"/>
      <c r="BQ316" s="475"/>
      <c r="BR316" s="475"/>
      <c r="BS316" s="475"/>
      <c r="BT316" s="475"/>
      <c r="BU316" s="475"/>
      <c r="BV316" s="475"/>
      <c r="BW316" s="475"/>
      <c r="BX316" s="475"/>
      <c r="BY316" s="475"/>
      <c r="BZ316" s="475"/>
      <c r="CA316" s="475"/>
      <c r="CC316" s="475"/>
      <c r="CD316" s="475"/>
      <c r="CE316" s="475"/>
      <c r="CF316" s="475"/>
      <c r="CG316" s="475"/>
      <c r="CH316" s="475"/>
      <c r="CI316" s="475"/>
      <c r="CJ316" s="475"/>
      <c r="CK316" s="475"/>
      <c r="CL316" s="475"/>
      <c r="CM316" s="475"/>
      <c r="CN316" s="475"/>
      <c r="CO316" s="475"/>
      <c r="CP316" s="475"/>
      <c r="CQ316" s="475"/>
      <c r="CR316" s="475"/>
      <c r="CS316" s="475"/>
      <c r="CT316" s="475"/>
      <c r="CU316" s="475"/>
      <c r="CV316" s="475"/>
      <c r="CW316" s="475"/>
      <c r="CX316" s="475"/>
      <c r="CY316" s="475"/>
      <c r="CZ316" s="475"/>
      <c r="DA316" s="475"/>
      <c r="DB316" s="475"/>
      <c r="DC316" s="475"/>
      <c r="DD316" s="475"/>
      <c r="DE316" s="475"/>
      <c r="DF316" s="475"/>
      <c r="DG316" s="475"/>
      <c r="DH316" s="475"/>
      <c r="DI316" s="475"/>
      <c r="DJ316" s="475"/>
      <c r="DK316" s="475"/>
      <c r="DL316" s="475"/>
      <c r="DM316" s="464">
        <v>1</v>
      </c>
    </row>
    <row r="317" spans="2:117">
      <c r="B317" s="473">
        <f t="shared" si="62"/>
        <v>24</v>
      </c>
      <c r="C317" s="423" t="s">
        <v>1110</v>
      </c>
      <c r="D317" s="423" t="s">
        <v>1062</v>
      </c>
      <c r="E317" s="423" t="s">
        <v>1063</v>
      </c>
      <c r="F317" s="476">
        <f t="shared" si="61"/>
        <v>0</v>
      </c>
      <c r="G317" s="475"/>
      <c r="H317" s="475"/>
      <c r="I317" s="475"/>
      <c r="J317" s="475"/>
      <c r="K317" s="475"/>
      <c r="L317" s="475"/>
      <c r="M317" s="475"/>
      <c r="N317" s="475"/>
      <c r="O317" s="475"/>
      <c r="P317" s="475"/>
      <c r="Q317" s="475"/>
      <c r="R317" s="475"/>
      <c r="S317" s="475"/>
      <c r="T317" s="475"/>
      <c r="U317" s="475"/>
      <c r="V317" s="475"/>
      <c r="W317" s="475"/>
      <c r="X317" s="475"/>
      <c r="Y317" s="475"/>
      <c r="Z317" s="475"/>
      <c r="AA317" s="475"/>
      <c r="AB317" s="475"/>
      <c r="AC317" s="475"/>
      <c r="AD317" s="475"/>
      <c r="AE317" s="475"/>
      <c r="AF317" s="475"/>
      <c r="AG317" s="475"/>
      <c r="AH317" s="475"/>
      <c r="AI317" s="475"/>
      <c r="AJ317" s="475"/>
      <c r="AK317" s="475"/>
      <c r="AL317" s="475"/>
      <c r="AM317" s="475"/>
      <c r="AN317" s="475"/>
      <c r="AO317" s="475"/>
      <c r="AP317" s="475"/>
      <c r="AR317" s="475"/>
      <c r="AS317" s="475"/>
      <c r="AT317" s="475"/>
      <c r="AU317" s="475"/>
      <c r="AV317" s="475"/>
      <c r="AW317" s="475"/>
      <c r="AX317" s="475"/>
      <c r="AY317" s="475"/>
      <c r="AZ317" s="475"/>
      <c r="BA317" s="475"/>
      <c r="BB317" s="475"/>
      <c r="BC317" s="475"/>
      <c r="BD317" s="475"/>
      <c r="BE317" s="475"/>
      <c r="BF317" s="475"/>
      <c r="BG317" s="475"/>
      <c r="BH317" s="475"/>
      <c r="BI317" s="475"/>
      <c r="BJ317" s="475"/>
      <c r="BK317" s="475"/>
      <c r="BL317" s="475"/>
      <c r="BM317" s="475"/>
      <c r="BN317" s="475"/>
      <c r="BO317" s="475"/>
      <c r="BP317" s="475"/>
      <c r="BQ317" s="475"/>
      <c r="BR317" s="475"/>
      <c r="BS317" s="475"/>
      <c r="BT317" s="475"/>
      <c r="BU317" s="475"/>
      <c r="BV317" s="475"/>
      <c r="BW317" s="475"/>
      <c r="BX317" s="475"/>
      <c r="BY317" s="475"/>
      <c r="BZ317" s="475"/>
      <c r="CA317" s="475"/>
      <c r="CC317" s="475"/>
      <c r="CD317" s="475"/>
      <c r="CE317" s="475"/>
      <c r="CF317" s="475"/>
      <c r="CG317" s="475"/>
      <c r="CH317" s="475"/>
      <c r="CI317" s="475"/>
      <c r="CJ317" s="475"/>
      <c r="CK317" s="475"/>
      <c r="CL317" s="475"/>
      <c r="CM317" s="475"/>
      <c r="CN317" s="475"/>
      <c r="CO317" s="475"/>
      <c r="CP317" s="475"/>
      <c r="CQ317" s="475"/>
      <c r="CR317" s="475"/>
      <c r="CS317" s="475"/>
      <c r="CT317" s="475"/>
      <c r="CU317" s="475"/>
      <c r="CV317" s="475"/>
      <c r="CW317" s="475"/>
      <c r="CX317" s="475"/>
      <c r="CY317" s="475"/>
      <c r="CZ317" s="475"/>
      <c r="DA317" s="475"/>
      <c r="DB317" s="475"/>
      <c r="DC317" s="475"/>
      <c r="DD317" s="475"/>
      <c r="DE317" s="475"/>
      <c r="DF317" s="475"/>
      <c r="DG317" s="475"/>
      <c r="DH317" s="475"/>
      <c r="DI317" s="475"/>
      <c r="DJ317" s="475"/>
      <c r="DK317" s="475"/>
      <c r="DL317" s="475"/>
      <c r="DM317" s="464">
        <v>1</v>
      </c>
    </row>
    <row r="318" spans="2:117">
      <c r="B318" s="473">
        <f t="shared" si="62"/>
        <v>25</v>
      </c>
      <c r="C318" s="423" t="s">
        <v>1110</v>
      </c>
      <c r="D318" s="423" t="s">
        <v>1089</v>
      </c>
      <c r="E318" s="423" t="s">
        <v>1090</v>
      </c>
      <c r="F318" s="476">
        <f t="shared" si="61"/>
        <v>0</v>
      </c>
      <c r="G318" s="475"/>
      <c r="H318" s="475"/>
      <c r="I318" s="475"/>
      <c r="J318" s="475"/>
      <c r="K318" s="475"/>
      <c r="L318" s="475"/>
      <c r="M318" s="475"/>
      <c r="N318" s="475"/>
      <c r="O318" s="475"/>
      <c r="P318" s="475"/>
      <c r="Q318" s="475"/>
      <c r="R318" s="475"/>
      <c r="S318" s="475"/>
      <c r="T318" s="475"/>
      <c r="U318" s="475"/>
      <c r="V318" s="475"/>
      <c r="W318" s="475"/>
      <c r="X318" s="475"/>
      <c r="Y318" s="475"/>
      <c r="Z318" s="475"/>
      <c r="AA318" s="475"/>
      <c r="AB318" s="475"/>
      <c r="AC318" s="475"/>
      <c r="AD318" s="475"/>
      <c r="AE318" s="475"/>
      <c r="AF318" s="475"/>
      <c r="AG318" s="475"/>
      <c r="AH318" s="475"/>
      <c r="AI318" s="475"/>
      <c r="AJ318" s="475"/>
      <c r="AK318" s="475"/>
      <c r="AL318" s="475"/>
      <c r="AM318" s="475"/>
      <c r="AN318" s="475"/>
      <c r="AO318" s="475"/>
      <c r="AP318" s="475"/>
      <c r="AR318" s="475"/>
      <c r="AS318" s="475"/>
      <c r="AT318" s="475"/>
      <c r="AU318" s="475"/>
      <c r="AV318" s="475"/>
      <c r="AW318" s="475"/>
      <c r="AX318" s="475"/>
      <c r="AY318" s="475"/>
      <c r="AZ318" s="475"/>
      <c r="BA318" s="475"/>
      <c r="BB318" s="475"/>
      <c r="BC318" s="475"/>
      <c r="BD318" s="475"/>
      <c r="BE318" s="475"/>
      <c r="BF318" s="475"/>
      <c r="BG318" s="475"/>
      <c r="BH318" s="475"/>
      <c r="BI318" s="475"/>
      <c r="BJ318" s="475"/>
      <c r="BK318" s="475"/>
      <c r="BL318" s="475"/>
      <c r="BM318" s="475"/>
      <c r="BN318" s="475"/>
      <c r="BO318" s="475"/>
      <c r="BP318" s="475"/>
      <c r="BQ318" s="475"/>
      <c r="BR318" s="475"/>
      <c r="BS318" s="475"/>
      <c r="BT318" s="475"/>
      <c r="BU318" s="475"/>
      <c r="BV318" s="475"/>
      <c r="BW318" s="475"/>
      <c r="BX318" s="475"/>
      <c r="BY318" s="475"/>
      <c r="BZ318" s="475"/>
      <c r="CA318" s="475"/>
      <c r="CC318" s="475"/>
      <c r="CD318" s="475"/>
      <c r="CE318" s="475"/>
      <c r="CF318" s="475"/>
      <c r="CG318" s="475"/>
      <c r="CH318" s="475"/>
      <c r="CI318" s="475"/>
      <c r="CJ318" s="475"/>
      <c r="CK318" s="475"/>
      <c r="CL318" s="475"/>
      <c r="CM318" s="475"/>
      <c r="CN318" s="475"/>
      <c r="CO318" s="475"/>
      <c r="CP318" s="475"/>
      <c r="CQ318" s="475"/>
      <c r="CR318" s="475"/>
      <c r="CS318" s="475"/>
      <c r="CT318" s="475"/>
      <c r="CU318" s="475"/>
      <c r="CV318" s="475"/>
      <c r="CW318" s="475"/>
      <c r="CX318" s="475"/>
      <c r="CY318" s="475"/>
      <c r="CZ318" s="475"/>
      <c r="DA318" s="475"/>
      <c r="DB318" s="475"/>
      <c r="DC318" s="475"/>
      <c r="DD318" s="475"/>
      <c r="DE318" s="475"/>
      <c r="DF318" s="475"/>
      <c r="DG318" s="475"/>
      <c r="DH318" s="475"/>
      <c r="DI318" s="475"/>
      <c r="DJ318" s="475"/>
      <c r="DK318" s="475"/>
      <c r="DL318" s="475"/>
      <c r="DM318" s="464">
        <v>1</v>
      </c>
    </row>
    <row r="319" spans="2:117">
      <c r="B319" s="473">
        <f t="shared" si="62"/>
        <v>26</v>
      </c>
      <c r="C319" s="423" t="s">
        <v>1110</v>
      </c>
      <c r="D319" s="423" t="s">
        <v>1091</v>
      </c>
      <c r="E319" s="423" t="s">
        <v>1092</v>
      </c>
      <c r="F319" s="476">
        <f t="shared" si="61"/>
        <v>3.5</v>
      </c>
      <c r="G319" s="475"/>
      <c r="H319" s="475"/>
      <c r="I319" s="475"/>
      <c r="J319" s="475"/>
      <c r="K319" s="475"/>
      <c r="L319" s="475"/>
      <c r="M319" s="475"/>
      <c r="N319" s="475"/>
      <c r="O319" s="475"/>
      <c r="P319" s="475"/>
      <c r="Q319" s="475"/>
      <c r="R319" s="475"/>
      <c r="S319" s="475">
        <v>3.5</v>
      </c>
      <c r="T319" s="475"/>
      <c r="U319" s="475"/>
      <c r="V319" s="475"/>
      <c r="W319" s="475"/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475"/>
      <c r="AI319" s="475"/>
      <c r="AJ319" s="475"/>
      <c r="AK319" s="475"/>
      <c r="AL319" s="475"/>
      <c r="AM319" s="475"/>
      <c r="AN319" s="475"/>
      <c r="AO319" s="475"/>
      <c r="AP319" s="475"/>
      <c r="AR319" s="475"/>
      <c r="AS319" s="475"/>
      <c r="AT319" s="475"/>
      <c r="AU319" s="475"/>
      <c r="AV319" s="475"/>
      <c r="AW319" s="475"/>
      <c r="AX319" s="475"/>
      <c r="AY319" s="475"/>
      <c r="AZ319" s="475"/>
      <c r="BA319" s="475"/>
      <c r="BB319" s="475"/>
      <c r="BC319" s="475"/>
      <c r="BD319" s="475"/>
      <c r="BE319" s="475"/>
      <c r="BF319" s="475"/>
      <c r="BG319" s="475"/>
      <c r="BH319" s="475"/>
      <c r="BI319" s="475"/>
      <c r="BJ319" s="475"/>
      <c r="BK319" s="475"/>
      <c r="BL319" s="475"/>
      <c r="BM319" s="475"/>
      <c r="BN319" s="475"/>
      <c r="BO319" s="475"/>
      <c r="BP319" s="475"/>
      <c r="BQ319" s="475"/>
      <c r="BR319" s="475"/>
      <c r="BS319" s="475"/>
      <c r="BT319" s="475"/>
      <c r="BU319" s="475"/>
      <c r="BV319" s="475"/>
      <c r="BW319" s="475"/>
      <c r="BX319" s="475"/>
      <c r="BY319" s="475"/>
      <c r="BZ319" s="475"/>
      <c r="CA319" s="475"/>
      <c r="CC319" s="475"/>
      <c r="CD319" s="475"/>
      <c r="CE319" s="475"/>
      <c r="CF319" s="475"/>
      <c r="CG319" s="475"/>
      <c r="CH319" s="475"/>
      <c r="CI319" s="475"/>
      <c r="CJ319" s="475"/>
      <c r="CK319" s="475"/>
      <c r="CL319" s="475"/>
      <c r="CM319" s="475"/>
      <c r="CN319" s="475"/>
      <c r="CO319" s="475"/>
      <c r="CP319" s="475"/>
      <c r="CQ319" s="475"/>
      <c r="CR319" s="475"/>
      <c r="CS319" s="475"/>
      <c r="CT319" s="475"/>
      <c r="CU319" s="475"/>
      <c r="CV319" s="475"/>
      <c r="CW319" s="475"/>
      <c r="CX319" s="475"/>
      <c r="CY319" s="475"/>
      <c r="CZ319" s="475"/>
      <c r="DA319" s="475"/>
      <c r="DB319" s="475"/>
      <c r="DC319" s="475"/>
      <c r="DD319" s="475"/>
      <c r="DE319" s="475"/>
      <c r="DF319" s="475"/>
      <c r="DG319" s="475"/>
      <c r="DH319" s="475"/>
      <c r="DI319" s="475"/>
      <c r="DJ319" s="475"/>
      <c r="DK319" s="475"/>
      <c r="DL319" s="475"/>
      <c r="DM319" s="464">
        <v>1</v>
      </c>
    </row>
    <row r="320" spans="2:117">
      <c r="B320" s="473">
        <f t="shared" si="62"/>
        <v>27</v>
      </c>
      <c r="C320" s="423" t="s">
        <v>1110</v>
      </c>
      <c r="D320" s="423" t="s">
        <v>1058</v>
      </c>
      <c r="E320" s="423" t="s">
        <v>1059</v>
      </c>
      <c r="F320" s="476">
        <f t="shared" si="61"/>
        <v>0</v>
      </c>
      <c r="G320" s="475"/>
      <c r="H320" s="475"/>
      <c r="I320" s="475"/>
      <c r="J320" s="475"/>
      <c r="K320" s="475"/>
      <c r="L320" s="475"/>
      <c r="M320" s="475"/>
      <c r="N320" s="475"/>
      <c r="O320" s="475"/>
      <c r="P320" s="475"/>
      <c r="Q320" s="475"/>
      <c r="R320" s="475"/>
      <c r="S320" s="475"/>
      <c r="T320" s="475"/>
      <c r="U320" s="475"/>
      <c r="V320" s="475"/>
      <c r="W320" s="475"/>
      <c r="X320" s="475"/>
      <c r="Y320" s="475"/>
      <c r="Z320" s="475"/>
      <c r="AA320" s="475"/>
      <c r="AB320" s="475"/>
      <c r="AC320" s="475"/>
      <c r="AD320" s="475"/>
      <c r="AE320" s="475"/>
      <c r="AF320" s="475"/>
      <c r="AG320" s="475"/>
      <c r="AH320" s="475"/>
      <c r="AI320" s="475"/>
      <c r="AJ320" s="475"/>
      <c r="AK320" s="475"/>
      <c r="AL320" s="475"/>
      <c r="AM320" s="475"/>
      <c r="AN320" s="475"/>
      <c r="AO320" s="475"/>
      <c r="AP320" s="475"/>
      <c r="AR320" s="475"/>
      <c r="AS320" s="475"/>
      <c r="AT320" s="475"/>
      <c r="AU320" s="475"/>
      <c r="AV320" s="475"/>
      <c r="AW320" s="475"/>
      <c r="AX320" s="475"/>
      <c r="AY320" s="475"/>
      <c r="AZ320" s="475"/>
      <c r="BA320" s="475"/>
      <c r="BB320" s="475"/>
      <c r="BC320" s="475"/>
      <c r="BD320" s="475"/>
      <c r="BE320" s="475"/>
      <c r="BF320" s="475"/>
      <c r="BG320" s="475"/>
      <c r="BH320" s="475"/>
      <c r="BI320" s="475"/>
      <c r="BJ320" s="475"/>
      <c r="BK320" s="475"/>
      <c r="BL320" s="475"/>
      <c r="BM320" s="475"/>
      <c r="BN320" s="475"/>
      <c r="BO320" s="475"/>
      <c r="BP320" s="475"/>
      <c r="BQ320" s="475"/>
      <c r="BR320" s="475"/>
      <c r="BS320" s="475"/>
      <c r="BT320" s="475"/>
      <c r="BU320" s="475"/>
      <c r="BV320" s="475"/>
      <c r="BW320" s="475"/>
      <c r="BX320" s="475"/>
      <c r="BY320" s="475"/>
      <c r="BZ320" s="475"/>
      <c r="CA320" s="475"/>
      <c r="CC320" s="475"/>
      <c r="CD320" s="475"/>
      <c r="CE320" s="475"/>
      <c r="CF320" s="475"/>
      <c r="CG320" s="475"/>
      <c r="CH320" s="475"/>
      <c r="CI320" s="475"/>
      <c r="CJ320" s="475"/>
      <c r="CK320" s="475"/>
      <c r="CL320" s="475"/>
      <c r="CM320" s="475"/>
      <c r="CN320" s="475"/>
      <c r="CO320" s="475"/>
      <c r="CP320" s="475"/>
      <c r="CQ320" s="475"/>
      <c r="CR320" s="475"/>
      <c r="CS320" s="475"/>
      <c r="CT320" s="475"/>
      <c r="CU320" s="475"/>
      <c r="CV320" s="475"/>
      <c r="CW320" s="475"/>
      <c r="CX320" s="475"/>
      <c r="CY320" s="475"/>
      <c r="CZ320" s="475"/>
      <c r="DA320" s="475"/>
      <c r="DB320" s="475"/>
      <c r="DC320" s="475"/>
      <c r="DD320" s="475"/>
      <c r="DE320" s="475"/>
      <c r="DF320" s="475"/>
      <c r="DG320" s="475"/>
      <c r="DH320" s="475"/>
      <c r="DI320" s="475"/>
      <c r="DJ320" s="475"/>
      <c r="DK320" s="475"/>
      <c r="DL320" s="475"/>
      <c r="DM320" s="464">
        <v>1</v>
      </c>
    </row>
    <row r="321" spans="2:117">
      <c r="B321" s="473">
        <f t="shared" si="62"/>
        <v>28</v>
      </c>
      <c r="C321" s="423" t="s">
        <v>1110</v>
      </c>
      <c r="D321" s="423" t="s">
        <v>1382</v>
      </c>
      <c r="E321" s="423" t="s">
        <v>1383</v>
      </c>
      <c r="F321" s="476">
        <f t="shared" si="61"/>
        <v>113.5</v>
      </c>
      <c r="G321" s="475"/>
      <c r="H321" s="475"/>
      <c r="I321" s="475"/>
      <c r="J321" s="475"/>
      <c r="K321" s="475"/>
      <c r="L321" s="475"/>
      <c r="M321" s="475"/>
      <c r="N321" s="475"/>
      <c r="O321" s="475"/>
      <c r="P321" s="475"/>
      <c r="Q321" s="475">
        <v>37.5</v>
      </c>
      <c r="R321" s="475"/>
      <c r="S321" s="475">
        <v>3.5</v>
      </c>
      <c r="T321" s="475"/>
      <c r="U321" s="475"/>
      <c r="V321" s="475"/>
      <c r="W321" s="475"/>
      <c r="X321" s="475"/>
      <c r="Y321" s="475"/>
      <c r="Z321" s="475"/>
      <c r="AA321" s="475"/>
      <c r="AB321" s="475"/>
      <c r="AC321" s="475"/>
      <c r="AD321" s="475"/>
      <c r="AE321" s="475"/>
      <c r="AF321" s="475"/>
      <c r="AG321" s="475"/>
      <c r="AH321" s="475"/>
      <c r="AI321" s="475"/>
      <c r="AJ321" s="475"/>
      <c r="AK321" s="475"/>
      <c r="AL321" s="475"/>
      <c r="AM321" s="475"/>
      <c r="AN321" s="475"/>
      <c r="AO321" s="475"/>
      <c r="AP321" s="475"/>
      <c r="AR321" s="475"/>
      <c r="AS321" s="475"/>
      <c r="AT321" s="475"/>
      <c r="AU321" s="475"/>
      <c r="AV321" s="475"/>
      <c r="AW321" s="475"/>
      <c r="AX321" s="475"/>
      <c r="AY321" s="475"/>
      <c r="AZ321" s="475"/>
      <c r="BA321" s="475"/>
      <c r="BB321" s="475">
        <v>47.5</v>
      </c>
      <c r="BC321" s="475"/>
      <c r="BD321" s="475">
        <v>25</v>
      </c>
      <c r="BE321" s="475"/>
      <c r="BF321" s="475"/>
      <c r="BG321" s="475"/>
      <c r="BH321" s="475"/>
      <c r="BI321" s="475"/>
      <c r="BJ321" s="475"/>
      <c r="BK321" s="475"/>
      <c r="BL321" s="475"/>
      <c r="BM321" s="475"/>
      <c r="BN321" s="475"/>
      <c r="BO321" s="475"/>
      <c r="BP321" s="475"/>
      <c r="BQ321" s="475"/>
      <c r="BR321" s="475"/>
      <c r="BS321" s="475"/>
      <c r="BT321" s="475"/>
      <c r="BU321" s="475"/>
      <c r="BV321" s="475"/>
      <c r="BW321" s="475"/>
      <c r="BX321" s="475"/>
      <c r="BY321" s="475"/>
      <c r="BZ321" s="475"/>
      <c r="CA321" s="475"/>
      <c r="CC321" s="475"/>
      <c r="CD321" s="475"/>
      <c r="CE321" s="475"/>
      <c r="CF321" s="475"/>
      <c r="CG321" s="475"/>
      <c r="CH321" s="475"/>
      <c r="CI321" s="475"/>
      <c r="CJ321" s="475"/>
      <c r="CK321" s="475"/>
      <c r="CL321" s="475"/>
      <c r="CM321" s="475"/>
      <c r="CN321" s="475"/>
      <c r="CO321" s="475"/>
      <c r="CP321" s="475"/>
      <c r="CQ321" s="475"/>
      <c r="CR321" s="475"/>
      <c r="CS321" s="475"/>
      <c r="CT321" s="475"/>
      <c r="CU321" s="475"/>
      <c r="CV321" s="475"/>
      <c r="CW321" s="475"/>
      <c r="CX321" s="475"/>
      <c r="CY321" s="475"/>
      <c r="CZ321" s="475"/>
      <c r="DA321" s="475"/>
      <c r="DB321" s="475"/>
      <c r="DC321" s="475"/>
      <c r="DD321" s="475"/>
      <c r="DE321" s="475"/>
      <c r="DF321" s="475"/>
      <c r="DG321" s="475"/>
      <c r="DH321" s="475"/>
      <c r="DI321" s="475"/>
      <c r="DJ321" s="475"/>
      <c r="DK321" s="475"/>
      <c r="DL321" s="475"/>
      <c r="DM321" s="464">
        <v>1</v>
      </c>
    </row>
    <row r="322" spans="2:117">
      <c r="B322" s="473">
        <f t="shared" si="62"/>
        <v>29</v>
      </c>
      <c r="C322" s="423" t="s">
        <v>1110</v>
      </c>
      <c r="D322" s="423" t="s">
        <v>1384</v>
      </c>
      <c r="E322" s="423" t="s">
        <v>1385</v>
      </c>
      <c r="F322" s="476">
        <f t="shared" si="61"/>
        <v>101.5</v>
      </c>
      <c r="G322" s="475"/>
      <c r="H322" s="475"/>
      <c r="I322" s="475"/>
      <c r="J322" s="475"/>
      <c r="K322" s="475"/>
      <c r="L322" s="475"/>
      <c r="M322" s="475"/>
      <c r="N322" s="475"/>
      <c r="O322" s="475"/>
      <c r="P322" s="475"/>
      <c r="Q322" s="475">
        <v>15</v>
      </c>
      <c r="R322" s="475"/>
      <c r="S322" s="475"/>
      <c r="T322" s="475"/>
      <c r="U322" s="475"/>
      <c r="V322" s="475"/>
      <c r="W322" s="475"/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5"/>
      <c r="AI322" s="475"/>
      <c r="AJ322" s="475"/>
      <c r="AK322" s="475"/>
      <c r="AL322" s="475"/>
      <c r="AM322" s="475"/>
      <c r="AN322" s="475"/>
      <c r="AO322" s="475"/>
      <c r="AP322" s="475"/>
      <c r="AR322" s="475"/>
      <c r="AS322" s="475"/>
      <c r="AT322" s="475"/>
      <c r="AU322" s="475"/>
      <c r="AV322" s="475"/>
      <c r="AW322" s="475"/>
      <c r="AX322" s="475"/>
      <c r="AY322" s="475"/>
      <c r="AZ322" s="475"/>
      <c r="BA322" s="475"/>
      <c r="BB322" s="475">
        <v>68</v>
      </c>
      <c r="BC322" s="475"/>
      <c r="BD322" s="475">
        <v>18.5</v>
      </c>
      <c r="BE322" s="475"/>
      <c r="BF322" s="475"/>
      <c r="BG322" s="475"/>
      <c r="BH322" s="475"/>
      <c r="BI322" s="475"/>
      <c r="BJ322" s="475"/>
      <c r="BK322" s="475"/>
      <c r="BL322" s="475"/>
      <c r="BM322" s="475"/>
      <c r="BN322" s="475"/>
      <c r="BO322" s="475"/>
      <c r="BP322" s="475"/>
      <c r="BQ322" s="475"/>
      <c r="BR322" s="475"/>
      <c r="BS322" s="475"/>
      <c r="BT322" s="475"/>
      <c r="BU322" s="475"/>
      <c r="BV322" s="475"/>
      <c r="BW322" s="475"/>
      <c r="BX322" s="475"/>
      <c r="BY322" s="475"/>
      <c r="BZ322" s="475"/>
      <c r="CA322" s="475"/>
      <c r="CC322" s="475"/>
      <c r="CD322" s="475"/>
      <c r="CE322" s="475"/>
      <c r="CF322" s="475"/>
      <c r="CG322" s="475"/>
      <c r="CH322" s="475"/>
      <c r="CI322" s="475"/>
      <c r="CJ322" s="475"/>
      <c r="CK322" s="475"/>
      <c r="CL322" s="475"/>
      <c r="CM322" s="475"/>
      <c r="CN322" s="475"/>
      <c r="CO322" s="475"/>
      <c r="CP322" s="475"/>
      <c r="CQ322" s="475"/>
      <c r="CR322" s="475"/>
      <c r="CS322" s="475"/>
      <c r="CT322" s="475"/>
      <c r="CU322" s="475"/>
      <c r="CV322" s="475"/>
      <c r="CW322" s="475"/>
      <c r="CX322" s="475"/>
      <c r="CY322" s="475"/>
      <c r="CZ322" s="475"/>
      <c r="DA322" s="475"/>
      <c r="DB322" s="475"/>
      <c r="DC322" s="475"/>
      <c r="DD322" s="475"/>
      <c r="DE322" s="475"/>
      <c r="DF322" s="475"/>
      <c r="DG322" s="475"/>
      <c r="DH322" s="475"/>
      <c r="DI322" s="475"/>
      <c r="DJ322" s="475"/>
      <c r="DK322" s="475"/>
      <c r="DL322" s="475"/>
      <c r="DM322" s="464">
        <v>1</v>
      </c>
    </row>
    <row r="323" spans="2:117">
      <c r="B323" s="473">
        <f t="shared" si="62"/>
        <v>30</v>
      </c>
      <c r="C323" s="423" t="s">
        <v>1110</v>
      </c>
      <c r="D323" s="423" t="s">
        <v>1386</v>
      </c>
      <c r="E323" s="423" t="s">
        <v>1387</v>
      </c>
      <c r="F323" s="476">
        <f t="shared" si="61"/>
        <v>7</v>
      </c>
      <c r="G323" s="475"/>
      <c r="H323" s="475"/>
      <c r="I323" s="475"/>
      <c r="J323" s="475"/>
      <c r="K323" s="475"/>
      <c r="L323" s="475"/>
      <c r="M323" s="475"/>
      <c r="N323" s="475"/>
      <c r="O323" s="475"/>
      <c r="P323" s="475"/>
      <c r="Q323" s="475"/>
      <c r="R323" s="475"/>
      <c r="S323" s="475">
        <v>7</v>
      </c>
      <c r="T323" s="475"/>
      <c r="U323" s="475"/>
      <c r="V323" s="475"/>
      <c r="W323" s="475"/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5"/>
      <c r="AI323" s="475"/>
      <c r="AJ323" s="475"/>
      <c r="AK323" s="475"/>
      <c r="AL323" s="475"/>
      <c r="AM323" s="475"/>
      <c r="AN323" s="475"/>
      <c r="AO323" s="475"/>
      <c r="AP323" s="475"/>
      <c r="AR323" s="475"/>
      <c r="AS323" s="475"/>
      <c r="AT323" s="475"/>
      <c r="AU323" s="475"/>
      <c r="AV323" s="475"/>
      <c r="AW323" s="475"/>
      <c r="AX323" s="475"/>
      <c r="AY323" s="475"/>
      <c r="AZ323" s="475"/>
      <c r="BA323" s="475"/>
      <c r="BB323" s="475"/>
      <c r="BC323" s="475"/>
      <c r="BD323" s="475"/>
      <c r="BE323" s="475"/>
      <c r="BF323" s="475"/>
      <c r="BG323" s="475"/>
      <c r="BH323" s="475"/>
      <c r="BI323" s="475"/>
      <c r="BJ323" s="475"/>
      <c r="BK323" s="475"/>
      <c r="BL323" s="475"/>
      <c r="BM323" s="475"/>
      <c r="BN323" s="475"/>
      <c r="BO323" s="475"/>
      <c r="BP323" s="475"/>
      <c r="BQ323" s="475"/>
      <c r="BR323" s="475"/>
      <c r="BS323" s="475"/>
      <c r="BT323" s="475"/>
      <c r="BU323" s="475"/>
      <c r="BV323" s="475"/>
      <c r="BW323" s="475"/>
      <c r="BX323" s="475"/>
      <c r="BY323" s="475"/>
      <c r="BZ323" s="475"/>
      <c r="CA323" s="475"/>
      <c r="CC323" s="475"/>
      <c r="CD323" s="475"/>
      <c r="CE323" s="475"/>
      <c r="CF323" s="475"/>
      <c r="CG323" s="475"/>
      <c r="CH323" s="475"/>
      <c r="CI323" s="475"/>
      <c r="CJ323" s="475"/>
      <c r="CK323" s="475"/>
      <c r="CL323" s="475"/>
      <c r="CM323" s="475"/>
      <c r="CN323" s="475"/>
      <c r="CO323" s="475"/>
      <c r="CP323" s="475"/>
      <c r="CQ323" s="475"/>
      <c r="CR323" s="475"/>
      <c r="CS323" s="475"/>
      <c r="CT323" s="475"/>
      <c r="CU323" s="475"/>
      <c r="CV323" s="475"/>
      <c r="CW323" s="475"/>
      <c r="CX323" s="475"/>
      <c r="CY323" s="475"/>
      <c r="CZ323" s="475"/>
      <c r="DA323" s="475"/>
      <c r="DB323" s="475"/>
      <c r="DC323" s="475"/>
      <c r="DD323" s="475"/>
      <c r="DE323" s="475"/>
      <c r="DF323" s="475"/>
      <c r="DG323" s="475"/>
      <c r="DH323" s="475"/>
      <c r="DI323" s="475"/>
      <c r="DJ323" s="475"/>
      <c r="DK323" s="475"/>
      <c r="DL323" s="475"/>
      <c r="DM323" s="464">
        <v>1</v>
      </c>
    </row>
    <row r="324" spans="2:117">
      <c r="B324" s="473">
        <f t="shared" si="62"/>
        <v>31</v>
      </c>
      <c r="C324" s="423" t="s">
        <v>1110</v>
      </c>
      <c r="D324" s="423" t="s">
        <v>1060</v>
      </c>
      <c r="E324" s="423" t="s">
        <v>1093</v>
      </c>
      <c r="F324" s="476">
        <f t="shared" si="61"/>
        <v>7</v>
      </c>
      <c r="G324" s="475"/>
      <c r="H324" s="475"/>
      <c r="I324" s="475"/>
      <c r="J324" s="475"/>
      <c r="K324" s="475"/>
      <c r="L324" s="475"/>
      <c r="M324" s="475"/>
      <c r="N324" s="475"/>
      <c r="O324" s="475"/>
      <c r="P324" s="475"/>
      <c r="Q324" s="475"/>
      <c r="R324" s="475"/>
      <c r="S324" s="475">
        <v>7</v>
      </c>
      <c r="T324" s="475"/>
      <c r="U324" s="475"/>
      <c r="V324" s="475"/>
      <c r="W324" s="475"/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5"/>
      <c r="AI324" s="475"/>
      <c r="AJ324" s="475"/>
      <c r="AK324" s="475"/>
      <c r="AL324" s="475"/>
      <c r="AM324" s="475"/>
      <c r="AN324" s="475"/>
      <c r="AO324" s="475"/>
      <c r="AP324" s="475"/>
      <c r="AR324" s="475"/>
      <c r="AS324" s="475"/>
      <c r="AT324" s="475"/>
      <c r="AU324" s="475"/>
      <c r="AV324" s="475"/>
      <c r="AW324" s="475"/>
      <c r="AX324" s="475"/>
      <c r="AY324" s="475"/>
      <c r="AZ324" s="475"/>
      <c r="BA324" s="475"/>
      <c r="BB324" s="475"/>
      <c r="BC324" s="475"/>
      <c r="BD324" s="475"/>
      <c r="BE324" s="475"/>
      <c r="BF324" s="475"/>
      <c r="BG324" s="475"/>
      <c r="BH324" s="475"/>
      <c r="BI324" s="475"/>
      <c r="BJ324" s="475"/>
      <c r="BK324" s="475"/>
      <c r="BL324" s="475"/>
      <c r="BM324" s="475"/>
      <c r="BN324" s="475"/>
      <c r="BO324" s="475"/>
      <c r="BP324" s="475"/>
      <c r="BQ324" s="475"/>
      <c r="BR324" s="475"/>
      <c r="BS324" s="475"/>
      <c r="BT324" s="475"/>
      <c r="BU324" s="475"/>
      <c r="BV324" s="475"/>
      <c r="BW324" s="475"/>
      <c r="BX324" s="475"/>
      <c r="BY324" s="475"/>
      <c r="BZ324" s="475"/>
      <c r="CA324" s="475"/>
      <c r="CC324" s="475"/>
      <c r="CD324" s="475"/>
      <c r="CE324" s="475"/>
      <c r="CF324" s="475"/>
      <c r="CG324" s="475"/>
      <c r="CH324" s="475"/>
      <c r="CI324" s="475"/>
      <c r="CJ324" s="475"/>
      <c r="CK324" s="475"/>
      <c r="CL324" s="475"/>
      <c r="CM324" s="475"/>
      <c r="CN324" s="475"/>
      <c r="CO324" s="475"/>
      <c r="CP324" s="475"/>
      <c r="CQ324" s="475"/>
      <c r="CR324" s="475"/>
      <c r="CS324" s="475"/>
      <c r="CT324" s="475"/>
      <c r="CU324" s="475"/>
      <c r="CV324" s="475"/>
      <c r="CW324" s="475"/>
      <c r="CX324" s="475"/>
      <c r="CY324" s="475"/>
      <c r="CZ324" s="475"/>
      <c r="DA324" s="475"/>
      <c r="DB324" s="475"/>
      <c r="DC324" s="475"/>
      <c r="DD324" s="475"/>
      <c r="DE324" s="475"/>
      <c r="DF324" s="475"/>
      <c r="DG324" s="475"/>
      <c r="DH324" s="475"/>
      <c r="DI324" s="475"/>
      <c r="DJ324" s="475"/>
      <c r="DK324" s="475"/>
      <c r="DL324" s="475"/>
      <c r="DM324" s="464">
        <v>1</v>
      </c>
    </row>
    <row r="325" spans="2:117">
      <c r="B325" s="473">
        <f t="shared" si="62"/>
        <v>32</v>
      </c>
      <c r="C325" s="423" t="s">
        <v>1110</v>
      </c>
      <c r="D325" s="423" t="s">
        <v>863</v>
      </c>
      <c r="E325" s="423" t="s">
        <v>804</v>
      </c>
      <c r="F325" s="476">
        <f t="shared" si="61"/>
        <v>0</v>
      </c>
      <c r="G325" s="475"/>
      <c r="H325" s="475"/>
      <c r="I325" s="475"/>
      <c r="J325" s="475"/>
      <c r="K325" s="475"/>
      <c r="L325" s="475"/>
      <c r="M325" s="475"/>
      <c r="N325" s="475"/>
      <c r="O325" s="475"/>
      <c r="P325" s="475"/>
      <c r="Q325" s="475"/>
      <c r="R325" s="475"/>
      <c r="S325" s="475"/>
      <c r="T325" s="475"/>
      <c r="U325" s="475"/>
      <c r="V325" s="475"/>
      <c r="W325" s="475"/>
      <c r="X325" s="475"/>
      <c r="Y325" s="475"/>
      <c r="Z325" s="475"/>
      <c r="AA325" s="475"/>
      <c r="AB325" s="475"/>
      <c r="AC325" s="475"/>
      <c r="AD325" s="475"/>
      <c r="AE325" s="475"/>
      <c r="AF325" s="475"/>
      <c r="AG325" s="475"/>
      <c r="AH325" s="475"/>
      <c r="AI325" s="475"/>
      <c r="AJ325" s="475"/>
      <c r="AK325" s="475"/>
      <c r="AL325" s="475"/>
      <c r="AM325" s="475"/>
      <c r="AN325" s="475"/>
      <c r="AO325" s="475"/>
      <c r="AP325" s="475"/>
      <c r="AR325" s="475"/>
      <c r="AS325" s="475"/>
      <c r="AT325" s="475"/>
      <c r="AU325" s="475"/>
      <c r="AV325" s="475"/>
      <c r="AW325" s="475"/>
      <c r="AX325" s="475"/>
      <c r="AY325" s="475"/>
      <c r="AZ325" s="475"/>
      <c r="BA325" s="475"/>
      <c r="BB325" s="475"/>
      <c r="BC325" s="475"/>
      <c r="BD325" s="475"/>
      <c r="BE325" s="475"/>
      <c r="BF325" s="475"/>
      <c r="BG325" s="475"/>
      <c r="BH325" s="475"/>
      <c r="BI325" s="475"/>
      <c r="BJ325" s="475"/>
      <c r="BK325" s="475"/>
      <c r="BL325" s="475"/>
      <c r="BM325" s="475"/>
      <c r="BN325" s="475"/>
      <c r="BO325" s="475"/>
      <c r="BP325" s="475"/>
      <c r="BQ325" s="475"/>
      <c r="BR325" s="475"/>
      <c r="BS325" s="475"/>
      <c r="BT325" s="475"/>
      <c r="BU325" s="475"/>
      <c r="BV325" s="475"/>
      <c r="BW325" s="475"/>
      <c r="BX325" s="475"/>
      <c r="BY325" s="475"/>
      <c r="BZ325" s="475"/>
      <c r="CA325" s="475"/>
      <c r="CC325" s="475"/>
      <c r="CD325" s="475"/>
      <c r="CE325" s="475"/>
      <c r="CF325" s="475"/>
      <c r="CG325" s="475"/>
      <c r="CH325" s="475"/>
      <c r="CI325" s="475"/>
      <c r="CJ325" s="475"/>
      <c r="CK325" s="475"/>
      <c r="CL325" s="475"/>
      <c r="CM325" s="475"/>
      <c r="CN325" s="475"/>
      <c r="CO325" s="475"/>
      <c r="CP325" s="475"/>
      <c r="CQ325" s="475"/>
      <c r="CR325" s="475"/>
      <c r="CS325" s="475"/>
      <c r="CT325" s="475"/>
      <c r="CU325" s="475"/>
      <c r="CV325" s="475"/>
      <c r="CW325" s="475"/>
      <c r="CX325" s="475"/>
      <c r="CY325" s="475"/>
      <c r="CZ325" s="475"/>
      <c r="DA325" s="475"/>
      <c r="DB325" s="475"/>
      <c r="DC325" s="475"/>
      <c r="DD325" s="475"/>
      <c r="DE325" s="475"/>
      <c r="DF325" s="475"/>
      <c r="DG325" s="475"/>
      <c r="DH325" s="475"/>
      <c r="DI325" s="475"/>
      <c r="DJ325" s="475"/>
      <c r="DK325" s="475"/>
      <c r="DL325" s="475"/>
      <c r="DM325" s="464">
        <v>1</v>
      </c>
    </row>
    <row r="326" spans="2:117" s="482" customFormat="1" ht="12.75" customHeight="1">
      <c r="B326" s="477"/>
      <c r="C326" s="478" t="s">
        <v>1110</v>
      </c>
      <c r="D326" s="479" t="s">
        <v>1120</v>
      </c>
      <c r="E326" s="480">
        <f>COUNTA(E294:E325)</f>
        <v>32</v>
      </c>
      <c r="F326" s="481">
        <f t="shared" ref="F326:AP326" si="63">+SUM(F294:F325)</f>
        <v>489</v>
      </c>
      <c r="G326" s="481">
        <f t="shared" si="63"/>
        <v>0</v>
      </c>
      <c r="H326" s="481">
        <f t="shared" si="63"/>
        <v>0</v>
      </c>
      <c r="I326" s="481">
        <f t="shared" si="63"/>
        <v>0</v>
      </c>
      <c r="J326" s="481">
        <f t="shared" si="63"/>
        <v>0</v>
      </c>
      <c r="K326" s="481">
        <f t="shared" si="63"/>
        <v>0</v>
      </c>
      <c r="L326" s="481">
        <f t="shared" si="63"/>
        <v>0</v>
      </c>
      <c r="M326" s="481">
        <f t="shared" si="63"/>
        <v>0</v>
      </c>
      <c r="N326" s="481">
        <f t="shared" si="63"/>
        <v>0</v>
      </c>
      <c r="O326" s="481">
        <f t="shared" si="63"/>
        <v>0</v>
      </c>
      <c r="P326" s="481">
        <f t="shared" si="63"/>
        <v>0</v>
      </c>
      <c r="Q326" s="481">
        <f t="shared" si="63"/>
        <v>52.5</v>
      </c>
      <c r="R326" s="481">
        <f t="shared" si="63"/>
        <v>0</v>
      </c>
      <c r="S326" s="481">
        <f t="shared" si="63"/>
        <v>135</v>
      </c>
      <c r="T326" s="481">
        <f t="shared" si="63"/>
        <v>0</v>
      </c>
      <c r="U326" s="481">
        <f t="shared" si="63"/>
        <v>0</v>
      </c>
      <c r="V326" s="481">
        <f t="shared" si="63"/>
        <v>0</v>
      </c>
      <c r="W326" s="481">
        <f t="shared" si="63"/>
        <v>0</v>
      </c>
      <c r="X326" s="481">
        <f t="shared" si="63"/>
        <v>0</v>
      </c>
      <c r="Y326" s="481">
        <f t="shared" si="63"/>
        <v>0</v>
      </c>
      <c r="Z326" s="481">
        <f t="shared" si="63"/>
        <v>0</v>
      </c>
      <c r="AA326" s="481">
        <f t="shared" si="63"/>
        <v>0</v>
      </c>
      <c r="AB326" s="481">
        <f t="shared" si="63"/>
        <v>0</v>
      </c>
      <c r="AC326" s="481">
        <f t="shared" si="63"/>
        <v>0</v>
      </c>
      <c r="AD326" s="481">
        <f t="shared" si="63"/>
        <v>0</v>
      </c>
      <c r="AE326" s="481">
        <f t="shared" si="63"/>
        <v>0</v>
      </c>
      <c r="AF326" s="481">
        <f t="shared" si="63"/>
        <v>0</v>
      </c>
      <c r="AG326" s="481">
        <f t="shared" si="63"/>
        <v>0</v>
      </c>
      <c r="AH326" s="481">
        <f t="shared" si="63"/>
        <v>0</v>
      </c>
      <c r="AI326" s="481">
        <f t="shared" si="63"/>
        <v>0</v>
      </c>
      <c r="AJ326" s="481">
        <f t="shared" si="63"/>
        <v>0</v>
      </c>
      <c r="AK326" s="481">
        <f t="shared" si="63"/>
        <v>0</v>
      </c>
      <c r="AL326" s="481">
        <f t="shared" si="63"/>
        <v>0</v>
      </c>
      <c r="AM326" s="481">
        <f t="shared" si="63"/>
        <v>0</v>
      </c>
      <c r="AN326" s="481">
        <f t="shared" si="63"/>
        <v>0</v>
      </c>
      <c r="AO326" s="481">
        <f t="shared" si="63"/>
        <v>0</v>
      </c>
      <c r="AP326" s="481">
        <f t="shared" si="63"/>
        <v>0</v>
      </c>
      <c r="AQ326" s="470"/>
      <c r="AR326" s="481">
        <f t="shared" ref="AR326:CA326" si="64">+SUM(AR294:AR325)</f>
        <v>0</v>
      </c>
      <c r="AS326" s="481">
        <f t="shared" si="64"/>
        <v>0</v>
      </c>
      <c r="AT326" s="481">
        <f t="shared" si="64"/>
        <v>0</v>
      </c>
      <c r="AU326" s="481">
        <f t="shared" si="64"/>
        <v>0</v>
      </c>
      <c r="AV326" s="481">
        <f t="shared" si="64"/>
        <v>0</v>
      </c>
      <c r="AW326" s="481">
        <f t="shared" si="64"/>
        <v>0</v>
      </c>
      <c r="AX326" s="481">
        <f t="shared" si="64"/>
        <v>0</v>
      </c>
      <c r="AY326" s="481">
        <f t="shared" si="64"/>
        <v>0</v>
      </c>
      <c r="AZ326" s="481">
        <f t="shared" si="64"/>
        <v>0</v>
      </c>
      <c r="BA326" s="481">
        <f t="shared" si="64"/>
        <v>0</v>
      </c>
      <c r="BB326" s="481">
        <f t="shared" si="64"/>
        <v>155</v>
      </c>
      <c r="BC326" s="481">
        <f t="shared" si="64"/>
        <v>0</v>
      </c>
      <c r="BD326" s="481">
        <f t="shared" si="64"/>
        <v>146.5</v>
      </c>
      <c r="BE326" s="481">
        <f t="shared" si="64"/>
        <v>0</v>
      </c>
      <c r="BF326" s="481">
        <f t="shared" si="64"/>
        <v>0</v>
      </c>
      <c r="BG326" s="481">
        <f t="shared" si="64"/>
        <v>0</v>
      </c>
      <c r="BH326" s="481">
        <f t="shared" si="64"/>
        <v>0</v>
      </c>
      <c r="BI326" s="481">
        <f t="shared" si="64"/>
        <v>0</v>
      </c>
      <c r="BJ326" s="481">
        <f t="shared" si="64"/>
        <v>0</v>
      </c>
      <c r="BK326" s="481">
        <f t="shared" si="64"/>
        <v>0</v>
      </c>
      <c r="BL326" s="481">
        <f t="shared" si="64"/>
        <v>0</v>
      </c>
      <c r="BM326" s="481">
        <f t="shared" si="64"/>
        <v>0</v>
      </c>
      <c r="BN326" s="481">
        <f t="shared" si="64"/>
        <v>0</v>
      </c>
      <c r="BO326" s="481">
        <f t="shared" si="64"/>
        <v>0</v>
      </c>
      <c r="BP326" s="481">
        <f t="shared" si="64"/>
        <v>0</v>
      </c>
      <c r="BQ326" s="481">
        <f t="shared" si="64"/>
        <v>0</v>
      </c>
      <c r="BR326" s="481">
        <f t="shared" si="64"/>
        <v>0</v>
      </c>
      <c r="BS326" s="481">
        <f t="shared" si="64"/>
        <v>0</v>
      </c>
      <c r="BT326" s="481">
        <f t="shared" si="64"/>
        <v>0</v>
      </c>
      <c r="BU326" s="481">
        <f t="shared" si="64"/>
        <v>0</v>
      </c>
      <c r="BV326" s="481">
        <f t="shared" si="64"/>
        <v>0</v>
      </c>
      <c r="BW326" s="481">
        <f t="shared" si="64"/>
        <v>0</v>
      </c>
      <c r="BX326" s="481">
        <f t="shared" si="64"/>
        <v>0</v>
      </c>
      <c r="BY326" s="481">
        <f t="shared" si="64"/>
        <v>0</v>
      </c>
      <c r="BZ326" s="481">
        <f t="shared" si="64"/>
        <v>0</v>
      </c>
      <c r="CA326" s="481">
        <f t="shared" si="64"/>
        <v>0</v>
      </c>
      <c r="CC326" s="481">
        <f t="shared" ref="CC326:DL326" si="65">+SUM(CC294:CC325)</f>
        <v>0</v>
      </c>
      <c r="CD326" s="481">
        <f t="shared" si="65"/>
        <v>0</v>
      </c>
      <c r="CE326" s="481">
        <f t="shared" si="65"/>
        <v>0</v>
      </c>
      <c r="CF326" s="481">
        <f t="shared" si="65"/>
        <v>0</v>
      </c>
      <c r="CG326" s="481">
        <f t="shared" si="65"/>
        <v>0</v>
      </c>
      <c r="CH326" s="481">
        <f t="shared" si="65"/>
        <v>0</v>
      </c>
      <c r="CI326" s="481">
        <f t="shared" si="65"/>
        <v>0</v>
      </c>
      <c r="CJ326" s="481">
        <f t="shared" si="65"/>
        <v>0</v>
      </c>
      <c r="CK326" s="481">
        <f t="shared" si="65"/>
        <v>0</v>
      </c>
      <c r="CL326" s="481">
        <f t="shared" si="65"/>
        <v>0</v>
      </c>
      <c r="CM326" s="481">
        <f t="shared" si="65"/>
        <v>0</v>
      </c>
      <c r="CN326" s="481">
        <f t="shared" si="65"/>
        <v>0</v>
      </c>
      <c r="CO326" s="481">
        <f t="shared" si="65"/>
        <v>0</v>
      </c>
      <c r="CP326" s="481">
        <f t="shared" si="65"/>
        <v>0</v>
      </c>
      <c r="CQ326" s="481">
        <f t="shared" si="65"/>
        <v>0</v>
      </c>
      <c r="CR326" s="481">
        <f t="shared" si="65"/>
        <v>0</v>
      </c>
      <c r="CS326" s="481">
        <f t="shared" si="65"/>
        <v>0</v>
      </c>
      <c r="CT326" s="481">
        <f t="shared" si="65"/>
        <v>0</v>
      </c>
      <c r="CU326" s="481">
        <f t="shared" si="65"/>
        <v>0</v>
      </c>
      <c r="CV326" s="481">
        <f t="shared" si="65"/>
        <v>0</v>
      </c>
      <c r="CW326" s="481">
        <f t="shared" si="65"/>
        <v>0</v>
      </c>
      <c r="CX326" s="481">
        <f t="shared" si="65"/>
        <v>0</v>
      </c>
      <c r="CY326" s="481">
        <f t="shared" si="65"/>
        <v>0</v>
      </c>
      <c r="CZ326" s="481">
        <f t="shared" si="65"/>
        <v>0</v>
      </c>
      <c r="DA326" s="481">
        <f t="shared" si="65"/>
        <v>0</v>
      </c>
      <c r="DB326" s="481">
        <f t="shared" si="65"/>
        <v>0</v>
      </c>
      <c r="DC326" s="481">
        <f t="shared" si="65"/>
        <v>0</v>
      </c>
      <c r="DD326" s="481">
        <f t="shared" si="65"/>
        <v>0</v>
      </c>
      <c r="DE326" s="481">
        <f t="shared" si="65"/>
        <v>0</v>
      </c>
      <c r="DF326" s="481">
        <f t="shared" si="65"/>
        <v>0</v>
      </c>
      <c r="DG326" s="481">
        <f t="shared" si="65"/>
        <v>0</v>
      </c>
      <c r="DH326" s="481">
        <f t="shared" si="65"/>
        <v>0</v>
      </c>
      <c r="DI326" s="481">
        <f t="shared" si="65"/>
        <v>0</v>
      </c>
      <c r="DJ326" s="481">
        <f t="shared" si="65"/>
        <v>0</v>
      </c>
      <c r="DK326" s="481">
        <f t="shared" si="65"/>
        <v>0</v>
      </c>
      <c r="DL326" s="481">
        <f t="shared" si="65"/>
        <v>0</v>
      </c>
      <c r="DM326" s="464">
        <v>1</v>
      </c>
    </row>
    <row r="327" spans="2:117">
      <c r="B327" s="473">
        <v>1</v>
      </c>
      <c r="C327" s="423" t="s">
        <v>1111</v>
      </c>
      <c r="D327" s="423" t="s">
        <v>770</v>
      </c>
      <c r="E327" s="423" t="s">
        <v>771</v>
      </c>
      <c r="F327" s="476">
        <f t="shared" ref="F327:F334" si="66">+SUM(G327:CA327)</f>
        <v>0</v>
      </c>
      <c r="G327" s="475"/>
      <c r="H327" s="475"/>
      <c r="I327" s="475"/>
      <c r="J327" s="475"/>
      <c r="K327" s="475"/>
      <c r="L327" s="475"/>
      <c r="M327" s="475"/>
      <c r="N327" s="475"/>
      <c r="O327" s="475"/>
      <c r="P327" s="475"/>
      <c r="Q327" s="475"/>
      <c r="R327" s="475"/>
      <c r="S327" s="475"/>
      <c r="T327" s="475"/>
      <c r="U327" s="475"/>
      <c r="V327" s="475"/>
      <c r="W327" s="475"/>
      <c r="X327" s="475"/>
      <c r="Y327" s="475"/>
      <c r="Z327" s="475"/>
      <c r="AA327" s="475"/>
      <c r="AB327" s="475"/>
      <c r="AC327" s="475"/>
      <c r="AD327" s="475"/>
      <c r="AE327" s="475"/>
      <c r="AF327" s="475"/>
      <c r="AG327" s="475"/>
      <c r="AH327" s="475"/>
      <c r="AI327" s="475"/>
      <c r="AJ327" s="475"/>
      <c r="AK327" s="475"/>
      <c r="AL327" s="475"/>
      <c r="AM327" s="475"/>
      <c r="AN327" s="475"/>
      <c r="AO327" s="475"/>
      <c r="AP327" s="475"/>
      <c r="AR327" s="475"/>
      <c r="AS327" s="475"/>
      <c r="AT327" s="475"/>
      <c r="AU327" s="475"/>
      <c r="AV327" s="475"/>
      <c r="AW327" s="475"/>
      <c r="AX327" s="475"/>
      <c r="AY327" s="475"/>
      <c r="AZ327" s="475"/>
      <c r="BA327" s="475"/>
      <c r="BB327" s="475"/>
      <c r="BC327" s="475"/>
      <c r="BD327" s="475"/>
      <c r="BE327" s="475"/>
      <c r="BF327" s="475"/>
      <c r="BG327" s="475"/>
      <c r="BH327" s="475"/>
      <c r="BI327" s="475"/>
      <c r="BJ327" s="475"/>
      <c r="BK327" s="475"/>
      <c r="BL327" s="475"/>
      <c r="BM327" s="475"/>
      <c r="BN327" s="475"/>
      <c r="BO327" s="475"/>
      <c r="BP327" s="475"/>
      <c r="BQ327" s="475"/>
      <c r="BR327" s="475"/>
      <c r="BS327" s="475"/>
      <c r="BT327" s="475"/>
      <c r="BU327" s="475"/>
      <c r="BV327" s="475"/>
      <c r="BW327" s="475"/>
      <c r="BX327" s="475"/>
      <c r="BY327" s="475"/>
      <c r="BZ327" s="475"/>
      <c r="CA327" s="475"/>
      <c r="CC327" s="475"/>
      <c r="CD327" s="475"/>
      <c r="CE327" s="475"/>
      <c r="CF327" s="475"/>
      <c r="CG327" s="475"/>
      <c r="CH327" s="475"/>
      <c r="CI327" s="475"/>
      <c r="CJ327" s="475"/>
      <c r="CK327" s="475"/>
      <c r="CL327" s="475"/>
      <c r="CM327" s="475"/>
      <c r="CN327" s="475"/>
      <c r="CO327" s="475"/>
      <c r="CP327" s="475"/>
      <c r="CQ327" s="475"/>
      <c r="CR327" s="475"/>
      <c r="CS327" s="475"/>
      <c r="CT327" s="475"/>
      <c r="CU327" s="475"/>
      <c r="CV327" s="475"/>
      <c r="CW327" s="475"/>
      <c r="CX327" s="475"/>
      <c r="CY327" s="475"/>
      <c r="CZ327" s="475"/>
      <c r="DA327" s="475"/>
      <c r="DB327" s="475"/>
      <c r="DC327" s="475"/>
      <c r="DD327" s="475"/>
      <c r="DE327" s="475"/>
      <c r="DF327" s="475"/>
      <c r="DG327" s="475"/>
      <c r="DH327" s="475"/>
      <c r="DI327" s="475"/>
      <c r="DJ327" s="475"/>
      <c r="DK327" s="475"/>
      <c r="DL327" s="475"/>
      <c r="DM327" s="464">
        <v>1</v>
      </c>
    </row>
    <row r="328" spans="2:117">
      <c r="B328" s="473">
        <f>+B327+1</f>
        <v>2</v>
      </c>
      <c r="C328" s="423" t="s">
        <v>1111</v>
      </c>
      <c r="D328" s="423" t="s">
        <v>772</v>
      </c>
      <c r="E328" s="423" t="s">
        <v>773</v>
      </c>
      <c r="F328" s="476">
        <f t="shared" si="66"/>
        <v>0</v>
      </c>
      <c r="G328" s="475"/>
      <c r="H328" s="475"/>
      <c r="I328" s="475"/>
      <c r="J328" s="475"/>
      <c r="K328" s="475"/>
      <c r="L328" s="475"/>
      <c r="M328" s="475"/>
      <c r="N328" s="475"/>
      <c r="O328" s="475"/>
      <c r="P328" s="475"/>
      <c r="Q328" s="475"/>
      <c r="R328" s="475"/>
      <c r="S328" s="475"/>
      <c r="T328" s="475"/>
      <c r="U328" s="475"/>
      <c r="V328" s="475"/>
      <c r="W328" s="475"/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5"/>
      <c r="AI328" s="475"/>
      <c r="AJ328" s="475"/>
      <c r="AK328" s="475"/>
      <c r="AL328" s="475"/>
      <c r="AM328" s="475"/>
      <c r="AN328" s="475"/>
      <c r="AO328" s="475"/>
      <c r="AP328" s="475"/>
      <c r="AR328" s="475"/>
      <c r="AS328" s="475"/>
      <c r="AT328" s="475"/>
      <c r="AU328" s="475"/>
      <c r="AV328" s="475"/>
      <c r="AW328" s="475"/>
      <c r="AX328" s="475"/>
      <c r="AY328" s="475"/>
      <c r="AZ328" s="475"/>
      <c r="BA328" s="475"/>
      <c r="BB328" s="475"/>
      <c r="BC328" s="475"/>
      <c r="BD328" s="475"/>
      <c r="BE328" s="475"/>
      <c r="BF328" s="475"/>
      <c r="BG328" s="475"/>
      <c r="BH328" s="475"/>
      <c r="BI328" s="475"/>
      <c r="BJ328" s="475"/>
      <c r="BK328" s="475"/>
      <c r="BL328" s="475"/>
      <c r="BM328" s="475"/>
      <c r="BN328" s="475"/>
      <c r="BO328" s="475"/>
      <c r="BP328" s="475"/>
      <c r="BQ328" s="475"/>
      <c r="BR328" s="475"/>
      <c r="BS328" s="475"/>
      <c r="BT328" s="475"/>
      <c r="BU328" s="475"/>
      <c r="BV328" s="475"/>
      <c r="BW328" s="475"/>
      <c r="BX328" s="475"/>
      <c r="BY328" s="475"/>
      <c r="BZ328" s="475"/>
      <c r="CA328" s="475"/>
      <c r="CC328" s="475"/>
      <c r="CD328" s="475"/>
      <c r="CE328" s="475"/>
      <c r="CF328" s="475"/>
      <c r="CG328" s="475"/>
      <c r="CH328" s="475"/>
      <c r="CI328" s="475"/>
      <c r="CJ328" s="475"/>
      <c r="CK328" s="475"/>
      <c r="CL328" s="475"/>
      <c r="CM328" s="475"/>
      <c r="CN328" s="475"/>
      <c r="CO328" s="475"/>
      <c r="CP328" s="475"/>
      <c r="CQ328" s="475"/>
      <c r="CR328" s="475"/>
      <c r="CS328" s="475"/>
      <c r="CT328" s="475"/>
      <c r="CU328" s="475"/>
      <c r="CV328" s="475"/>
      <c r="CW328" s="475"/>
      <c r="CX328" s="475"/>
      <c r="CY328" s="475"/>
      <c r="CZ328" s="475"/>
      <c r="DA328" s="475"/>
      <c r="DB328" s="475"/>
      <c r="DC328" s="475"/>
      <c r="DD328" s="475"/>
      <c r="DE328" s="475"/>
      <c r="DF328" s="475"/>
      <c r="DG328" s="475"/>
      <c r="DH328" s="475"/>
      <c r="DI328" s="475"/>
      <c r="DJ328" s="475"/>
      <c r="DK328" s="475"/>
      <c r="DL328" s="475"/>
      <c r="DM328" s="464">
        <v>1</v>
      </c>
    </row>
    <row r="329" spans="2:117">
      <c r="B329" s="473">
        <f t="shared" ref="B329:B334" si="67">+B328+1</f>
        <v>3</v>
      </c>
      <c r="C329" s="423" t="s">
        <v>1111</v>
      </c>
      <c r="D329" s="423" t="s">
        <v>774</v>
      </c>
      <c r="E329" s="423" t="s">
        <v>775</v>
      </c>
      <c r="F329" s="476">
        <f t="shared" si="66"/>
        <v>0</v>
      </c>
      <c r="G329" s="475"/>
      <c r="H329" s="475"/>
      <c r="I329" s="475"/>
      <c r="J329" s="475"/>
      <c r="K329" s="475"/>
      <c r="L329" s="475"/>
      <c r="M329" s="475"/>
      <c r="N329" s="475"/>
      <c r="O329" s="475"/>
      <c r="P329" s="475"/>
      <c r="Q329" s="475"/>
      <c r="R329" s="475"/>
      <c r="S329" s="475"/>
      <c r="T329" s="475"/>
      <c r="U329" s="475"/>
      <c r="V329" s="475"/>
      <c r="W329" s="475"/>
      <c r="X329" s="475"/>
      <c r="Y329" s="475"/>
      <c r="Z329" s="475"/>
      <c r="AA329" s="475"/>
      <c r="AB329" s="475"/>
      <c r="AC329" s="475"/>
      <c r="AD329" s="475"/>
      <c r="AE329" s="475"/>
      <c r="AF329" s="475"/>
      <c r="AG329" s="475"/>
      <c r="AH329" s="475"/>
      <c r="AI329" s="475"/>
      <c r="AJ329" s="475"/>
      <c r="AK329" s="475"/>
      <c r="AL329" s="475"/>
      <c r="AM329" s="475"/>
      <c r="AN329" s="475"/>
      <c r="AO329" s="475"/>
      <c r="AP329" s="475"/>
      <c r="AR329" s="475"/>
      <c r="AS329" s="475"/>
      <c r="AT329" s="475"/>
      <c r="AU329" s="475"/>
      <c r="AV329" s="475"/>
      <c r="AW329" s="475"/>
      <c r="AX329" s="475"/>
      <c r="AY329" s="475"/>
      <c r="AZ329" s="475"/>
      <c r="BA329" s="475"/>
      <c r="BB329" s="475"/>
      <c r="BC329" s="475"/>
      <c r="BD329" s="475"/>
      <c r="BE329" s="475"/>
      <c r="BF329" s="475"/>
      <c r="BG329" s="475"/>
      <c r="BH329" s="475"/>
      <c r="BI329" s="475"/>
      <c r="BJ329" s="475"/>
      <c r="BK329" s="475"/>
      <c r="BL329" s="475"/>
      <c r="BM329" s="475"/>
      <c r="BN329" s="475"/>
      <c r="BO329" s="475"/>
      <c r="BP329" s="475"/>
      <c r="BQ329" s="475"/>
      <c r="BR329" s="475"/>
      <c r="BS329" s="475"/>
      <c r="BT329" s="475"/>
      <c r="BU329" s="475"/>
      <c r="BV329" s="475"/>
      <c r="BW329" s="475"/>
      <c r="BX329" s="475"/>
      <c r="BY329" s="475"/>
      <c r="BZ329" s="475"/>
      <c r="CA329" s="475"/>
      <c r="CC329" s="475"/>
      <c r="CD329" s="475"/>
      <c r="CE329" s="475"/>
      <c r="CF329" s="475"/>
      <c r="CG329" s="475"/>
      <c r="CH329" s="475"/>
      <c r="CI329" s="475"/>
      <c r="CJ329" s="475"/>
      <c r="CK329" s="475"/>
      <c r="CL329" s="475"/>
      <c r="CM329" s="475"/>
      <c r="CN329" s="475"/>
      <c r="CO329" s="475"/>
      <c r="CP329" s="475"/>
      <c r="CQ329" s="475"/>
      <c r="CR329" s="475"/>
      <c r="CS329" s="475"/>
      <c r="CT329" s="475"/>
      <c r="CU329" s="475"/>
      <c r="CV329" s="475"/>
      <c r="CW329" s="475"/>
      <c r="CX329" s="475"/>
      <c r="CY329" s="475"/>
      <c r="CZ329" s="475"/>
      <c r="DA329" s="475"/>
      <c r="DB329" s="475"/>
      <c r="DC329" s="475"/>
      <c r="DD329" s="475"/>
      <c r="DE329" s="475"/>
      <c r="DF329" s="475"/>
      <c r="DG329" s="475"/>
      <c r="DH329" s="475"/>
      <c r="DI329" s="475"/>
      <c r="DJ329" s="475"/>
      <c r="DK329" s="475"/>
      <c r="DL329" s="475"/>
      <c r="DM329" s="464">
        <v>1</v>
      </c>
    </row>
    <row r="330" spans="2:117">
      <c r="B330" s="473">
        <f t="shared" si="67"/>
        <v>4</v>
      </c>
      <c r="C330" s="423" t="s">
        <v>1111</v>
      </c>
      <c r="D330" s="423" t="s">
        <v>778</v>
      </c>
      <c r="E330" s="423" t="s">
        <v>779</v>
      </c>
      <c r="F330" s="476">
        <f t="shared" si="66"/>
        <v>163</v>
      </c>
      <c r="G330" s="475"/>
      <c r="H330" s="475"/>
      <c r="I330" s="475"/>
      <c r="J330" s="475"/>
      <c r="K330" s="475"/>
      <c r="L330" s="475"/>
      <c r="M330" s="475"/>
      <c r="N330" s="475"/>
      <c r="O330" s="475"/>
      <c r="P330" s="475"/>
      <c r="Q330" s="475"/>
      <c r="R330" s="475">
        <v>75</v>
      </c>
      <c r="S330" s="475"/>
      <c r="T330" s="475"/>
      <c r="U330" s="475"/>
      <c r="V330" s="475"/>
      <c r="W330" s="475"/>
      <c r="X330" s="475"/>
      <c r="Y330" s="475"/>
      <c r="Z330" s="475"/>
      <c r="AA330" s="475"/>
      <c r="AB330" s="475"/>
      <c r="AC330" s="475"/>
      <c r="AD330" s="475"/>
      <c r="AE330" s="475"/>
      <c r="AF330" s="475"/>
      <c r="AG330" s="475"/>
      <c r="AH330" s="475"/>
      <c r="AI330" s="475"/>
      <c r="AJ330" s="475"/>
      <c r="AK330" s="475"/>
      <c r="AL330" s="475"/>
      <c r="AM330" s="475"/>
      <c r="AN330" s="475"/>
      <c r="AO330" s="475"/>
      <c r="AP330" s="475"/>
      <c r="AR330" s="475"/>
      <c r="AS330" s="475"/>
      <c r="AT330" s="475"/>
      <c r="AU330" s="475"/>
      <c r="AV330" s="475"/>
      <c r="AW330" s="475"/>
      <c r="AX330" s="475"/>
      <c r="AY330" s="475"/>
      <c r="AZ330" s="475"/>
      <c r="BA330" s="475"/>
      <c r="BB330" s="475"/>
      <c r="BC330" s="475">
        <v>88</v>
      </c>
      <c r="BD330" s="475"/>
      <c r="BE330" s="475"/>
      <c r="BF330" s="475"/>
      <c r="BG330" s="475"/>
      <c r="BH330" s="475"/>
      <c r="BI330" s="475"/>
      <c r="BJ330" s="475"/>
      <c r="BK330" s="475"/>
      <c r="BL330" s="475"/>
      <c r="BM330" s="475"/>
      <c r="BN330" s="475"/>
      <c r="BO330" s="475"/>
      <c r="BP330" s="475"/>
      <c r="BQ330" s="475"/>
      <c r="BR330" s="475"/>
      <c r="BS330" s="475"/>
      <c r="BT330" s="475"/>
      <c r="BU330" s="475"/>
      <c r="BV330" s="475"/>
      <c r="BW330" s="475"/>
      <c r="BX330" s="475"/>
      <c r="BY330" s="475"/>
      <c r="BZ330" s="475"/>
      <c r="CA330" s="475"/>
      <c r="CC330" s="475"/>
      <c r="CD330" s="475"/>
      <c r="CE330" s="475"/>
      <c r="CF330" s="475"/>
      <c r="CG330" s="475"/>
      <c r="CH330" s="475"/>
      <c r="CI330" s="475"/>
      <c r="CJ330" s="475"/>
      <c r="CK330" s="475"/>
      <c r="CL330" s="475"/>
      <c r="CM330" s="475"/>
      <c r="CN330" s="475"/>
      <c r="CO330" s="475"/>
      <c r="CP330" s="475"/>
      <c r="CQ330" s="475"/>
      <c r="CR330" s="475"/>
      <c r="CS330" s="475"/>
      <c r="CT330" s="475"/>
      <c r="CU330" s="475"/>
      <c r="CV330" s="475"/>
      <c r="CW330" s="475"/>
      <c r="CX330" s="475"/>
      <c r="CY330" s="475"/>
      <c r="CZ330" s="475"/>
      <c r="DA330" s="475"/>
      <c r="DB330" s="475"/>
      <c r="DC330" s="475"/>
      <c r="DD330" s="475"/>
      <c r="DE330" s="475"/>
      <c r="DF330" s="475"/>
      <c r="DG330" s="475"/>
      <c r="DH330" s="475"/>
      <c r="DI330" s="475"/>
      <c r="DJ330" s="475"/>
      <c r="DK330" s="475"/>
      <c r="DL330" s="475"/>
      <c r="DM330" s="464">
        <v>1</v>
      </c>
    </row>
    <row r="331" spans="2:117">
      <c r="B331" s="473">
        <f t="shared" si="67"/>
        <v>5</v>
      </c>
      <c r="C331" s="423" t="s">
        <v>1111</v>
      </c>
      <c r="D331" s="423" t="s">
        <v>780</v>
      </c>
      <c r="E331" s="423" t="s">
        <v>781</v>
      </c>
      <c r="F331" s="476">
        <f t="shared" si="66"/>
        <v>15</v>
      </c>
      <c r="G331" s="475"/>
      <c r="H331" s="475"/>
      <c r="I331" s="475"/>
      <c r="J331" s="475"/>
      <c r="K331" s="475"/>
      <c r="L331" s="475"/>
      <c r="M331" s="475"/>
      <c r="N331" s="475"/>
      <c r="O331" s="475"/>
      <c r="P331" s="475"/>
      <c r="Q331" s="475"/>
      <c r="R331" s="475">
        <v>7.5</v>
      </c>
      <c r="S331" s="475"/>
      <c r="T331" s="475"/>
      <c r="U331" s="475"/>
      <c r="V331" s="475"/>
      <c r="W331" s="475"/>
      <c r="X331" s="475"/>
      <c r="Y331" s="475"/>
      <c r="Z331" s="475"/>
      <c r="AA331" s="475"/>
      <c r="AB331" s="475"/>
      <c r="AC331" s="475"/>
      <c r="AD331" s="475"/>
      <c r="AE331" s="475"/>
      <c r="AF331" s="475"/>
      <c r="AG331" s="475"/>
      <c r="AH331" s="475"/>
      <c r="AI331" s="475"/>
      <c r="AJ331" s="475"/>
      <c r="AK331" s="475"/>
      <c r="AL331" s="475"/>
      <c r="AM331" s="475"/>
      <c r="AN331" s="475"/>
      <c r="AO331" s="475"/>
      <c r="AP331" s="475"/>
      <c r="AR331" s="475"/>
      <c r="AS331" s="475"/>
      <c r="AT331" s="475"/>
      <c r="AU331" s="475"/>
      <c r="AV331" s="475"/>
      <c r="AW331" s="475"/>
      <c r="AX331" s="475"/>
      <c r="AY331" s="475"/>
      <c r="AZ331" s="475"/>
      <c r="BA331" s="475"/>
      <c r="BB331" s="475"/>
      <c r="BC331" s="475">
        <v>7.5</v>
      </c>
      <c r="BD331" s="475"/>
      <c r="BE331" s="475"/>
      <c r="BF331" s="475"/>
      <c r="BG331" s="475"/>
      <c r="BH331" s="475"/>
      <c r="BI331" s="475"/>
      <c r="BJ331" s="475"/>
      <c r="BK331" s="475"/>
      <c r="BL331" s="475"/>
      <c r="BM331" s="475"/>
      <c r="BN331" s="475"/>
      <c r="BO331" s="475"/>
      <c r="BP331" s="475"/>
      <c r="BQ331" s="475"/>
      <c r="BR331" s="475"/>
      <c r="BS331" s="475"/>
      <c r="BT331" s="475"/>
      <c r="BU331" s="475"/>
      <c r="BV331" s="475"/>
      <c r="BW331" s="475"/>
      <c r="BX331" s="475"/>
      <c r="BY331" s="475"/>
      <c r="BZ331" s="475"/>
      <c r="CA331" s="475"/>
      <c r="CC331" s="475"/>
      <c r="CD331" s="475"/>
      <c r="CE331" s="475"/>
      <c r="CF331" s="475"/>
      <c r="CG331" s="475"/>
      <c r="CH331" s="475"/>
      <c r="CI331" s="475"/>
      <c r="CJ331" s="475"/>
      <c r="CK331" s="475"/>
      <c r="CL331" s="475"/>
      <c r="CM331" s="475"/>
      <c r="CN331" s="475"/>
      <c r="CO331" s="475"/>
      <c r="CP331" s="475"/>
      <c r="CQ331" s="475"/>
      <c r="CR331" s="475"/>
      <c r="CS331" s="475"/>
      <c r="CT331" s="475"/>
      <c r="CU331" s="475"/>
      <c r="CV331" s="475"/>
      <c r="CW331" s="475"/>
      <c r="CX331" s="475"/>
      <c r="CY331" s="475"/>
      <c r="CZ331" s="475"/>
      <c r="DA331" s="475"/>
      <c r="DB331" s="475"/>
      <c r="DC331" s="475"/>
      <c r="DD331" s="475"/>
      <c r="DE331" s="475"/>
      <c r="DF331" s="475"/>
      <c r="DG331" s="475"/>
      <c r="DH331" s="475"/>
      <c r="DI331" s="475"/>
      <c r="DJ331" s="475"/>
      <c r="DK331" s="475"/>
      <c r="DL331" s="475"/>
      <c r="DM331" s="464">
        <v>1</v>
      </c>
    </row>
    <row r="332" spans="2:117">
      <c r="B332" s="473">
        <f t="shared" si="67"/>
        <v>6</v>
      </c>
      <c r="C332" s="423" t="s">
        <v>1111</v>
      </c>
      <c r="D332" s="423" t="s">
        <v>782</v>
      </c>
      <c r="E332" s="423" t="s">
        <v>783</v>
      </c>
      <c r="F332" s="476">
        <f t="shared" si="66"/>
        <v>75</v>
      </c>
      <c r="G332" s="475"/>
      <c r="H332" s="475"/>
      <c r="I332" s="475"/>
      <c r="J332" s="475"/>
      <c r="K332" s="475"/>
      <c r="L332" s="475"/>
      <c r="M332" s="475"/>
      <c r="N332" s="475"/>
      <c r="O332" s="475"/>
      <c r="P332" s="475"/>
      <c r="Q332" s="475"/>
      <c r="R332" s="475">
        <v>52.5</v>
      </c>
      <c r="S332" s="475"/>
      <c r="T332" s="475"/>
      <c r="U332" s="475"/>
      <c r="V332" s="475"/>
      <c r="W332" s="475"/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5"/>
      <c r="AI332" s="475"/>
      <c r="AJ332" s="475"/>
      <c r="AK332" s="475"/>
      <c r="AL332" s="475"/>
      <c r="AM332" s="475"/>
      <c r="AN332" s="475"/>
      <c r="AO332" s="475"/>
      <c r="AP332" s="475"/>
      <c r="AR332" s="475"/>
      <c r="AS332" s="475"/>
      <c r="AT332" s="475"/>
      <c r="AU332" s="475"/>
      <c r="AV332" s="475"/>
      <c r="AW332" s="475"/>
      <c r="AX332" s="475"/>
      <c r="AY332" s="475"/>
      <c r="AZ332" s="475"/>
      <c r="BA332" s="475"/>
      <c r="BB332" s="475"/>
      <c r="BC332" s="475">
        <v>22.5</v>
      </c>
      <c r="BD332" s="475"/>
      <c r="BE332" s="475"/>
      <c r="BF332" s="475"/>
      <c r="BG332" s="475"/>
      <c r="BH332" s="475"/>
      <c r="BI332" s="475"/>
      <c r="BJ332" s="475"/>
      <c r="BK332" s="475"/>
      <c r="BL332" s="475"/>
      <c r="BM332" s="475"/>
      <c r="BN332" s="475"/>
      <c r="BO332" s="475"/>
      <c r="BP332" s="475"/>
      <c r="BQ332" s="475"/>
      <c r="BR332" s="475"/>
      <c r="BS332" s="475"/>
      <c r="BT332" s="475"/>
      <c r="BU332" s="475"/>
      <c r="BV332" s="475"/>
      <c r="BW332" s="475"/>
      <c r="BX332" s="475"/>
      <c r="BY332" s="475"/>
      <c r="BZ332" s="475"/>
      <c r="CA332" s="475"/>
      <c r="CC332" s="475"/>
      <c r="CD332" s="475"/>
      <c r="CE332" s="475"/>
      <c r="CF332" s="475"/>
      <c r="CG332" s="475"/>
      <c r="CH332" s="475"/>
      <c r="CI332" s="475"/>
      <c r="CJ332" s="475"/>
      <c r="CK332" s="475"/>
      <c r="CL332" s="475"/>
      <c r="CM332" s="475"/>
      <c r="CN332" s="475"/>
      <c r="CO332" s="475"/>
      <c r="CP332" s="475"/>
      <c r="CQ332" s="475"/>
      <c r="CR332" s="475"/>
      <c r="CS332" s="475"/>
      <c r="CT332" s="475"/>
      <c r="CU332" s="475"/>
      <c r="CV332" s="475"/>
      <c r="CW332" s="475"/>
      <c r="CX332" s="475"/>
      <c r="CY332" s="475"/>
      <c r="CZ332" s="475"/>
      <c r="DA332" s="475"/>
      <c r="DB332" s="475"/>
      <c r="DC332" s="475"/>
      <c r="DD332" s="475"/>
      <c r="DE332" s="475"/>
      <c r="DF332" s="475"/>
      <c r="DG332" s="475"/>
      <c r="DH332" s="475"/>
      <c r="DI332" s="475"/>
      <c r="DJ332" s="475"/>
      <c r="DK332" s="475"/>
      <c r="DL332" s="475"/>
      <c r="DM332" s="464">
        <v>1</v>
      </c>
    </row>
    <row r="333" spans="2:117">
      <c r="B333" s="473">
        <f t="shared" si="67"/>
        <v>7</v>
      </c>
      <c r="C333" s="423" t="s">
        <v>1111</v>
      </c>
      <c r="D333" s="423" t="s">
        <v>1094</v>
      </c>
      <c r="E333" s="423" t="s">
        <v>1057</v>
      </c>
      <c r="F333" s="476">
        <f t="shared" si="66"/>
        <v>130.5</v>
      </c>
      <c r="G333" s="475"/>
      <c r="H333" s="475"/>
      <c r="I333" s="475"/>
      <c r="J333" s="475"/>
      <c r="K333" s="475"/>
      <c r="L333" s="475"/>
      <c r="M333" s="475"/>
      <c r="N333" s="475"/>
      <c r="O333" s="475"/>
      <c r="P333" s="475"/>
      <c r="Q333" s="475"/>
      <c r="R333" s="475">
        <v>90</v>
      </c>
      <c r="S333" s="475"/>
      <c r="T333" s="475"/>
      <c r="U333" s="475"/>
      <c r="V333" s="475"/>
      <c r="W333" s="475"/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75"/>
      <c r="AM333" s="475"/>
      <c r="AN333" s="475"/>
      <c r="AO333" s="475"/>
      <c r="AP333" s="475"/>
      <c r="AR333" s="475"/>
      <c r="AS333" s="475"/>
      <c r="AT333" s="475"/>
      <c r="AU333" s="475"/>
      <c r="AV333" s="475"/>
      <c r="AW333" s="475"/>
      <c r="AX333" s="475"/>
      <c r="AY333" s="475"/>
      <c r="AZ333" s="475"/>
      <c r="BA333" s="475"/>
      <c r="BB333" s="475"/>
      <c r="BC333" s="475">
        <v>40.5</v>
      </c>
      <c r="BD333" s="475"/>
      <c r="BE333" s="475"/>
      <c r="BF333" s="475"/>
      <c r="BG333" s="475"/>
      <c r="BH333" s="475"/>
      <c r="BI333" s="475"/>
      <c r="BJ333" s="475"/>
      <c r="BK333" s="475"/>
      <c r="BL333" s="475"/>
      <c r="BM333" s="475"/>
      <c r="BN333" s="475"/>
      <c r="BO333" s="475"/>
      <c r="BP333" s="475"/>
      <c r="BQ333" s="475"/>
      <c r="BR333" s="475"/>
      <c r="BS333" s="475"/>
      <c r="BT333" s="475"/>
      <c r="BU333" s="475"/>
      <c r="BV333" s="475"/>
      <c r="BW333" s="475"/>
      <c r="BX333" s="475"/>
      <c r="BY333" s="475"/>
      <c r="BZ333" s="475"/>
      <c r="CA333" s="475"/>
      <c r="CC333" s="475"/>
      <c r="CD333" s="475"/>
      <c r="CE333" s="475"/>
      <c r="CF333" s="475"/>
      <c r="CG333" s="475"/>
      <c r="CH333" s="475"/>
      <c r="CI333" s="475"/>
      <c r="CJ333" s="475"/>
      <c r="CK333" s="475"/>
      <c r="CL333" s="475"/>
      <c r="CM333" s="475"/>
      <c r="CN333" s="475"/>
      <c r="CO333" s="475"/>
      <c r="CP333" s="475"/>
      <c r="CQ333" s="475"/>
      <c r="CR333" s="475"/>
      <c r="CS333" s="475"/>
      <c r="CT333" s="475"/>
      <c r="CU333" s="475"/>
      <c r="CV333" s="475"/>
      <c r="CW333" s="475"/>
      <c r="CX333" s="475"/>
      <c r="CY333" s="475"/>
      <c r="CZ333" s="475"/>
      <c r="DA333" s="475"/>
      <c r="DB333" s="475"/>
      <c r="DC333" s="475"/>
      <c r="DD333" s="475"/>
      <c r="DE333" s="475"/>
      <c r="DF333" s="475"/>
      <c r="DG333" s="475"/>
      <c r="DH333" s="475"/>
      <c r="DI333" s="475"/>
      <c r="DJ333" s="475"/>
      <c r="DK333" s="475"/>
      <c r="DL333" s="475"/>
      <c r="DM333" s="464">
        <v>1</v>
      </c>
    </row>
    <row r="334" spans="2:117">
      <c r="B334" s="473">
        <f t="shared" si="67"/>
        <v>8</v>
      </c>
      <c r="C334" s="423" t="s">
        <v>1111</v>
      </c>
      <c r="D334" s="423" t="s">
        <v>1095</v>
      </c>
      <c r="E334" s="423" t="s">
        <v>1061</v>
      </c>
      <c r="F334" s="476">
        <f t="shared" si="66"/>
        <v>178</v>
      </c>
      <c r="G334" s="475"/>
      <c r="H334" s="475"/>
      <c r="I334" s="475"/>
      <c r="J334" s="475"/>
      <c r="K334" s="475"/>
      <c r="L334" s="475"/>
      <c r="M334" s="475"/>
      <c r="N334" s="475"/>
      <c r="O334" s="475"/>
      <c r="P334" s="475"/>
      <c r="Q334" s="475"/>
      <c r="R334" s="475">
        <v>90</v>
      </c>
      <c r="S334" s="475"/>
      <c r="T334" s="475"/>
      <c r="U334" s="475"/>
      <c r="V334" s="475"/>
      <c r="W334" s="475"/>
      <c r="X334" s="475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5"/>
      <c r="AI334" s="475"/>
      <c r="AJ334" s="475"/>
      <c r="AK334" s="475"/>
      <c r="AL334" s="475"/>
      <c r="AM334" s="475"/>
      <c r="AN334" s="475"/>
      <c r="AO334" s="475"/>
      <c r="AP334" s="475"/>
      <c r="AR334" s="475"/>
      <c r="AS334" s="475"/>
      <c r="AT334" s="475"/>
      <c r="AU334" s="475"/>
      <c r="AV334" s="475"/>
      <c r="AW334" s="475"/>
      <c r="AX334" s="475"/>
      <c r="AY334" s="475"/>
      <c r="AZ334" s="475"/>
      <c r="BA334" s="475"/>
      <c r="BB334" s="475"/>
      <c r="BC334" s="475">
        <v>88</v>
      </c>
      <c r="BD334" s="475"/>
      <c r="BE334" s="475"/>
      <c r="BF334" s="475"/>
      <c r="BG334" s="475"/>
      <c r="BH334" s="475"/>
      <c r="BI334" s="475"/>
      <c r="BJ334" s="475"/>
      <c r="BK334" s="475"/>
      <c r="BL334" s="475"/>
      <c r="BM334" s="475"/>
      <c r="BN334" s="475"/>
      <c r="BO334" s="475"/>
      <c r="BP334" s="475"/>
      <c r="BQ334" s="475"/>
      <c r="BR334" s="475"/>
      <c r="BS334" s="475"/>
      <c r="BT334" s="475"/>
      <c r="BU334" s="475"/>
      <c r="BV334" s="475"/>
      <c r="BW334" s="475"/>
      <c r="BX334" s="475"/>
      <c r="BY334" s="475"/>
      <c r="BZ334" s="475"/>
      <c r="CA334" s="475"/>
      <c r="CC334" s="475"/>
      <c r="CD334" s="475"/>
      <c r="CE334" s="475"/>
      <c r="CF334" s="475"/>
      <c r="CG334" s="475"/>
      <c r="CH334" s="475"/>
      <c r="CI334" s="475"/>
      <c r="CJ334" s="475"/>
      <c r="CK334" s="475"/>
      <c r="CL334" s="475"/>
      <c r="CM334" s="475"/>
      <c r="CN334" s="475"/>
      <c r="CO334" s="475"/>
      <c r="CP334" s="475"/>
      <c r="CQ334" s="475"/>
      <c r="CR334" s="475"/>
      <c r="CS334" s="475"/>
      <c r="CT334" s="475"/>
      <c r="CU334" s="475"/>
      <c r="CV334" s="475"/>
      <c r="CW334" s="475"/>
      <c r="CX334" s="475"/>
      <c r="CY334" s="475"/>
      <c r="CZ334" s="475"/>
      <c r="DA334" s="475"/>
      <c r="DB334" s="475"/>
      <c r="DC334" s="475"/>
      <c r="DD334" s="475"/>
      <c r="DE334" s="475"/>
      <c r="DF334" s="475"/>
      <c r="DG334" s="475"/>
      <c r="DH334" s="475"/>
      <c r="DI334" s="475"/>
      <c r="DJ334" s="475"/>
      <c r="DK334" s="475"/>
      <c r="DL334" s="475"/>
      <c r="DM334" s="464">
        <v>1</v>
      </c>
    </row>
    <row r="335" spans="2:117" s="482" customFormat="1" ht="12.75" customHeight="1">
      <c r="B335" s="477"/>
      <c r="C335" s="478" t="s">
        <v>1111</v>
      </c>
      <c r="D335" s="479" t="s">
        <v>1120</v>
      </c>
      <c r="E335" s="480">
        <f>COUNTA(E327:E334)</f>
        <v>8</v>
      </c>
      <c r="F335" s="481">
        <f>+SUM(F327:F334)</f>
        <v>561.5</v>
      </c>
      <c r="G335" s="481">
        <f>+SUM(G327:G334)</f>
        <v>0</v>
      </c>
      <c r="H335" s="481">
        <f t="shared" ref="H335:AP335" si="68">+SUM(H327:H334)</f>
        <v>0</v>
      </c>
      <c r="I335" s="481">
        <f t="shared" si="68"/>
        <v>0</v>
      </c>
      <c r="J335" s="481">
        <f t="shared" si="68"/>
        <v>0</v>
      </c>
      <c r="K335" s="481">
        <f t="shared" si="68"/>
        <v>0</v>
      </c>
      <c r="L335" s="481">
        <f t="shared" si="68"/>
        <v>0</v>
      </c>
      <c r="M335" s="481">
        <f t="shared" si="68"/>
        <v>0</v>
      </c>
      <c r="N335" s="481">
        <f t="shared" si="68"/>
        <v>0</v>
      </c>
      <c r="O335" s="481">
        <f t="shared" si="68"/>
        <v>0</v>
      </c>
      <c r="P335" s="481">
        <f t="shared" si="68"/>
        <v>0</v>
      </c>
      <c r="Q335" s="481">
        <f t="shared" si="68"/>
        <v>0</v>
      </c>
      <c r="R335" s="481">
        <f t="shared" si="68"/>
        <v>315</v>
      </c>
      <c r="S335" s="481">
        <f t="shared" si="68"/>
        <v>0</v>
      </c>
      <c r="T335" s="481">
        <f t="shared" si="68"/>
        <v>0</v>
      </c>
      <c r="U335" s="481">
        <f t="shared" si="68"/>
        <v>0</v>
      </c>
      <c r="V335" s="481">
        <f t="shared" si="68"/>
        <v>0</v>
      </c>
      <c r="W335" s="481">
        <f t="shared" si="68"/>
        <v>0</v>
      </c>
      <c r="X335" s="481">
        <f t="shared" si="68"/>
        <v>0</v>
      </c>
      <c r="Y335" s="481">
        <f t="shared" si="68"/>
        <v>0</v>
      </c>
      <c r="Z335" s="481">
        <f t="shared" si="68"/>
        <v>0</v>
      </c>
      <c r="AA335" s="481">
        <f t="shared" si="68"/>
        <v>0</v>
      </c>
      <c r="AB335" s="481">
        <f t="shared" si="68"/>
        <v>0</v>
      </c>
      <c r="AC335" s="481">
        <f t="shared" si="68"/>
        <v>0</v>
      </c>
      <c r="AD335" s="481">
        <f t="shared" si="68"/>
        <v>0</v>
      </c>
      <c r="AE335" s="481">
        <f t="shared" si="68"/>
        <v>0</v>
      </c>
      <c r="AF335" s="481">
        <f t="shared" si="68"/>
        <v>0</v>
      </c>
      <c r="AG335" s="481">
        <f t="shared" si="68"/>
        <v>0</v>
      </c>
      <c r="AH335" s="481">
        <f t="shared" si="68"/>
        <v>0</v>
      </c>
      <c r="AI335" s="481">
        <f t="shared" si="68"/>
        <v>0</v>
      </c>
      <c r="AJ335" s="481">
        <f t="shared" si="68"/>
        <v>0</v>
      </c>
      <c r="AK335" s="481">
        <f t="shared" si="68"/>
        <v>0</v>
      </c>
      <c r="AL335" s="481">
        <f t="shared" si="68"/>
        <v>0</v>
      </c>
      <c r="AM335" s="481">
        <f t="shared" si="68"/>
        <v>0</v>
      </c>
      <c r="AN335" s="481">
        <f t="shared" si="68"/>
        <v>0</v>
      </c>
      <c r="AO335" s="481">
        <f t="shared" si="68"/>
        <v>0</v>
      </c>
      <c r="AP335" s="481">
        <f t="shared" si="68"/>
        <v>0</v>
      </c>
      <c r="AQ335" s="470"/>
      <c r="AR335" s="481">
        <f>+SUM(AR327:AR334)</f>
        <v>0</v>
      </c>
      <c r="AS335" s="481">
        <f t="shared" ref="AS335:CA335" si="69">+SUM(AS327:AS334)</f>
        <v>0</v>
      </c>
      <c r="AT335" s="481">
        <f t="shared" si="69"/>
        <v>0</v>
      </c>
      <c r="AU335" s="481">
        <f t="shared" si="69"/>
        <v>0</v>
      </c>
      <c r="AV335" s="481">
        <f t="shared" si="69"/>
        <v>0</v>
      </c>
      <c r="AW335" s="481">
        <f t="shared" si="69"/>
        <v>0</v>
      </c>
      <c r="AX335" s="481">
        <f t="shared" si="69"/>
        <v>0</v>
      </c>
      <c r="AY335" s="481">
        <f t="shared" si="69"/>
        <v>0</v>
      </c>
      <c r="AZ335" s="481">
        <f t="shared" si="69"/>
        <v>0</v>
      </c>
      <c r="BA335" s="481">
        <f t="shared" si="69"/>
        <v>0</v>
      </c>
      <c r="BB335" s="481">
        <f t="shared" si="69"/>
        <v>0</v>
      </c>
      <c r="BC335" s="481">
        <f t="shared" si="69"/>
        <v>246.5</v>
      </c>
      <c r="BD335" s="481">
        <f t="shared" si="69"/>
        <v>0</v>
      </c>
      <c r="BE335" s="481">
        <f t="shared" si="69"/>
        <v>0</v>
      </c>
      <c r="BF335" s="481">
        <f t="shared" si="69"/>
        <v>0</v>
      </c>
      <c r="BG335" s="481">
        <f t="shared" si="69"/>
        <v>0</v>
      </c>
      <c r="BH335" s="481">
        <f t="shared" si="69"/>
        <v>0</v>
      </c>
      <c r="BI335" s="481">
        <f t="shared" si="69"/>
        <v>0</v>
      </c>
      <c r="BJ335" s="481">
        <f t="shared" si="69"/>
        <v>0</v>
      </c>
      <c r="BK335" s="481">
        <f t="shared" si="69"/>
        <v>0</v>
      </c>
      <c r="BL335" s="481">
        <f t="shared" si="69"/>
        <v>0</v>
      </c>
      <c r="BM335" s="481">
        <f t="shared" si="69"/>
        <v>0</v>
      </c>
      <c r="BN335" s="481">
        <f t="shared" si="69"/>
        <v>0</v>
      </c>
      <c r="BO335" s="481">
        <f t="shared" si="69"/>
        <v>0</v>
      </c>
      <c r="BP335" s="481">
        <f t="shared" si="69"/>
        <v>0</v>
      </c>
      <c r="BQ335" s="481">
        <f t="shared" si="69"/>
        <v>0</v>
      </c>
      <c r="BR335" s="481">
        <f t="shared" si="69"/>
        <v>0</v>
      </c>
      <c r="BS335" s="481">
        <f t="shared" si="69"/>
        <v>0</v>
      </c>
      <c r="BT335" s="481">
        <f t="shared" si="69"/>
        <v>0</v>
      </c>
      <c r="BU335" s="481">
        <f t="shared" si="69"/>
        <v>0</v>
      </c>
      <c r="BV335" s="481">
        <f t="shared" si="69"/>
        <v>0</v>
      </c>
      <c r="BW335" s="481">
        <f t="shared" si="69"/>
        <v>0</v>
      </c>
      <c r="BX335" s="481">
        <f t="shared" si="69"/>
        <v>0</v>
      </c>
      <c r="BY335" s="481">
        <f t="shared" si="69"/>
        <v>0</v>
      </c>
      <c r="BZ335" s="481">
        <f t="shared" si="69"/>
        <v>0</v>
      </c>
      <c r="CA335" s="481">
        <f t="shared" si="69"/>
        <v>0</v>
      </c>
      <c r="CC335" s="481">
        <f>+SUM(CC327:CC334)</f>
        <v>0</v>
      </c>
      <c r="CD335" s="481">
        <f t="shared" ref="CD335:DL335" si="70">+SUM(CD327:CD334)</f>
        <v>0</v>
      </c>
      <c r="CE335" s="481">
        <f t="shared" si="70"/>
        <v>0</v>
      </c>
      <c r="CF335" s="481">
        <f t="shared" si="70"/>
        <v>0</v>
      </c>
      <c r="CG335" s="481">
        <f t="shared" si="70"/>
        <v>0</v>
      </c>
      <c r="CH335" s="481">
        <f t="shared" si="70"/>
        <v>0</v>
      </c>
      <c r="CI335" s="481">
        <f t="shared" si="70"/>
        <v>0</v>
      </c>
      <c r="CJ335" s="481">
        <f t="shared" si="70"/>
        <v>0</v>
      </c>
      <c r="CK335" s="481">
        <f t="shared" si="70"/>
        <v>0</v>
      </c>
      <c r="CL335" s="481">
        <f t="shared" si="70"/>
        <v>0</v>
      </c>
      <c r="CM335" s="481">
        <f t="shared" si="70"/>
        <v>0</v>
      </c>
      <c r="CN335" s="481">
        <f t="shared" si="70"/>
        <v>0</v>
      </c>
      <c r="CO335" s="481">
        <f t="shared" si="70"/>
        <v>0</v>
      </c>
      <c r="CP335" s="481">
        <f t="shared" si="70"/>
        <v>0</v>
      </c>
      <c r="CQ335" s="481">
        <f t="shared" si="70"/>
        <v>0</v>
      </c>
      <c r="CR335" s="481">
        <f t="shared" si="70"/>
        <v>0</v>
      </c>
      <c r="CS335" s="481">
        <f t="shared" si="70"/>
        <v>0</v>
      </c>
      <c r="CT335" s="481">
        <f t="shared" si="70"/>
        <v>0</v>
      </c>
      <c r="CU335" s="481">
        <f t="shared" si="70"/>
        <v>0</v>
      </c>
      <c r="CV335" s="481">
        <f t="shared" si="70"/>
        <v>0</v>
      </c>
      <c r="CW335" s="481">
        <f t="shared" si="70"/>
        <v>0</v>
      </c>
      <c r="CX335" s="481">
        <f t="shared" si="70"/>
        <v>0</v>
      </c>
      <c r="CY335" s="481">
        <f t="shared" si="70"/>
        <v>0</v>
      </c>
      <c r="CZ335" s="481">
        <f t="shared" si="70"/>
        <v>0</v>
      </c>
      <c r="DA335" s="481">
        <f t="shared" si="70"/>
        <v>0</v>
      </c>
      <c r="DB335" s="481">
        <f t="shared" si="70"/>
        <v>0</v>
      </c>
      <c r="DC335" s="481">
        <f t="shared" si="70"/>
        <v>0</v>
      </c>
      <c r="DD335" s="481">
        <f t="shared" si="70"/>
        <v>0</v>
      </c>
      <c r="DE335" s="481">
        <f t="shared" si="70"/>
        <v>0</v>
      </c>
      <c r="DF335" s="481">
        <f t="shared" si="70"/>
        <v>0</v>
      </c>
      <c r="DG335" s="481">
        <f t="shared" si="70"/>
        <v>0</v>
      </c>
      <c r="DH335" s="481">
        <f t="shared" si="70"/>
        <v>0</v>
      </c>
      <c r="DI335" s="481">
        <f t="shared" si="70"/>
        <v>0</v>
      </c>
      <c r="DJ335" s="481">
        <f t="shared" si="70"/>
        <v>0</v>
      </c>
      <c r="DK335" s="481">
        <f t="shared" si="70"/>
        <v>0</v>
      </c>
      <c r="DL335" s="481">
        <f t="shared" si="70"/>
        <v>0</v>
      </c>
      <c r="DM335" s="464">
        <v>1</v>
      </c>
    </row>
    <row r="336" spans="2:117">
      <c r="B336" s="473">
        <v>1</v>
      </c>
      <c r="C336" s="423" t="s">
        <v>1112</v>
      </c>
      <c r="D336" s="423" t="s">
        <v>901</v>
      </c>
      <c r="E336" s="423" t="s">
        <v>902</v>
      </c>
      <c r="F336" s="476">
        <f t="shared" ref="F336:F343" si="71">+SUM(G336:CA336)</f>
        <v>0</v>
      </c>
      <c r="G336" s="475"/>
      <c r="H336" s="475"/>
      <c r="I336" s="475"/>
      <c r="J336" s="475"/>
      <c r="K336" s="475"/>
      <c r="L336" s="475"/>
      <c r="M336" s="475"/>
      <c r="N336" s="475"/>
      <c r="O336" s="475"/>
      <c r="P336" s="475"/>
      <c r="Q336" s="475"/>
      <c r="R336" s="475"/>
      <c r="S336" s="475"/>
      <c r="T336" s="475"/>
      <c r="U336" s="475"/>
      <c r="V336" s="475"/>
      <c r="W336" s="475"/>
      <c r="X336" s="475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5"/>
      <c r="AI336" s="475"/>
      <c r="AJ336" s="475"/>
      <c r="AK336" s="475"/>
      <c r="AL336" s="475"/>
      <c r="AM336" s="475"/>
      <c r="AN336" s="475"/>
      <c r="AO336" s="475"/>
      <c r="AP336" s="475"/>
      <c r="AR336" s="475"/>
      <c r="AS336" s="475"/>
      <c r="AT336" s="475"/>
      <c r="AU336" s="475"/>
      <c r="AV336" s="475"/>
      <c r="AW336" s="475"/>
      <c r="AX336" s="475"/>
      <c r="AY336" s="475"/>
      <c r="AZ336" s="475"/>
      <c r="BA336" s="475"/>
      <c r="BB336" s="475"/>
      <c r="BC336" s="475"/>
      <c r="BD336" s="475"/>
      <c r="BE336" s="475"/>
      <c r="BF336" s="475"/>
      <c r="BG336" s="475"/>
      <c r="BH336" s="475"/>
      <c r="BI336" s="475"/>
      <c r="BJ336" s="475"/>
      <c r="BK336" s="475"/>
      <c r="BL336" s="475"/>
      <c r="BM336" s="475"/>
      <c r="BN336" s="475"/>
      <c r="BO336" s="475"/>
      <c r="BP336" s="475"/>
      <c r="BQ336" s="475"/>
      <c r="BR336" s="475"/>
      <c r="BS336" s="475"/>
      <c r="BT336" s="475"/>
      <c r="BU336" s="475"/>
      <c r="BV336" s="475"/>
      <c r="BW336" s="475"/>
      <c r="BX336" s="475"/>
      <c r="BY336" s="475"/>
      <c r="BZ336" s="475"/>
      <c r="CA336" s="475"/>
      <c r="CC336" s="475"/>
      <c r="CD336" s="475"/>
      <c r="CE336" s="475"/>
      <c r="CF336" s="475"/>
      <c r="CG336" s="475"/>
      <c r="CH336" s="475"/>
      <c r="CI336" s="475"/>
      <c r="CJ336" s="475"/>
      <c r="CK336" s="475"/>
      <c r="CL336" s="475"/>
      <c r="CM336" s="475"/>
      <c r="CN336" s="475"/>
      <c r="CO336" s="475"/>
      <c r="CP336" s="475"/>
      <c r="CQ336" s="475"/>
      <c r="CR336" s="475"/>
      <c r="CS336" s="475"/>
      <c r="CT336" s="475"/>
      <c r="CU336" s="475"/>
      <c r="CV336" s="475"/>
      <c r="CW336" s="475"/>
      <c r="CX336" s="475"/>
      <c r="CY336" s="475"/>
      <c r="CZ336" s="475"/>
      <c r="DA336" s="475"/>
      <c r="DB336" s="475"/>
      <c r="DC336" s="475"/>
      <c r="DD336" s="475"/>
      <c r="DE336" s="475"/>
      <c r="DF336" s="475"/>
      <c r="DG336" s="475"/>
      <c r="DH336" s="475"/>
      <c r="DI336" s="475"/>
      <c r="DJ336" s="475"/>
      <c r="DK336" s="475"/>
      <c r="DL336" s="475"/>
      <c r="DM336" s="464">
        <v>1</v>
      </c>
    </row>
    <row r="337" spans="2:117">
      <c r="B337" s="473">
        <f>+B336+1</f>
        <v>2</v>
      </c>
      <c r="C337" s="423" t="s">
        <v>1112</v>
      </c>
      <c r="D337" s="423" t="s">
        <v>1202</v>
      </c>
      <c r="E337" s="423" t="s">
        <v>1203</v>
      </c>
      <c r="F337" s="476">
        <f t="shared" si="71"/>
        <v>0</v>
      </c>
      <c r="G337" s="475"/>
      <c r="H337" s="475"/>
      <c r="I337" s="475"/>
      <c r="J337" s="475"/>
      <c r="K337" s="475"/>
      <c r="L337" s="475"/>
      <c r="M337" s="475"/>
      <c r="N337" s="475"/>
      <c r="O337" s="475"/>
      <c r="P337" s="475"/>
      <c r="Q337" s="475"/>
      <c r="R337" s="475"/>
      <c r="S337" s="475"/>
      <c r="T337" s="475"/>
      <c r="U337" s="475"/>
      <c r="V337" s="475"/>
      <c r="W337" s="475"/>
      <c r="X337" s="475"/>
      <c r="Y337" s="475"/>
      <c r="Z337" s="475"/>
      <c r="AA337" s="475"/>
      <c r="AB337" s="475"/>
      <c r="AC337" s="475"/>
      <c r="AD337" s="475"/>
      <c r="AE337" s="475"/>
      <c r="AF337" s="475"/>
      <c r="AG337" s="475"/>
      <c r="AH337" s="475"/>
      <c r="AI337" s="475"/>
      <c r="AJ337" s="475"/>
      <c r="AK337" s="475"/>
      <c r="AL337" s="475"/>
      <c r="AM337" s="475"/>
      <c r="AN337" s="475"/>
      <c r="AO337" s="475"/>
      <c r="AP337" s="475"/>
      <c r="AR337" s="475"/>
      <c r="AS337" s="475"/>
      <c r="AT337" s="475"/>
      <c r="AU337" s="475"/>
      <c r="AV337" s="475"/>
      <c r="AW337" s="475"/>
      <c r="AX337" s="475"/>
      <c r="AY337" s="475"/>
      <c r="AZ337" s="475"/>
      <c r="BA337" s="475"/>
      <c r="BB337" s="475"/>
      <c r="BC337" s="475"/>
      <c r="BD337" s="475"/>
      <c r="BE337" s="475"/>
      <c r="BF337" s="475"/>
      <c r="BG337" s="475"/>
      <c r="BH337" s="475"/>
      <c r="BI337" s="475"/>
      <c r="BJ337" s="475"/>
      <c r="BK337" s="475"/>
      <c r="BL337" s="475"/>
      <c r="BM337" s="475"/>
      <c r="BN337" s="475"/>
      <c r="BO337" s="475"/>
      <c r="BP337" s="475"/>
      <c r="BQ337" s="475"/>
      <c r="BR337" s="475"/>
      <c r="BS337" s="475"/>
      <c r="BT337" s="475"/>
      <c r="BU337" s="475"/>
      <c r="BV337" s="475"/>
      <c r="BW337" s="475"/>
      <c r="BX337" s="475"/>
      <c r="BY337" s="475"/>
      <c r="BZ337" s="475"/>
      <c r="CA337" s="475"/>
      <c r="CC337" s="475"/>
      <c r="CD337" s="475"/>
      <c r="CE337" s="475"/>
      <c r="CF337" s="475"/>
      <c r="CG337" s="475"/>
      <c r="CH337" s="475"/>
      <c r="CI337" s="475"/>
      <c r="CJ337" s="475"/>
      <c r="CK337" s="475"/>
      <c r="CL337" s="475"/>
      <c r="CM337" s="475"/>
      <c r="CN337" s="475"/>
      <c r="CO337" s="475"/>
      <c r="CP337" s="475"/>
      <c r="CQ337" s="475"/>
      <c r="CR337" s="475"/>
      <c r="CS337" s="475"/>
      <c r="CT337" s="475"/>
      <c r="CU337" s="475"/>
      <c r="CV337" s="475"/>
      <c r="CW337" s="475"/>
      <c r="CX337" s="475"/>
      <c r="CY337" s="475"/>
      <c r="CZ337" s="475"/>
      <c r="DA337" s="475"/>
      <c r="DB337" s="475"/>
      <c r="DC337" s="475"/>
      <c r="DD337" s="475"/>
      <c r="DE337" s="475"/>
      <c r="DF337" s="475"/>
      <c r="DG337" s="475"/>
      <c r="DH337" s="475"/>
      <c r="DI337" s="475"/>
      <c r="DJ337" s="475"/>
      <c r="DK337" s="475"/>
      <c r="DL337" s="475"/>
      <c r="DM337" s="464">
        <v>1</v>
      </c>
    </row>
    <row r="338" spans="2:117">
      <c r="B338" s="473">
        <f t="shared" ref="B338:B343" si="72">+B337+1</f>
        <v>3</v>
      </c>
      <c r="C338" s="423" t="s">
        <v>1112</v>
      </c>
      <c r="D338" s="423" t="s">
        <v>865</v>
      </c>
      <c r="E338" s="423" t="s">
        <v>866</v>
      </c>
      <c r="F338" s="476">
        <f t="shared" si="71"/>
        <v>0</v>
      </c>
      <c r="G338" s="475"/>
      <c r="H338" s="475"/>
      <c r="I338" s="475"/>
      <c r="J338" s="475"/>
      <c r="K338" s="475"/>
      <c r="L338" s="475"/>
      <c r="M338" s="475"/>
      <c r="N338" s="475"/>
      <c r="O338" s="475"/>
      <c r="P338" s="475"/>
      <c r="Q338" s="475"/>
      <c r="R338" s="475"/>
      <c r="S338" s="475"/>
      <c r="T338" s="475"/>
      <c r="U338" s="475"/>
      <c r="V338" s="475"/>
      <c r="W338" s="475"/>
      <c r="X338" s="475"/>
      <c r="Y338" s="475"/>
      <c r="Z338" s="475"/>
      <c r="AA338" s="475"/>
      <c r="AB338" s="475"/>
      <c r="AC338" s="475"/>
      <c r="AD338" s="475"/>
      <c r="AE338" s="475"/>
      <c r="AF338" s="475"/>
      <c r="AG338" s="475"/>
      <c r="AH338" s="475"/>
      <c r="AI338" s="475"/>
      <c r="AJ338" s="475"/>
      <c r="AK338" s="475"/>
      <c r="AL338" s="475"/>
      <c r="AM338" s="475"/>
      <c r="AN338" s="475"/>
      <c r="AO338" s="475"/>
      <c r="AP338" s="475"/>
      <c r="AR338" s="475"/>
      <c r="AS338" s="475"/>
      <c r="AT338" s="475"/>
      <c r="AU338" s="475"/>
      <c r="AV338" s="475"/>
      <c r="AW338" s="475"/>
      <c r="AX338" s="475"/>
      <c r="AY338" s="475"/>
      <c r="AZ338" s="475"/>
      <c r="BA338" s="475"/>
      <c r="BB338" s="475"/>
      <c r="BC338" s="475"/>
      <c r="BD338" s="475"/>
      <c r="BE338" s="475"/>
      <c r="BF338" s="475"/>
      <c r="BG338" s="475"/>
      <c r="BH338" s="475"/>
      <c r="BI338" s="475"/>
      <c r="BJ338" s="475"/>
      <c r="BK338" s="475"/>
      <c r="BL338" s="475"/>
      <c r="BM338" s="475"/>
      <c r="BN338" s="475"/>
      <c r="BO338" s="475"/>
      <c r="BP338" s="475"/>
      <c r="BQ338" s="475"/>
      <c r="BR338" s="475"/>
      <c r="BS338" s="475"/>
      <c r="BT338" s="475"/>
      <c r="BU338" s="475"/>
      <c r="BV338" s="475"/>
      <c r="BW338" s="475"/>
      <c r="BX338" s="475"/>
      <c r="BY338" s="475"/>
      <c r="BZ338" s="475"/>
      <c r="CA338" s="475"/>
      <c r="CC338" s="475"/>
      <c r="CD338" s="475"/>
      <c r="CE338" s="475"/>
      <c r="CF338" s="475"/>
      <c r="CG338" s="475"/>
      <c r="CH338" s="475"/>
      <c r="CI338" s="475"/>
      <c r="CJ338" s="475"/>
      <c r="CK338" s="475"/>
      <c r="CL338" s="475"/>
      <c r="CM338" s="475"/>
      <c r="CN338" s="475"/>
      <c r="CO338" s="475"/>
      <c r="CP338" s="475"/>
      <c r="CQ338" s="475"/>
      <c r="CR338" s="475"/>
      <c r="CS338" s="475"/>
      <c r="CT338" s="475"/>
      <c r="CU338" s="475"/>
      <c r="CV338" s="475"/>
      <c r="CW338" s="475"/>
      <c r="CX338" s="475"/>
      <c r="CY338" s="475"/>
      <c r="CZ338" s="475"/>
      <c r="DA338" s="475"/>
      <c r="DB338" s="475"/>
      <c r="DC338" s="475"/>
      <c r="DD338" s="475"/>
      <c r="DE338" s="475"/>
      <c r="DF338" s="475"/>
      <c r="DG338" s="475"/>
      <c r="DH338" s="475"/>
      <c r="DI338" s="475"/>
      <c r="DJ338" s="475"/>
      <c r="DK338" s="475"/>
      <c r="DL338" s="475"/>
      <c r="DM338" s="464">
        <v>1</v>
      </c>
    </row>
    <row r="339" spans="2:117">
      <c r="B339" s="473">
        <f t="shared" si="72"/>
        <v>4</v>
      </c>
      <c r="C339" s="423" t="s">
        <v>1112</v>
      </c>
      <c r="D339" s="423" t="s">
        <v>1204</v>
      </c>
      <c r="E339" s="423" t="s">
        <v>1205</v>
      </c>
      <c r="F339" s="476">
        <f t="shared" si="71"/>
        <v>0</v>
      </c>
      <c r="G339" s="475"/>
      <c r="H339" s="475"/>
      <c r="I339" s="475"/>
      <c r="J339" s="475"/>
      <c r="K339" s="475"/>
      <c r="L339" s="475"/>
      <c r="M339" s="475"/>
      <c r="N339" s="475"/>
      <c r="O339" s="475"/>
      <c r="P339" s="475"/>
      <c r="Q339" s="475"/>
      <c r="R339" s="475"/>
      <c r="S339" s="475"/>
      <c r="T339" s="475"/>
      <c r="U339" s="475"/>
      <c r="V339" s="475"/>
      <c r="W339" s="475"/>
      <c r="X339" s="475"/>
      <c r="Y339" s="475"/>
      <c r="Z339" s="475"/>
      <c r="AA339" s="475"/>
      <c r="AB339" s="475"/>
      <c r="AC339" s="475"/>
      <c r="AD339" s="475"/>
      <c r="AE339" s="475"/>
      <c r="AF339" s="475"/>
      <c r="AG339" s="475"/>
      <c r="AH339" s="475"/>
      <c r="AI339" s="475"/>
      <c r="AJ339" s="475"/>
      <c r="AK339" s="475"/>
      <c r="AL339" s="475"/>
      <c r="AM339" s="475"/>
      <c r="AN339" s="475"/>
      <c r="AO339" s="475"/>
      <c r="AP339" s="475"/>
      <c r="AR339" s="475"/>
      <c r="AS339" s="475"/>
      <c r="AT339" s="475"/>
      <c r="AU339" s="475"/>
      <c r="AV339" s="475"/>
      <c r="AW339" s="475"/>
      <c r="AX339" s="475"/>
      <c r="AY339" s="475"/>
      <c r="AZ339" s="475"/>
      <c r="BA339" s="475"/>
      <c r="BB339" s="475"/>
      <c r="BC339" s="475"/>
      <c r="BD339" s="475"/>
      <c r="BE339" s="475"/>
      <c r="BF339" s="475"/>
      <c r="BG339" s="475"/>
      <c r="BH339" s="475"/>
      <c r="BI339" s="475"/>
      <c r="BJ339" s="475"/>
      <c r="BK339" s="475"/>
      <c r="BL339" s="475"/>
      <c r="BM339" s="475"/>
      <c r="BN339" s="475"/>
      <c r="BO339" s="475"/>
      <c r="BP339" s="475"/>
      <c r="BQ339" s="475"/>
      <c r="BR339" s="475"/>
      <c r="BS339" s="475"/>
      <c r="BT339" s="475"/>
      <c r="BU339" s="475"/>
      <c r="BV339" s="475"/>
      <c r="BW339" s="475"/>
      <c r="BX339" s="475"/>
      <c r="BY339" s="475"/>
      <c r="BZ339" s="475"/>
      <c r="CA339" s="475"/>
      <c r="CC339" s="475"/>
      <c r="CD339" s="475"/>
      <c r="CE339" s="475"/>
      <c r="CF339" s="475"/>
      <c r="CG339" s="475"/>
      <c r="CH339" s="475"/>
      <c r="CI339" s="475"/>
      <c r="CJ339" s="475"/>
      <c r="CK339" s="475"/>
      <c r="CL339" s="475"/>
      <c r="CM339" s="475"/>
      <c r="CN339" s="475"/>
      <c r="CO339" s="475"/>
      <c r="CP339" s="475"/>
      <c r="CQ339" s="475"/>
      <c r="CR339" s="475"/>
      <c r="CS339" s="475"/>
      <c r="CT339" s="475"/>
      <c r="CU339" s="475"/>
      <c r="CV339" s="475"/>
      <c r="CW339" s="475"/>
      <c r="CX339" s="475"/>
      <c r="CY339" s="475"/>
      <c r="CZ339" s="475"/>
      <c r="DA339" s="475"/>
      <c r="DB339" s="475"/>
      <c r="DC339" s="475"/>
      <c r="DD339" s="475"/>
      <c r="DE339" s="475"/>
      <c r="DF339" s="475"/>
      <c r="DG339" s="475"/>
      <c r="DH339" s="475"/>
      <c r="DI339" s="475"/>
      <c r="DJ339" s="475"/>
      <c r="DK339" s="475"/>
      <c r="DL339" s="475"/>
      <c r="DM339" s="464">
        <v>1</v>
      </c>
    </row>
    <row r="340" spans="2:117">
      <c r="B340" s="473">
        <f t="shared" si="72"/>
        <v>5</v>
      </c>
      <c r="C340" s="423" t="s">
        <v>1112</v>
      </c>
      <c r="D340" s="423" t="s">
        <v>1206</v>
      </c>
      <c r="E340" s="423" t="s">
        <v>1207</v>
      </c>
      <c r="F340" s="476">
        <f t="shared" si="71"/>
        <v>0</v>
      </c>
      <c r="G340" s="475"/>
      <c r="H340" s="475"/>
      <c r="I340" s="475"/>
      <c r="J340" s="475"/>
      <c r="K340" s="475"/>
      <c r="L340" s="475"/>
      <c r="M340" s="475"/>
      <c r="N340" s="475"/>
      <c r="O340" s="475"/>
      <c r="P340" s="475"/>
      <c r="Q340" s="475"/>
      <c r="R340" s="475"/>
      <c r="S340" s="475"/>
      <c r="T340" s="475"/>
      <c r="U340" s="475"/>
      <c r="V340" s="475"/>
      <c r="W340" s="475"/>
      <c r="X340" s="475"/>
      <c r="Y340" s="475"/>
      <c r="Z340" s="475"/>
      <c r="AA340" s="475"/>
      <c r="AB340" s="475"/>
      <c r="AC340" s="475"/>
      <c r="AD340" s="475"/>
      <c r="AE340" s="475"/>
      <c r="AF340" s="475"/>
      <c r="AG340" s="475"/>
      <c r="AH340" s="475"/>
      <c r="AI340" s="475"/>
      <c r="AJ340" s="475"/>
      <c r="AK340" s="475"/>
      <c r="AL340" s="475"/>
      <c r="AM340" s="475"/>
      <c r="AN340" s="475"/>
      <c r="AO340" s="475"/>
      <c r="AP340" s="475"/>
      <c r="AR340" s="475"/>
      <c r="AS340" s="475"/>
      <c r="AT340" s="475"/>
      <c r="AU340" s="475"/>
      <c r="AV340" s="475"/>
      <c r="AW340" s="475"/>
      <c r="AX340" s="475"/>
      <c r="AY340" s="475"/>
      <c r="AZ340" s="475"/>
      <c r="BA340" s="475"/>
      <c r="BB340" s="475"/>
      <c r="BC340" s="475"/>
      <c r="BD340" s="475"/>
      <c r="BE340" s="475"/>
      <c r="BF340" s="475"/>
      <c r="BG340" s="475"/>
      <c r="BH340" s="475"/>
      <c r="BI340" s="475"/>
      <c r="BJ340" s="475"/>
      <c r="BK340" s="475"/>
      <c r="BL340" s="475"/>
      <c r="BM340" s="475"/>
      <c r="BN340" s="475"/>
      <c r="BO340" s="475"/>
      <c r="BP340" s="475"/>
      <c r="BQ340" s="475"/>
      <c r="BR340" s="475"/>
      <c r="BS340" s="475"/>
      <c r="BT340" s="475"/>
      <c r="BU340" s="475"/>
      <c r="BV340" s="475"/>
      <c r="BW340" s="475"/>
      <c r="BX340" s="475"/>
      <c r="BY340" s="475"/>
      <c r="BZ340" s="475"/>
      <c r="CA340" s="475"/>
      <c r="CC340" s="475"/>
      <c r="CD340" s="475"/>
      <c r="CE340" s="475"/>
      <c r="CF340" s="475"/>
      <c r="CG340" s="475"/>
      <c r="CH340" s="475"/>
      <c r="CI340" s="475"/>
      <c r="CJ340" s="475"/>
      <c r="CK340" s="475"/>
      <c r="CL340" s="475"/>
      <c r="CM340" s="475"/>
      <c r="CN340" s="475"/>
      <c r="CO340" s="475"/>
      <c r="CP340" s="475"/>
      <c r="CQ340" s="475"/>
      <c r="CR340" s="475"/>
      <c r="CS340" s="475"/>
      <c r="CT340" s="475"/>
      <c r="CU340" s="475"/>
      <c r="CV340" s="475"/>
      <c r="CW340" s="475"/>
      <c r="CX340" s="475"/>
      <c r="CY340" s="475"/>
      <c r="CZ340" s="475"/>
      <c r="DA340" s="475"/>
      <c r="DB340" s="475"/>
      <c r="DC340" s="475"/>
      <c r="DD340" s="475"/>
      <c r="DE340" s="475"/>
      <c r="DF340" s="475"/>
      <c r="DG340" s="475"/>
      <c r="DH340" s="475"/>
      <c r="DI340" s="475"/>
      <c r="DJ340" s="475"/>
      <c r="DK340" s="475"/>
      <c r="DL340" s="475"/>
      <c r="DM340" s="464">
        <v>1</v>
      </c>
    </row>
    <row r="341" spans="2:117">
      <c r="B341" s="473">
        <f t="shared" si="72"/>
        <v>6</v>
      </c>
      <c r="C341" s="423" t="s">
        <v>1112</v>
      </c>
      <c r="D341" s="423" t="s">
        <v>1208</v>
      </c>
      <c r="E341" s="423" t="s">
        <v>1209</v>
      </c>
      <c r="F341" s="476">
        <f t="shared" si="71"/>
        <v>0</v>
      </c>
      <c r="G341" s="475"/>
      <c r="H341" s="475"/>
      <c r="I341" s="475"/>
      <c r="J341" s="475"/>
      <c r="K341" s="475"/>
      <c r="L341" s="475"/>
      <c r="M341" s="475"/>
      <c r="N341" s="475"/>
      <c r="O341" s="475"/>
      <c r="P341" s="475"/>
      <c r="Q341" s="475"/>
      <c r="R341" s="475"/>
      <c r="S341" s="475"/>
      <c r="T341" s="475"/>
      <c r="U341" s="475"/>
      <c r="V341" s="475"/>
      <c r="W341" s="475"/>
      <c r="X341" s="475"/>
      <c r="Y341" s="475"/>
      <c r="Z341" s="475"/>
      <c r="AA341" s="475"/>
      <c r="AB341" s="475"/>
      <c r="AC341" s="475"/>
      <c r="AD341" s="475"/>
      <c r="AE341" s="475"/>
      <c r="AF341" s="475"/>
      <c r="AG341" s="475"/>
      <c r="AH341" s="475"/>
      <c r="AI341" s="475"/>
      <c r="AJ341" s="475"/>
      <c r="AK341" s="475"/>
      <c r="AL341" s="475"/>
      <c r="AM341" s="475"/>
      <c r="AN341" s="475"/>
      <c r="AO341" s="475"/>
      <c r="AP341" s="475"/>
      <c r="AR341" s="475"/>
      <c r="AS341" s="475"/>
      <c r="AT341" s="475"/>
      <c r="AU341" s="475"/>
      <c r="AV341" s="475"/>
      <c r="AW341" s="475"/>
      <c r="AX341" s="475"/>
      <c r="AY341" s="475"/>
      <c r="AZ341" s="475"/>
      <c r="BA341" s="475"/>
      <c r="BB341" s="475"/>
      <c r="BC341" s="475"/>
      <c r="BD341" s="475"/>
      <c r="BE341" s="475"/>
      <c r="BF341" s="475"/>
      <c r="BG341" s="475"/>
      <c r="BH341" s="475"/>
      <c r="BI341" s="475"/>
      <c r="BJ341" s="475"/>
      <c r="BK341" s="475"/>
      <c r="BL341" s="475"/>
      <c r="BM341" s="475"/>
      <c r="BN341" s="475"/>
      <c r="BO341" s="475"/>
      <c r="BP341" s="475"/>
      <c r="BQ341" s="475"/>
      <c r="BR341" s="475"/>
      <c r="BS341" s="475"/>
      <c r="BT341" s="475"/>
      <c r="BU341" s="475"/>
      <c r="BV341" s="475"/>
      <c r="BW341" s="475"/>
      <c r="BX341" s="475"/>
      <c r="BY341" s="475"/>
      <c r="BZ341" s="475"/>
      <c r="CA341" s="475"/>
      <c r="CC341" s="475"/>
      <c r="CD341" s="475"/>
      <c r="CE341" s="475"/>
      <c r="CF341" s="475"/>
      <c r="CG341" s="475"/>
      <c r="CH341" s="475"/>
      <c r="CI341" s="475"/>
      <c r="CJ341" s="475"/>
      <c r="CK341" s="475"/>
      <c r="CL341" s="475"/>
      <c r="CM341" s="475"/>
      <c r="CN341" s="475"/>
      <c r="CO341" s="475"/>
      <c r="CP341" s="475"/>
      <c r="CQ341" s="475"/>
      <c r="CR341" s="475"/>
      <c r="CS341" s="475"/>
      <c r="CT341" s="475"/>
      <c r="CU341" s="475"/>
      <c r="CV341" s="475"/>
      <c r="CW341" s="475"/>
      <c r="CX341" s="475"/>
      <c r="CY341" s="475"/>
      <c r="CZ341" s="475"/>
      <c r="DA341" s="475"/>
      <c r="DB341" s="475"/>
      <c r="DC341" s="475"/>
      <c r="DD341" s="475"/>
      <c r="DE341" s="475"/>
      <c r="DF341" s="475"/>
      <c r="DG341" s="475"/>
      <c r="DH341" s="475"/>
      <c r="DI341" s="475"/>
      <c r="DJ341" s="475"/>
      <c r="DK341" s="475"/>
      <c r="DL341" s="475"/>
      <c r="DM341" s="464">
        <v>1</v>
      </c>
    </row>
    <row r="342" spans="2:117">
      <c r="B342" s="473">
        <f t="shared" si="72"/>
        <v>7</v>
      </c>
      <c r="C342" s="423" t="s">
        <v>1112</v>
      </c>
      <c r="D342" s="423" t="s">
        <v>1210</v>
      </c>
      <c r="E342" s="423" t="s">
        <v>1211</v>
      </c>
      <c r="F342" s="476">
        <f t="shared" si="71"/>
        <v>0</v>
      </c>
      <c r="G342" s="475"/>
      <c r="H342" s="475"/>
      <c r="I342" s="475"/>
      <c r="J342" s="475"/>
      <c r="K342" s="475"/>
      <c r="L342" s="475"/>
      <c r="M342" s="475"/>
      <c r="N342" s="475"/>
      <c r="O342" s="475"/>
      <c r="P342" s="475"/>
      <c r="Q342" s="475"/>
      <c r="R342" s="475"/>
      <c r="S342" s="475"/>
      <c r="T342" s="475"/>
      <c r="U342" s="475"/>
      <c r="V342" s="475"/>
      <c r="W342" s="475"/>
      <c r="X342" s="475"/>
      <c r="Y342" s="475"/>
      <c r="Z342" s="475"/>
      <c r="AA342" s="475"/>
      <c r="AB342" s="475"/>
      <c r="AC342" s="475"/>
      <c r="AD342" s="475"/>
      <c r="AE342" s="475"/>
      <c r="AF342" s="475"/>
      <c r="AG342" s="475"/>
      <c r="AH342" s="475"/>
      <c r="AI342" s="475"/>
      <c r="AJ342" s="475"/>
      <c r="AK342" s="475"/>
      <c r="AL342" s="475"/>
      <c r="AM342" s="475"/>
      <c r="AN342" s="475"/>
      <c r="AO342" s="475"/>
      <c r="AP342" s="475"/>
      <c r="AR342" s="475"/>
      <c r="AS342" s="475"/>
      <c r="AT342" s="475"/>
      <c r="AU342" s="475"/>
      <c r="AV342" s="475"/>
      <c r="AW342" s="475"/>
      <c r="AX342" s="475"/>
      <c r="AY342" s="475"/>
      <c r="AZ342" s="475"/>
      <c r="BA342" s="475"/>
      <c r="BB342" s="475"/>
      <c r="BC342" s="475"/>
      <c r="BD342" s="475"/>
      <c r="BE342" s="475"/>
      <c r="BF342" s="475"/>
      <c r="BG342" s="475"/>
      <c r="BH342" s="475"/>
      <c r="BI342" s="475"/>
      <c r="BJ342" s="475"/>
      <c r="BK342" s="475"/>
      <c r="BL342" s="475"/>
      <c r="BM342" s="475"/>
      <c r="BN342" s="475"/>
      <c r="BO342" s="475"/>
      <c r="BP342" s="475"/>
      <c r="BQ342" s="475"/>
      <c r="BR342" s="475"/>
      <c r="BS342" s="475"/>
      <c r="BT342" s="475"/>
      <c r="BU342" s="475"/>
      <c r="BV342" s="475"/>
      <c r="BW342" s="475"/>
      <c r="BX342" s="475"/>
      <c r="BY342" s="475"/>
      <c r="BZ342" s="475"/>
      <c r="CA342" s="475"/>
      <c r="CC342" s="475"/>
      <c r="CD342" s="475"/>
      <c r="CE342" s="475"/>
      <c r="CF342" s="475"/>
      <c r="CG342" s="475"/>
      <c r="CH342" s="475"/>
      <c r="CI342" s="475"/>
      <c r="CJ342" s="475"/>
      <c r="CK342" s="475"/>
      <c r="CL342" s="475"/>
      <c r="CM342" s="475"/>
      <c r="CN342" s="475"/>
      <c r="CO342" s="475"/>
      <c r="CP342" s="475"/>
      <c r="CQ342" s="475"/>
      <c r="CR342" s="475"/>
      <c r="CS342" s="475"/>
      <c r="CT342" s="475"/>
      <c r="CU342" s="475"/>
      <c r="CV342" s="475"/>
      <c r="CW342" s="475"/>
      <c r="CX342" s="475"/>
      <c r="CY342" s="475"/>
      <c r="CZ342" s="475"/>
      <c r="DA342" s="475"/>
      <c r="DB342" s="475"/>
      <c r="DC342" s="475"/>
      <c r="DD342" s="475"/>
      <c r="DE342" s="475"/>
      <c r="DF342" s="475"/>
      <c r="DG342" s="475"/>
      <c r="DH342" s="475"/>
      <c r="DI342" s="475"/>
      <c r="DJ342" s="475"/>
      <c r="DK342" s="475"/>
      <c r="DL342" s="475"/>
      <c r="DM342" s="464">
        <v>1</v>
      </c>
    </row>
    <row r="343" spans="2:117">
      <c r="B343" s="473">
        <f t="shared" si="72"/>
        <v>8</v>
      </c>
      <c r="C343" s="423" t="s">
        <v>1112</v>
      </c>
      <c r="D343" s="423" t="s">
        <v>1212</v>
      </c>
      <c r="E343" s="423" t="s">
        <v>1213</v>
      </c>
      <c r="F343" s="476">
        <f t="shared" si="71"/>
        <v>0</v>
      </c>
      <c r="G343" s="475"/>
      <c r="H343" s="475"/>
      <c r="I343" s="475"/>
      <c r="J343" s="475"/>
      <c r="K343" s="475"/>
      <c r="L343" s="475"/>
      <c r="M343" s="475"/>
      <c r="N343" s="475"/>
      <c r="O343" s="475"/>
      <c r="P343" s="475"/>
      <c r="Q343" s="475"/>
      <c r="R343" s="475"/>
      <c r="S343" s="475"/>
      <c r="T343" s="475"/>
      <c r="U343" s="475"/>
      <c r="V343" s="475"/>
      <c r="W343" s="475"/>
      <c r="X343" s="475"/>
      <c r="Y343" s="475"/>
      <c r="Z343" s="475"/>
      <c r="AA343" s="475"/>
      <c r="AB343" s="475"/>
      <c r="AC343" s="475"/>
      <c r="AD343" s="475"/>
      <c r="AE343" s="475"/>
      <c r="AF343" s="475"/>
      <c r="AG343" s="475"/>
      <c r="AH343" s="475"/>
      <c r="AI343" s="475"/>
      <c r="AJ343" s="475"/>
      <c r="AK343" s="475"/>
      <c r="AL343" s="475"/>
      <c r="AM343" s="475"/>
      <c r="AN343" s="475"/>
      <c r="AO343" s="475"/>
      <c r="AP343" s="475"/>
      <c r="AR343" s="475"/>
      <c r="AS343" s="475"/>
      <c r="AT343" s="475"/>
      <c r="AU343" s="475"/>
      <c r="AV343" s="475"/>
      <c r="AW343" s="475"/>
      <c r="AX343" s="475"/>
      <c r="AY343" s="475"/>
      <c r="AZ343" s="475"/>
      <c r="BA343" s="475"/>
      <c r="BB343" s="475"/>
      <c r="BC343" s="475"/>
      <c r="BD343" s="475"/>
      <c r="BE343" s="475"/>
      <c r="BF343" s="475"/>
      <c r="BG343" s="475"/>
      <c r="BH343" s="475"/>
      <c r="BI343" s="475"/>
      <c r="BJ343" s="475"/>
      <c r="BK343" s="475"/>
      <c r="BL343" s="475"/>
      <c r="BM343" s="475"/>
      <c r="BN343" s="475"/>
      <c r="BO343" s="475"/>
      <c r="BP343" s="475"/>
      <c r="BQ343" s="475"/>
      <c r="BR343" s="475"/>
      <c r="BS343" s="475"/>
      <c r="BT343" s="475"/>
      <c r="BU343" s="475"/>
      <c r="BV343" s="475"/>
      <c r="BW343" s="475"/>
      <c r="BX343" s="475"/>
      <c r="BY343" s="475"/>
      <c r="BZ343" s="475"/>
      <c r="CA343" s="475"/>
      <c r="CC343" s="475"/>
      <c r="CD343" s="475"/>
      <c r="CE343" s="475"/>
      <c r="CF343" s="475"/>
      <c r="CG343" s="475"/>
      <c r="CH343" s="475"/>
      <c r="CI343" s="475"/>
      <c r="CJ343" s="475"/>
      <c r="CK343" s="475"/>
      <c r="CL343" s="475"/>
      <c r="CM343" s="475"/>
      <c r="CN343" s="475"/>
      <c r="CO343" s="475"/>
      <c r="CP343" s="475"/>
      <c r="CQ343" s="475"/>
      <c r="CR343" s="475"/>
      <c r="CS343" s="475"/>
      <c r="CT343" s="475"/>
      <c r="CU343" s="475"/>
      <c r="CV343" s="475"/>
      <c r="CW343" s="475"/>
      <c r="CX343" s="475"/>
      <c r="CY343" s="475"/>
      <c r="CZ343" s="475"/>
      <c r="DA343" s="475"/>
      <c r="DB343" s="475"/>
      <c r="DC343" s="475"/>
      <c r="DD343" s="475"/>
      <c r="DE343" s="475"/>
      <c r="DF343" s="475"/>
      <c r="DG343" s="475"/>
      <c r="DH343" s="475"/>
      <c r="DI343" s="475"/>
      <c r="DJ343" s="475"/>
      <c r="DK343" s="475"/>
      <c r="DL343" s="475"/>
      <c r="DM343" s="464">
        <v>1</v>
      </c>
    </row>
    <row r="344" spans="2:117" s="482" customFormat="1" ht="12.75" customHeight="1">
      <c r="B344" s="477"/>
      <c r="C344" s="478" t="s">
        <v>1112</v>
      </c>
      <c r="D344" s="479" t="s">
        <v>1120</v>
      </c>
      <c r="E344" s="480">
        <f>COUNTA(E336:E343)</f>
        <v>8</v>
      </c>
      <c r="F344" s="481">
        <f>+SUM(F336:F343)</f>
        <v>0</v>
      </c>
      <c r="G344" s="481">
        <f>+SUM(G336:G343)</f>
        <v>0</v>
      </c>
      <c r="H344" s="481">
        <f t="shared" ref="H344:AP344" si="73">+SUM(H336:H343)</f>
        <v>0</v>
      </c>
      <c r="I344" s="481">
        <f t="shared" si="73"/>
        <v>0</v>
      </c>
      <c r="J344" s="481">
        <f t="shared" si="73"/>
        <v>0</v>
      </c>
      <c r="K344" s="481">
        <f t="shared" si="73"/>
        <v>0</v>
      </c>
      <c r="L344" s="481">
        <f t="shared" si="73"/>
        <v>0</v>
      </c>
      <c r="M344" s="481">
        <f t="shared" si="73"/>
        <v>0</v>
      </c>
      <c r="N344" s="481">
        <f t="shared" si="73"/>
        <v>0</v>
      </c>
      <c r="O344" s="481">
        <f t="shared" si="73"/>
        <v>0</v>
      </c>
      <c r="P344" s="481">
        <f t="shared" si="73"/>
        <v>0</v>
      </c>
      <c r="Q344" s="481">
        <f t="shared" si="73"/>
        <v>0</v>
      </c>
      <c r="R344" s="481">
        <f t="shared" si="73"/>
        <v>0</v>
      </c>
      <c r="S344" s="481">
        <f t="shared" si="73"/>
        <v>0</v>
      </c>
      <c r="T344" s="481">
        <f t="shared" si="73"/>
        <v>0</v>
      </c>
      <c r="U344" s="481">
        <f t="shared" si="73"/>
        <v>0</v>
      </c>
      <c r="V344" s="481">
        <f t="shared" si="73"/>
        <v>0</v>
      </c>
      <c r="W344" s="481">
        <f t="shared" si="73"/>
        <v>0</v>
      </c>
      <c r="X344" s="481">
        <f t="shared" si="73"/>
        <v>0</v>
      </c>
      <c r="Y344" s="481">
        <f t="shared" si="73"/>
        <v>0</v>
      </c>
      <c r="Z344" s="481">
        <f t="shared" si="73"/>
        <v>0</v>
      </c>
      <c r="AA344" s="481">
        <f t="shared" si="73"/>
        <v>0</v>
      </c>
      <c r="AB344" s="481">
        <f t="shared" si="73"/>
        <v>0</v>
      </c>
      <c r="AC344" s="481">
        <f t="shared" si="73"/>
        <v>0</v>
      </c>
      <c r="AD344" s="481">
        <f t="shared" si="73"/>
        <v>0</v>
      </c>
      <c r="AE344" s="481">
        <f t="shared" si="73"/>
        <v>0</v>
      </c>
      <c r="AF344" s="481">
        <f t="shared" si="73"/>
        <v>0</v>
      </c>
      <c r="AG344" s="481">
        <f t="shared" si="73"/>
        <v>0</v>
      </c>
      <c r="AH344" s="481">
        <f t="shared" si="73"/>
        <v>0</v>
      </c>
      <c r="AI344" s="481">
        <f t="shared" si="73"/>
        <v>0</v>
      </c>
      <c r="AJ344" s="481">
        <f t="shared" si="73"/>
        <v>0</v>
      </c>
      <c r="AK344" s="481">
        <f t="shared" si="73"/>
        <v>0</v>
      </c>
      <c r="AL344" s="481">
        <f t="shared" si="73"/>
        <v>0</v>
      </c>
      <c r="AM344" s="481">
        <f t="shared" si="73"/>
        <v>0</v>
      </c>
      <c r="AN344" s="481">
        <f t="shared" si="73"/>
        <v>0</v>
      </c>
      <c r="AO344" s="481">
        <f t="shared" si="73"/>
        <v>0</v>
      </c>
      <c r="AP344" s="481">
        <f t="shared" si="73"/>
        <v>0</v>
      </c>
      <c r="AQ344" s="470"/>
      <c r="AR344" s="481">
        <f>+SUM(AR336:AR343)</f>
        <v>0</v>
      </c>
      <c r="AS344" s="481">
        <f t="shared" ref="AS344:CA344" si="74">+SUM(AS336:AS343)</f>
        <v>0</v>
      </c>
      <c r="AT344" s="481">
        <f t="shared" si="74"/>
        <v>0</v>
      </c>
      <c r="AU344" s="481">
        <f t="shared" si="74"/>
        <v>0</v>
      </c>
      <c r="AV344" s="481">
        <f t="shared" si="74"/>
        <v>0</v>
      </c>
      <c r="AW344" s="481">
        <f t="shared" si="74"/>
        <v>0</v>
      </c>
      <c r="AX344" s="481">
        <f t="shared" si="74"/>
        <v>0</v>
      </c>
      <c r="AY344" s="481">
        <f t="shared" si="74"/>
        <v>0</v>
      </c>
      <c r="AZ344" s="481">
        <f t="shared" si="74"/>
        <v>0</v>
      </c>
      <c r="BA344" s="481">
        <f t="shared" si="74"/>
        <v>0</v>
      </c>
      <c r="BB344" s="481">
        <f t="shared" si="74"/>
        <v>0</v>
      </c>
      <c r="BC344" s="481">
        <f t="shared" si="74"/>
        <v>0</v>
      </c>
      <c r="BD344" s="481">
        <f t="shared" si="74"/>
        <v>0</v>
      </c>
      <c r="BE344" s="481">
        <f t="shared" si="74"/>
        <v>0</v>
      </c>
      <c r="BF344" s="481">
        <f t="shared" si="74"/>
        <v>0</v>
      </c>
      <c r="BG344" s="481">
        <f t="shared" si="74"/>
        <v>0</v>
      </c>
      <c r="BH344" s="481">
        <f t="shared" si="74"/>
        <v>0</v>
      </c>
      <c r="BI344" s="481">
        <f t="shared" si="74"/>
        <v>0</v>
      </c>
      <c r="BJ344" s="481">
        <f t="shared" si="74"/>
        <v>0</v>
      </c>
      <c r="BK344" s="481">
        <f t="shared" si="74"/>
        <v>0</v>
      </c>
      <c r="BL344" s="481">
        <f t="shared" si="74"/>
        <v>0</v>
      </c>
      <c r="BM344" s="481">
        <f t="shared" si="74"/>
        <v>0</v>
      </c>
      <c r="BN344" s="481">
        <f t="shared" si="74"/>
        <v>0</v>
      </c>
      <c r="BO344" s="481">
        <f t="shared" si="74"/>
        <v>0</v>
      </c>
      <c r="BP344" s="481">
        <f t="shared" si="74"/>
        <v>0</v>
      </c>
      <c r="BQ344" s="481">
        <f t="shared" si="74"/>
        <v>0</v>
      </c>
      <c r="BR344" s="481">
        <f t="shared" si="74"/>
        <v>0</v>
      </c>
      <c r="BS344" s="481">
        <f t="shared" si="74"/>
        <v>0</v>
      </c>
      <c r="BT344" s="481">
        <f t="shared" si="74"/>
        <v>0</v>
      </c>
      <c r="BU344" s="481">
        <f t="shared" si="74"/>
        <v>0</v>
      </c>
      <c r="BV344" s="481">
        <f t="shared" si="74"/>
        <v>0</v>
      </c>
      <c r="BW344" s="481">
        <f t="shared" si="74"/>
        <v>0</v>
      </c>
      <c r="BX344" s="481">
        <f t="shared" si="74"/>
        <v>0</v>
      </c>
      <c r="BY344" s="481">
        <f t="shared" si="74"/>
        <v>0</v>
      </c>
      <c r="BZ344" s="481">
        <f t="shared" si="74"/>
        <v>0</v>
      </c>
      <c r="CA344" s="481">
        <f t="shared" si="74"/>
        <v>0</v>
      </c>
      <c r="CC344" s="481">
        <f>+SUM(CC336:CC343)</f>
        <v>0</v>
      </c>
      <c r="CD344" s="481">
        <f t="shared" ref="CD344:DL344" si="75">+SUM(CD336:CD343)</f>
        <v>0</v>
      </c>
      <c r="CE344" s="481">
        <f t="shared" si="75"/>
        <v>0</v>
      </c>
      <c r="CF344" s="481">
        <f t="shared" si="75"/>
        <v>0</v>
      </c>
      <c r="CG344" s="481">
        <f t="shared" si="75"/>
        <v>0</v>
      </c>
      <c r="CH344" s="481">
        <f t="shared" si="75"/>
        <v>0</v>
      </c>
      <c r="CI344" s="481">
        <f t="shared" si="75"/>
        <v>0</v>
      </c>
      <c r="CJ344" s="481">
        <f t="shared" si="75"/>
        <v>0</v>
      </c>
      <c r="CK344" s="481">
        <f t="shared" si="75"/>
        <v>0</v>
      </c>
      <c r="CL344" s="481">
        <f t="shared" si="75"/>
        <v>0</v>
      </c>
      <c r="CM344" s="481">
        <f t="shared" si="75"/>
        <v>0</v>
      </c>
      <c r="CN344" s="481">
        <f t="shared" si="75"/>
        <v>0</v>
      </c>
      <c r="CO344" s="481">
        <f t="shared" si="75"/>
        <v>0</v>
      </c>
      <c r="CP344" s="481">
        <f t="shared" si="75"/>
        <v>0</v>
      </c>
      <c r="CQ344" s="481">
        <f t="shared" si="75"/>
        <v>0</v>
      </c>
      <c r="CR344" s="481">
        <f t="shared" si="75"/>
        <v>0</v>
      </c>
      <c r="CS344" s="481">
        <f t="shared" si="75"/>
        <v>0</v>
      </c>
      <c r="CT344" s="481">
        <f t="shared" si="75"/>
        <v>0</v>
      </c>
      <c r="CU344" s="481">
        <f t="shared" si="75"/>
        <v>0</v>
      </c>
      <c r="CV344" s="481">
        <f t="shared" si="75"/>
        <v>0</v>
      </c>
      <c r="CW344" s="481">
        <f t="shared" si="75"/>
        <v>0</v>
      </c>
      <c r="CX344" s="481">
        <f t="shared" si="75"/>
        <v>0</v>
      </c>
      <c r="CY344" s="481">
        <f t="shared" si="75"/>
        <v>0</v>
      </c>
      <c r="CZ344" s="481">
        <f t="shared" si="75"/>
        <v>0</v>
      </c>
      <c r="DA344" s="481">
        <f t="shared" si="75"/>
        <v>0</v>
      </c>
      <c r="DB344" s="481">
        <f t="shared" si="75"/>
        <v>0</v>
      </c>
      <c r="DC344" s="481">
        <f t="shared" si="75"/>
        <v>0</v>
      </c>
      <c r="DD344" s="481">
        <f t="shared" si="75"/>
        <v>0</v>
      </c>
      <c r="DE344" s="481">
        <f t="shared" si="75"/>
        <v>0</v>
      </c>
      <c r="DF344" s="481">
        <f t="shared" si="75"/>
        <v>0</v>
      </c>
      <c r="DG344" s="481">
        <f t="shared" si="75"/>
        <v>0</v>
      </c>
      <c r="DH344" s="481">
        <f t="shared" si="75"/>
        <v>0</v>
      </c>
      <c r="DI344" s="481">
        <f t="shared" si="75"/>
        <v>0</v>
      </c>
      <c r="DJ344" s="481">
        <f t="shared" si="75"/>
        <v>0</v>
      </c>
      <c r="DK344" s="481">
        <f t="shared" si="75"/>
        <v>0</v>
      </c>
      <c r="DL344" s="481">
        <f t="shared" si="75"/>
        <v>0</v>
      </c>
      <c r="DM344" s="464">
        <v>1</v>
      </c>
    </row>
    <row r="345" spans="2:117">
      <c r="B345" s="473">
        <v>1</v>
      </c>
      <c r="C345" s="423" t="s">
        <v>1113</v>
      </c>
      <c r="D345" s="423" t="s">
        <v>1214</v>
      </c>
      <c r="E345" s="423" t="s">
        <v>1215</v>
      </c>
      <c r="F345" s="476">
        <f t="shared" ref="F345:F350" si="76">+SUM(G345:CA345)</f>
        <v>0</v>
      </c>
      <c r="G345" s="475"/>
      <c r="H345" s="475"/>
      <c r="I345" s="475"/>
      <c r="J345" s="475"/>
      <c r="K345" s="475"/>
      <c r="L345" s="475"/>
      <c r="M345" s="475"/>
      <c r="N345" s="475"/>
      <c r="O345" s="475"/>
      <c r="P345" s="475"/>
      <c r="Q345" s="475"/>
      <c r="R345" s="475"/>
      <c r="S345" s="475"/>
      <c r="T345" s="475"/>
      <c r="U345" s="475"/>
      <c r="V345" s="475"/>
      <c r="W345" s="475"/>
      <c r="X345" s="475"/>
      <c r="Y345" s="475"/>
      <c r="Z345" s="475"/>
      <c r="AA345" s="475"/>
      <c r="AB345" s="475"/>
      <c r="AC345" s="475"/>
      <c r="AD345" s="475"/>
      <c r="AE345" s="475"/>
      <c r="AF345" s="475"/>
      <c r="AG345" s="475"/>
      <c r="AH345" s="475"/>
      <c r="AI345" s="475"/>
      <c r="AJ345" s="475"/>
      <c r="AK345" s="475"/>
      <c r="AL345" s="475"/>
      <c r="AM345" s="475"/>
      <c r="AN345" s="475"/>
      <c r="AO345" s="475"/>
      <c r="AP345" s="475"/>
      <c r="AR345" s="475"/>
      <c r="AS345" s="475"/>
      <c r="AT345" s="475"/>
      <c r="AU345" s="475"/>
      <c r="AV345" s="475"/>
      <c r="AW345" s="475"/>
      <c r="AX345" s="475"/>
      <c r="AY345" s="475"/>
      <c r="AZ345" s="475"/>
      <c r="BA345" s="475"/>
      <c r="BB345" s="475"/>
      <c r="BC345" s="475"/>
      <c r="BD345" s="475"/>
      <c r="BE345" s="475"/>
      <c r="BF345" s="475"/>
      <c r="BG345" s="475"/>
      <c r="BH345" s="475"/>
      <c r="BI345" s="475"/>
      <c r="BJ345" s="475"/>
      <c r="BK345" s="475"/>
      <c r="BL345" s="475"/>
      <c r="BM345" s="475"/>
      <c r="BN345" s="475"/>
      <c r="BO345" s="475"/>
      <c r="BP345" s="475"/>
      <c r="BQ345" s="475"/>
      <c r="BR345" s="475"/>
      <c r="BS345" s="475"/>
      <c r="BT345" s="475"/>
      <c r="BU345" s="475"/>
      <c r="BV345" s="475"/>
      <c r="BW345" s="475"/>
      <c r="BX345" s="475"/>
      <c r="BY345" s="475"/>
      <c r="BZ345" s="475"/>
      <c r="CA345" s="475"/>
      <c r="CC345" s="475">
        <f t="shared" ref="CC345:CR350" si="77">+G345+AR345</f>
        <v>0</v>
      </c>
      <c r="CD345" s="475">
        <f t="shared" si="77"/>
        <v>0</v>
      </c>
      <c r="CE345" s="475">
        <f t="shared" si="77"/>
        <v>0</v>
      </c>
      <c r="CF345" s="475">
        <f t="shared" si="77"/>
        <v>0</v>
      </c>
      <c r="CG345" s="475">
        <f t="shared" si="77"/>
        <v>0</v>
      </c>
      <c r="CH345" s="475">
        <f t="shared" si="77"/>
        <v>0</v>
      </c>
      <c r="CI345" s="475">
        <f t="shared" si="77"/>
        <v>0</v>
      </c>
      <c r="CJ345" s="475">
        <f t="shared" si="77"/>
        <v>0</v>
      </c>
      <c r="CK345" s="475">
        <f t="shared" si="77"/>
        <v>0</v>
      </c>
      <c r="CL345" s="475">
        <f t="shared" si="77"/>
        <v>0</v>
      </c>
      <c r="CM345" s="475">
        <f t="shared" si="77"/>
        <v>0</v>
      </c>
      <c r="CN345" s="475">
        <f t="shared" si="77"/>
        <v>0</v>
      </c>
      <c r="CO345" s="475">
        <f t="shared" si="77"/>
        <v>0</v>
      </c>
      <c r="CP345" s="475">
        <f t="shared" si="77"/>
        <v>0</v>
      </c>
      <c r="CQ345" s="475">
        <f t="shared" si="77"/>
        <v>0</v>
      </c>
      <c r="CR345" s="475">
        <f t="shared" si="77"/>
        <v>0</v>
      </c>
      <c r="CS345" s="475">
        <f t="shared" ref="CS345:DH350" si="78">+W345+BH345</f>
        <v>0</v>
      </c>
      <c r="CT345" s="475">
        <f t="shared" si="78"/>
        <v>0</v>
      </c>
      <c r="CU345" s="475">
        <f t="shared" si="78"/>
        <v>0</v>
      </c>
      <c r="CV345" s="475">
        <f t="shared" si="78"/>
        <v>0</v>
      </c>
      <c r="CW345" s="475">
        <f t="shared" si="78"/>
        <v>0</v>
      </c>
      <c r="CX345" s="475">
        <f t="shared" si="78"/>
        <v>0</v>
      </c>
      <c r="CY345" s="475">
        <f t="shared" si="78"/>
        <v>0</v>
      </c>
      <c r="CZ345" s="475">
        <f t="shared" si="78"/>
        <v>0</v>
      </c>
      <c r="DA345" s="475">
        <f t="shared" si="78"/>
        <v>0</v>
      </c>
      <c r="DB345" s="475">
        <f t="shared" si="78"/>
        <v>0</v>
      </c>
      <c r="DC345" s="475">
        <f t="shared" si="78"/>
        <v>0</v>
      </c>
      <c r="DD345" s="475">
        <f t="shared" si="78"/>
        <v>0</v>
      </c>
      <c r="DE345" s="475">
        <f t="shared" si="78"/>
        <v>0</v>
      </c>
      <c r="DF345" s="475">
        <f t="shared" si="78"/>
        <v>0</v>
      </c>
      <c r="DG345" s="475">
        <f t="shared" si="78"/>
        <v>0</v>
      </c>
      <c r="DH345" s="475">
        <f t="shared" si="78"/>
        <v>0</v>
      </c>
      <c r="DI345" s="475">
        <f t="shared" ref="DI345:DL350" si="79">+AM345+BX345</f>
        <v>0</v>
      </c>
      <c r="DJ345" s="475">
        <f t="shared" si="79"/>
        <v>0</v>
      </c>
      <c r="DK345" s="475">
        <f t="shared" si="79"/>
        <v>0</v>
      </c>
      <c r="DL345" s="475">
        <f t="shared" si="79"/>
        <v>0</v>
      </c>
      <c r="DM345" s="464">
        <v>1</v>
      </c>
    </row>
    <row r="346" spans="2:117">
      <c r="B346" s="473">
        <f>+B345+1</f>
        <v>2</v>
      </c>
      <c r="C346" s="423" t="s">
        <v>1113</v>
      </c>
      <c r="D346" s="423" t="s">
        <v>1216</v>
      </c>
      <c r="E346" s="423" t="s">
        <v>1217</v>
      </c>
      <c r="F346" s="476">
        <f t="shared" si="76"/>
        <v>0</v>
      </c>
      <c r="G346" s="475"/>
      <c r="H346" s="475"/>
      <c r="I346" s="475"/>
      <c r="J346" s="475"/>
      <c r="K346" s="475"/>
      <c r="L346" s="475"/>
      <c r="M346" s="475"/>
      <c r="N346" s="475"/>
      <c r="O346" s="475"/>
      <c r="P346" s="475"/>
      <c r="Q346" s="475"/>
      <c r="R346" s="475"/>
      <c r="S346" s="475"/>
      <c r="T346" s="475"/>
      <c r="U346" s="475"/>
      <c r="V346" s="475"/>
      <c r="W346" s="475"/>
      <c r="X346" s="475"/>
      <c r="Y346" s="475"/>
      <c r="Z346" s="475"/>
      <c r="AA346" s="475"/>
      <c r="AB346" s="475"/>
      <c r="AC346" s="475"/>
      <c r="AD346" s="475"/>
      <c r="AE346" s="475"/>
      <c r="AF346" s="475"/>
      <c r="AG346" s="475"/>
      <c r="AH346" s="475"/>
      <c r="AI346" s="475"/>
      <c r="AJ346" s="475"/>
      <c r="AK346" s="475"/>
      <c r="AL346" s="475"/>
      <c r="AM346" s="475"/>
      <c r="AN346" s="475"/>
      <c r="AO346" s="475"/>
      <c r="AP346" s="475"/>
      <c r="AR346" s="475"/>
      <c r="AS346" s="475"/>
      <c r="AT346" s="475"/>
      <c r="AU346" s="475"/>
      <c r="AV346" s="475"/>
      <c r="AW346" s="475"/>
      <c r="AX346" s="475"/>
      <c r="AY346" s="475"/>
      <c r="AZ346" s="475"/>
      <c r="BA346" s="475"/>
      <c r="BB346" s="475"/>
      <c r="BC346" s="475"/>
      <c r="BD346" s="475"/>
      <c r="BE346" s="475"/>
      <c r="BF346" s="475"/>
      <c r="BG346" s="475"/>
      <c r="BH346" s="475"/>
      <c r="BI346" s="475"/>
      <c r="BJ346" s="475"/>
      <c r="BK346" s="475"/>
      <c r="BL346" s="475"/>
      <c r="BM346" s="475"/>
      <c r="BN346" s="475"/>
      <c r="BO346" s="475"/>
      <c r="BP346" s="475"/>
      <c r="BQ346" s="475"/>
      <c r="BR346" s="475"/>
      <c r="BS346" s="475"/>
      <c r="BT346" s="475"/>
      <c r="BU346" s="475"/>
      <c r="BV346" s="475"/>
      <c r="BW346" s="475"/>
      <c r="BX346" s="475"/>
      <c r="BY346" s="475"/>
      <c r="BZ346" s="475"/>
      <c r="CA346" s="475"/>
      <c r="CC346" s="475">
        <f t="shared" si="77"/>
        <v>0</v>
      </c>
      <c r="CD346" s="475">
        <f t="shared" si="77"/>
        <v>0</v>
      </c>
      <c r="CE346" s="475">
        <f t="shared" si="77"/>
        <v>0</v>
      </c>
      <c r="CF346" s="475">
        <f t="shared" si="77"/>
        <v>0</v>
      </c>
      <c r="CG346" s="475">
        <f t="shared" si="77"/>
        <v>0</v>
      </c>
      <c r="CH346" s="475">
        <f t="shared" si="77"/>
        <v>0</v>
      </c>
      <c r="CI346" s="475">
        <f t="shared" si="77"/>
        <v>0</v>
      </c>
      <c r="CJ346" s="475">
        <f t="shared" si="77"/>
        <v>0</v>
      </c>
      <c r="CK346" s="475">
        <f t="shared" si="77"/>
        <v>0</v>
      </c>
      <c r="CL346" s="475">
        <f t="shared" si="77"/>
        <v>0</v>
      </c>
      <c r="CM346" s="475">
        <f t="shared" si="77"/>
        <v>0</v>
      </c>
      <c r="CN346" s="475">
        <f t="shared" si="77"/>
        <v>0</v>
      </c>
      <c r="CO346" s="475">
        <f t="shared" si="77"/>
        <v>0</v>
      </c>
      <c r="CP346" s="475">
        <f t="shared" si="77"/>
        <v>0</v>
      </c>
      <c r="CQ346" s="475">
        <f t="shared" si="77"/>
        <v>0</v>
      </c>
      <c r="CR346" s="475">
        <f t="shared" si="77"/>
        <v>0</v>
      </c>
      <c r="CS346" s="475">
        <f t="shared" si="78"/>
        <v>0</v>
      </c>
      <c r="CT346" s="475">
        <f t="shared" si="78"/>
        <v>0</v>
      </c>
      <c r="CU346" s="475">
        <f t="shared" si="78"/>
        <v>0</v>
      </c>
      <c r="CV346" s="475">
        <f t="shared" si="78"/>
        <v>0</v>
      </c>
      <c r="CW346" s="475">
        <f t="shared" si="78"/>
        <v>0</v>
      </c>
      <c r="CX346" s="475">
        <f t="shared" si="78"/>
        <v>0</v>
      </c>
      <c r="CY346" s="475">
        <f t="shared" si="78"/>
        <v>0</v>
      </c>
      <c r="CZ346" s="475">
        <f t="shared" si="78"/>
        <v>0</v>
      </c>
      <c r="DA346" s="475">
        <f t="shared" si="78"/>
        <v>0</v>
      </c>
      <c r="DB346" s="475">
        <f t="shared" si="78"/>
        <v>0</v>
      </c>
      <c r="DC346" s="475">
        <f t="shared" si="78"/>
        <v>0</v>
      </c>
      <c r="DD346" s="475">
        <f t="shared" si="78"/>
        <v>0</v>
      </c>
      <c r="DE346" s="475">
        <f t="shared" si="78"/>
        <v>0</v>
      </c>
      <c r="DF346" s="475">
        <f t="shared" si="78"/>
        <v>0</v>
      </c>
      <c r="DG346" s="475">
        <f t="shared" si="78"/>
        <v>0</v>
      </c>
      <c r="DH346" s="475">
        <f t="shared" si="78"/>
        <v>0</v>
      </c>
      <c r="DI346" s="475">
        <f t="shared" si="79"/>
        <v>0</v>
      </c>
      <c r="DJ346" s="475">
        <f t="shared" si="79"/>
        <v>0</v>
      </c>
      <c r="DK346" s="475">
        <f t="shared" si="79"/>
        <v>0</v>
      </c>
      <c r="DL346" s="475">
        <f t="shared" si="79"/>
        <v>0</v>
      </c>
      <c r="DM346" s="464">
        <v>1</v>
      </c>
    </row>
    <row r="347" spans="2:117">
      <c r="B347" s="473">
        <f t="shared" ref="B347:B350" si="80">+B346+1</f>
        <v>3</v>
      </c>
      <c r="C347" s="423" t="s">
        <v>1113</v>
      </c>
      <c r="D347" s="423" t="s">
        <v>1218</v>
      </c>
      <c r="E347" s="423" t="s">
        <v>1219</v>
      </c>
      <c r="F347" s="476">
        <f t="shared" si="76"/>
        <v>0</v>
      </c>
      <c r="G347" s="475"/>
      <c r="H347" s="475"/>
      <c r="I347" s="475"/>
      <c r="J347" s="475"/>
      <c r="K347" s="475"/>
      <c r="L347" s="475"/>
      <c r="M347" s="475"/>
      <c r="N347" s="475"/>
      <c r="O347" s="475"/>
      <c r="P347" s="475"/>
      <c r="Q347" s="475"/>
      <c r="R347" s="475"/>
      <c r="S347" s="475"/>
      <c r="T347" s="475"/>
      <c r="U347" s="475"/>
      <c r="V347" s="475"/>
      <c r="W347" s="475"/>
      <c r="X347" s="475"/>
      <c r="Y347" s="475"/>
      <c r="Z347" s="475"/>
      <c r="AA347" s="475"/>
      <c r="AB347" s="475"/>
      <c r="AC347" s="475"/>
      <c r="AD347" s="475"/>
      <c r="AE347" s="475"/>
      <c r="AF347" s="475"/>
      <c r="AG347" s="475"/>
      <c r="AH347" s="475"/>
      <c r="AI347" s="475"/>
      <c r="AJ347" s="475"/>
      <c r="AK347" s="475"/>
      <c r="AL347" s="475"/>
      <c r="AM347" s="475"/>
      <c r="AN347" s="475"/>
      <c r="AO347" s="475"/>
      <c r="AP347" s="475"/>
      <c r="AR347" s="475"/>
      <c r="AS347" s="475"/>
      <c r="AT347" s="475"/>
      <c r="AU347" s="475"/>
      <c r="AV347" s="475"/>
      <c r="AW347" s="475"/>
      <c r="AX347" s="475"/>
      <c r="AY347" s="475"/>
      <c r="AZ347" s="475"/>
      <c r="BA347" s="475"/>
      <c r="BB347" s="475"/>
      <c r="BC347" s="475"/>
      <c r="BD347" s="475"/>
      <c r="BE347" s="475"/>
      <c r="BF347" s="475"/>
      <c r="BG347" s="475"/>
      <c r="BH347" s="475"/>
      <c r="BI347" s="475"/>
      <c r="BJ347" s="475"/>
      <c r="BK347" s="475"/>
      <c r="BL347" s="475"/>
      <c r="BM347" s="475"/>
      <c r="BN347" s="475"/>
      <c r="BO347" s="475"/>
      <c r="BP347" s="475"/>
      <c r="BQ347" s="475"/>
      <c r="BR347" s="475"/>
      <c r="BS347" s="475"/>
      <c r="BT347" s="475"/>
      <c r="BU347" s="475"/>
      <c r="BV347" s="475"/>
      <c r="BW347" s="475"/>
      <c r="BX347" s="475"/>
      <c r="BY347" s="475"/>
      <c r="BZ347" s="475"/>
      <c r="CA347" s="475"/>
      <c r="CC347" s="475">
        <f t="shared" si="77"/>
        <v>0</v>
      </c>
      <c r="CD347" s="475">
        <f t="shared" si="77"/>
        <v>0</v>
      </c>
      <c r="CE347" s="475">
        <f t="shared" si="77"/>
        <v>0</v>
      </c>
      <c r="CF347" s="475">
        <f t="shared" si="77"/>
        <v>0</v>
      </c>
      <c r="CG347" s="475">
        <f t="shared" si="77"/>
        <v>0</v>
      </c>
      <c r="CH347" s="475">
        <f t="shared" si="77"/>
        <v>0</v>
      </c>
      <c r="CI347" s="475">
        <f t="shared" si="77"/>
        <v>0</v>
      </c>
      <c r="CJ347" s="475">
        <f t="shared" si="77"/>
        <v>0</v>
      </c>
      <c r="CK347" s="475">
        <f t="shared" si="77"/>
        <v>0</v>
      </c>
      <c r="CL347" s="475">
        <f t="shared" si="77"/>
        <v>0</v>
      </c>
      <c r="CM347" s="475">
        <f t="shared" si="77"/>
        <v>0</v>
      </c>
      <c r="CN347" s="475">
        <f t="shared" si="77"/>
        <v>0</v>
      </c>
      <c r="CO347" s="475">
        <f t="shared" si="77"/>
        <v>0</v>
      </c>
      <c r="CP347" s="475">
        <f t="shared" si="77"/>
        <v>0</v>
      </c>
      <c r="CQ347" s="475">
        <f t="shared" si="77"/>
        <v>0</v>
      </c>
      <c r="CR347" s="475">
        <f t="shared" si="77"/>
        <v>0</v>
      </c>
      <c r="CS347" s="475">
        <f t="shared" si="78"/>
        <v>0</v>
      </c>
      <c r="CT347" s="475">
        <f t="shared" si="78"/>
        <v>0</v>
      </c>
      <c r="CU347" s="475">
        <f t="shared" si="78"/>
        <v>0</v>
      </c>
      <c r="CV347" s="475">
        <f t="shared" si="78"/>
        <v>0</v>
      </c>
      <c r="CW347" s="475">
        <f t="shared" si="78"/>
        <v>0</v>
      </c>
      <c r="CX347" s="475">
        <f t="shared" si="78"/>
        <v>0</v>
      </c>
      <c r="CY347" s="475">
        <f t="shared" si="78"/>
        <v>0</v>
      </c>
      <c r="CZ347" s="475">
        <f t="shared" si="78"/>
        <v>0</v>
      </c>
      <c r="DA347" s="475">
        <f t="shared" si="78"/>
        <v>0</v>
      </c>
      <c r="DB347" s="475">
        <f t="shared" si="78"/>
        <v>0</v>
      </c>
      <c r="DC347" s="475">
        <f t="shared" si="78"/>
        <v>0</v>
      </c>
      <c r="DD347" s="475">
        <f t="shared" si="78"/>
        <v>0</v>
      </c>
      <c r="DE347" s="475">
        <f t="shared" si="78"/>
        <v>0</v>
      </c>
      <c r="DF347" s="475">
        <f t="shared" si="78"/>
        <v>0</v>
      </c>
      <c r="DG347" s="475">
        <f t="shared" si="78"/>
        <v>0</v>
      </c>
      <c r="DH347" s="475">
        <f t="shared" si="78"/>
        <v>0</v>
      </c>
      <c r="DI347" s="475">
        <f t="shared" si="79"/>
        <v>0</v>
      </c>
      <c r="DJ347" s="475">
        <f t="shared" si="79"/>
        <v>0</v>
      </c>
      <c r="DK347" s="475">
        <f t="shared" si="79"/>
        <v>0</v>
      </c>
      <c r="DL347" s="475">
        <f t="shared" si="79"/>
        <v>0</v>
      </c>
      <c r="DM347" s="464">
        <v>1</v>
      </c>
    </row>
    <row r="348" spans="2:117">
      <c r="B348" s="473">
        <f t="shared" si="80"/>
        <v>4</v>
      </c>
      <c r="C348" s="423" t="s">
        <v>1113</v>
      </c>
      <c r="D348" s="423" t="s">
        <v>1220</v>
      </c>
      <c r="E348" s="423" t="s">
        <v>1221</v>
      </c>
      <c r="F348" s="476">
        <f t="shared" si="76"/>
        <v>0</v>
      </c>
      <c r="G348" s="475"/>
      <c r="H348" s="475"/>
      <c r="I348" s="475"/>
      <c r="J348" s="475"/>
      <c r="K348" s="475"/>
      <c r="L348" s="475"/>
      <c r="M348" s="475"/>
      <c r="N348" s="475"/>
      <c r="O348" s="475"/>
      <c r="P348" s="475"/>
      <c r="Q348" s="475"/>
      <c r="R348" s="475"/>
      <c r="S348" s="475"/>
      <c r="T348" s="475"/>
      <c r="U348" s="475"/>
      <c r="V348" s="475"/>
      <c r="W348" s="475"/>
      <c r="X348" s="475"/>
      <c r="Y348" s="475"/>
      <c r="Z348" s="475"/>
      <c r="AA348" s="475"/>
      <c r="AB348" s="475"/>
      <c r="AC348" s="475"/>
      <c r="AD348" s="475"/>
      <c r="AE348" s="475"/>
      <c r="AF348" s="475"/>
      <c r="AG348" s="475"/>
      <c r="AH348" s="475"/>
      <c r="AI348" s="475"/>
      <c r="AJ348" s="475"/>
      <c r="AK348" s="475"/>
      <c r="AL348" s="475"/>
      <c r="AM348" s="475"/>
      <c r="AN348" s="475"/>
      <c r="AO348" s="475"/>
      <c r="AP348" s="475"/>
      <c r="AR348" s="475"/>
      <c r="AS348" s="475"/>
      <c r="AT348" s="475"/>
      <c r="AU348" s="475"/>
      <c r="AV348" s="475"/>
      <c r="AW348" s="475"/>
      <c r="AX348" s="475"/>
      <c r="AY348" s="475"/>
      <c r="AZ348" s="475"/>
      <c r="BA348" s="475"/>
      <c r="BB348" s="475"/>
      <c r="BC348" s="475"/>
      <c r="BD348" s="475"/>
      <c r="BE348" s="475"/>
      <c r="BF348" s="475"/>
      <c r="BG348" s="475"/>
      <c r="BH348" s="475"/>
      <c r="BI348" s="475"/>
      <c r="BJ348" s="475"/>
      <c r="BK348" s="475"/>
      <c r="BL348" s="475"/>
      <c r="BM348" s="475"/>
      <c r="BN348" s="475"/>
      <c r="BO348" s="475"/>
      <c r="BP348" s="475"/>
      <c r="BQ348" s="475"/>
      <c r="BR348" s="475"/>
      <c r="BS348" s="475"/>
      <c r="BT348" s="475"/>
      <c r="BU348" s="475"/>
      <c r="BV348" s="475"/>
      <c r="BW348" s="475"/>
      <c r="BX348" s="475"/>
      <c r="BY348" s="475"/>
      <c r="BZ348" s="475"/>
      <c r="CA348" s="475"/>
      <c r="CC348" s="475">
        <f t="shared" si="77"/>
        <v>0</v>
      </c>
      <c r="CD348" s="475">
        <f t="shared" si="77"/>
        <v>0</v>
      </c>
      <c r="CE348" s="475">
        <f t="shared" si="77"/>
        <v>0</v>
      </c>
      <c r="CF348" s="475">
        <f t="shared" si="77"/>
        <v>0</v>
      </c>
      <c r="CG348" s="475">
        <f t="shared" si="77"/>
        <v>0</v>
      </c>
      <c r="CH348" s="475">
        <f t="shared" si="77"/>
        <v>0</v>
      </c>
      <c r="CI348" s="475">
        <f t="shared" si="77"/>
        <v>0</v>
      </c>
      <c r="CJ348" s="475">
        <f t="shared" si="77"/>
        <v>0</v>
      </c>
      <c r="CK348" s="475">
        <f t="shared" si="77"/>
        <v>0</v>
      </c>
      <c r="CL348" s="475">
        <f t="shared" si="77"/>
        <v>0</v>
      </c>
      <c r="CM348" s="475">
        <f t="shared" si="77"/>
        <v>0</v>
      </c>
      <c r="CN348" s="475">
        <f t="shared" si="77"/>
        <v>0</v>
      </c>
      <c r="CO348" s="475">
        <f t="shared" si="77"/>
        <v>0</v>
      </c>
      <c r="CP348" s="475">
        <f t="shared" si="77"/>
        <v>0</v>
      </c>
      <c r="CQ348" s="475">
        <f t="shared" si="77"/>
        <v>0</v>
      </c>
      <c r="CR348" s="475">
        <f t="shared" si="77"/>
        <v>0</v>
      </c>
      <c r="CS348" s="475">
        <f t="shared" si="78"/>
        <v>0</v>
      </c>
      <c r="CT348" s="475">
        <f t="shared" si="78"/>
        <v>0</v>
      </c>
      <c r="CU348" s="475">
        <f t="shared" si="78"/>
        <v>0</v>
      </c>
      <c r="CV348" s="475">
        <f t="shared" si="78"/>
        <v>0</v>
      </c>
      <c r="CW348" s="475">
        <f t="shared" si="78"/>
        <v>0</v>
      </c>
      <c r="CX348" s="475">
        <f t="shared" si="78"/>
        <v>0</v>
      </c>
      <c r="CY348" s="475">
        <f t="shared" si="78"/>
        <v>0</v>
      </c>
      <c r="CZ348" s="475">
        <f t="shared" si="78"/>
        <v>0</v>
      </c>
      <c r="DA348" s="475">
        <f t="shared" si="78"/>
        <v>0</v>
      </c>
      <c r="DB348" s="475">
        <f t="shared" si="78"/>
        <v>0</v>
      </c>
      <c r="DC348" s="475">
        <f t="shared" si="78"/>
        <v>0</v>
      </c>
      <c r="DD348" s="475">
        <f t="shared" si="78"/>
        <v>0</v>
      </c>
      <c r="DE348" s="475">
        <f t="shared" si="78"/>
        <v>0</v>
      </c>
      <c r="DF348" s="475">
        <f t="shared" si="78"/>
        <v>0</v>
      </c>
      <c r="DG348" s="475">
        <f t="shared" si="78"/>
        <v>0</v>
      </c>
      <c r="DH348" s="475">
        <f t="shared" si="78"/>
        <v>0</v>
      </c>
      <c r="DI348" s="475">
        <f t="shared" si="79"/>
        <v>0</v>
      </c>
      <c r="DJ348" s="475">
        <f t="shared" si="79"/>
        <v>0</v>
      </c>
      <c r="DK348" s="475">
        <f t="shared" si="79"/>
        <v>0</v>
      </c>
      <c r="DL348" s="475">
        <f t="shared" si="79"/>
        <v>0</v>
      </c>
      <c r="DM348" s="464">
        <v>1</v>
      </c>
    </row>
    <row r="349" spans="2:117">
      <c r="B349" s="473">
        <f t="shared" si="80"/>
        <v>5</v>
      </c>
      <c r="C349" s="423" t="s">
        <v>1113</v>
      </c>
      <c r="D349" s="423" t="s">
        <v>1222</v>
      </c>
      <c r="E349" s="423" t="s">
        <v>1223</v>
      </c>
      <c r="F349" s="476">
        <f t="shared" si="76"/>
        <v>0</v>
      </c>
      <c r="G349" s="475"/>
      <c r="H349" s="475"/>
      <c r="I349" s="475"/>
      <c r="J349" s="475"/>
      <c r="K349" s="475"/>
      <c r="L349" s="475"/>
      <c r="M349" s="475"/>
      <c r="N349" s="475"/>
      <c r="O349" s="475"/>
      <c r="P349" s="475"/>
      <c r="Q349" s="475"/>
      <c r="R349" s="475"/>
      <c r="S349" s="475"/>
      <c r="T349" s="475"/>
      <c r="U349" s="475"/>
      <c r="V349" s="475"/>
      <c r="W349" s="475"/>
      <c r="X349" s="475"/>
      <c r="Y349" s="475"/>
      <c r="Z349" s="475"/>
      <c r="AA349" s="475"/>
      <c r="AB349" s="475"/>
      <c r="AC349" s="475"/>
      <c r="AD349" s="475"/>
      <c r="AE349" s="475"/>
      <c r="AF349" s="475"/>
      <c r="AG349" s="475"/>
      <c r="AH349" s="475"/>
      <c r="AI349" s="475"/>
      <c r="AJ349" s="475"/>
      <c r="AK349" s="475"/>
      <c r="AL349" s="475"/>
      <c r="AM349" s="475"/>
      <c r="AN349" s="475"/>
      <c r="AO349" s="475"/>
      <c r="AP349" s="475"/>
      <c r="AR349" s="475"/>
      <c r="AS349" s="475"/>
      <c r="AT349" s="475"/>
      <c r="AU349" s="475"/>
      <c r="AV349" s="475"/>
      <c r="AW349" s="475"/>
      <c r="AX349" s="475"/>
      <c r="AY349" s="475"/>
      <c r="AZ349" s="475"/>
      <c r="BA349" s="475"/>
      <c r="BB349" s="475"/>
      <c r="BC349" s="475"/>
      <c r="BD349" s="475"/>
      <c r="BE349" s="475"/>
      <c r="BF349" s="475"/>
      <c r="BG349" s="475"/>
      <c r="BH349" s="475"/>
      <c r="BI349" s="475"/>
      <c r="BJ349" s="475"/>
      <c r="BK349" s="475"/>
      <c r="BL349" s="475"/>
      <c r="BM349" s="475"/>
      <c r="BN349" s="475"/>
      <c r="BO349" s="475"/>
      <c r="BP349" s="475"/>
      <c r="BQ349" s="475"/>
      <c r="BR349" s="475"/>
      <c r="BS349" s="475"/>
      <c r="BT349" s="475"/>
      <c r="BU349" s="475"/>
      <c r="BV349" s="475"/>
      <c r="BW349" s="475"/>
      <c r="BX349" s="475"/>
      <c r="BY349" s="475"/>
      <c r="BZ349" s="475"/>
      <c r="CA349" s="475"/>
      <c r="CC349" s="475">
        <f t="shared" si="77"/>
        <v>0</v>
      </c>
      <c r="CD349" s="475">
        <f t="shared" si="77"/>
        <v>0</v>
      </c>
      <c r="CE349" s="475">
        <f t="shared" si="77"/>
        <v>0</v>
      </c>
      <c r="CF349" s="475">
        <f t="shared" si="77"/>
        <v>0</v>
      </c>
      <c r="CG349" s="475">
        <f t="shared" si="77"/>
        <v>0</v>
      </c>
      <c r="CH349" s="475">
        <f t="shared" si="77"/>
        <v>0</v>
      </c>
      <c r="CI349" s="475">
        <f t="shared" si="77"/>
        <v>0</v>
      </c>
      <c r="CJ349" s="475">
        <f t="shared" si="77"/>
        <v>0</v>
      </c>
      <c r="CK349" s="475">
        <f t="shared" si="77"/>
        <v>0</v>
      </c>
      <c r="CL349" s="475">
        <f t="shared" si="77"/>
        <v>0</v>
      </c>
      <c r="CM349" s="475">
        <f t="shared" si="77"/>
        <v>0</v>
      </c>
      <c r="CN349" s="475">
        <f t="shared" si="77"/>
        <v>0</v>
      </c>
      <c r="CO349" s="475">
        <f t="shared" si="77"/>
        <v>0</v>
      </c>
      <c r="CP349" s="475">
        <f t="shared" si="77"/>
        <v>0</v>
      </c>
      <c r="CQ349" s="475">
        <f t="shared" si="77"/>
        <v>0</v>
      </c>
      <c r="CR349" s="475">
        <f t="shared" si="77"/>
        <v>0</v>
      </c>
      <c r="CS349" s="475">
        <f t="shared" si="78"/>
        <v>0</v>
      </c>
      <c r="CT349" s="475">
        <f t="shared" si="78"/>
        <v>0</v>
      </c>
      <c r="CU349" s="475">
        <f t="shared" si="78"/>
        <v>0</v>
      </c>
      <c r="CV349" s="475">
        <f t="shared" si="78"/>
        <v>0</v>
      </c>
      <c r="CW349" s="475">
        <f t="shared" si="78"/>
        <v>0</v>
      </c>
      <c r="CX349" s="475">
        <f t="shared" si="78"/>
        <v>0</v>
      </c>
      <c r="CY349" s="475">
        <f t="shared" si="78"/>
        <v>0</v>
      </c>
      <c r="CZ349" s="475">
        <f t="shared" si="78"/>
        <v>0</v>
      </c>
      <c r="DA349" s="475">
        <f t="shared" si="78"/>
        <v>0</v>
      </c>
      <c r="DB349" s="475">
        <f t="shared" si="78"/>
        <v>0</v>
      </c>
      <c r="DC349" s="475">
        <f t="shared" si="78"/>
        <v>0</v>
      </c>
      <c r="DD349" s="475">
        <f t="shared" si="78"/>
        <v>0</v>
      </c>
      <c r="DE349" s="475">
        <f t="shared" si="78"/>
        <v>0</v>
      </c>
      <c r="DF349" s="475">
        <f t="shared" si="78"/>
        <v>0</v>
      </c>
      <c r="DG349" s="475">
        <f t="shared" si="78"/>
        <v>0</v>
      </c>
      <c r="DH349" s="475">
        <f t="shared" si="78"/>
        <v>0</v>
      </c>
      <c r="DI349" s="475">
        <f t="shared" si="79"/>
        <v>0</v>
      </c>
      <c r="DJ349" s="475">
        <f t="shared" si="79"/>
        <v>0</v>
      </c>
      <c r="DK349" s="475">
        <f t="shared" si="79"/>
        <v>0</v>
      </c>
      <c r="DL349" s="475">
        <f t="shared" si="79"/>
        <v>0</v>
      </c>
      <c r="DM349" s="464">
        <v>1</v>
      </c>
    </row>
    <row r="350" spans="2:117">
      <c r="B350" s="473">
        <f t="shared" si="80"/>
        <v>6</v>
      </c>
      <c r="C350" s="423" t="s">
        <v>1113</v>
      </c>
      <c r="D350" s="423" t="s">
        <v>1224</v>
      </c>
      <c r="E350" s="423" t="s">
        <v>1225</v>
      </c>
      <c r="F350" s="476">
        <f t="shared" si="76"/>
        <v>0</v>
      </c>
      <c r="G350" s="475"/>
      <c r="H350" s="475"/>
      <c r="I350" s="475"/>
      <c r="J350" s="475"/>
      <c r="K350" s="475"/>
      <c r="L350" s="475"/>
      <c r="M350" s="475"/>
      <c r="N350" s="475"/>
      <c r="O350" s="475"/>
      <c r="P350" s="475"/>
      <c r="Q350" s="475"/>
      <c r="R350" s="475"/>
      <c r="S350" s="475"/>
      <c r="T350" s="475"/>
      <c r="U350" s="475"/>
      <c r="V350" s="475"/>
      <c r="W350" s="475"/>
      <c r="X350" s="475"/>
      <c r="Y350" s="475"/>
      <c r="Z350" s="475"/>
      <c r="AA350" s="475"/>
      <c r="AB350" s="475"/>
      <c r="AC350" s="475"/>
      <c r="AD350" s="475"/>
      <c r="AE350" s="475"/>
      <c r="AF350" s="475"/>
      <c r="AG350" s="475"/>
      <c r="AH350" s="475"/>
      <c r="AI350" s="475"/>
      <c r="AJ350" s="475"/>
      <c r="AK350" s="475"/>
      <c r="AL350" s="475"/>
      <c r="AM350" s="475"/>
      <c r="AN350" s="475"/>
      <c r="AO350" s="475"/>
      <c r="AP350" s="475"/>
      <c r="AR350" s="475"/>
      <c r="AS350" s="475"/>
      <c r="AT350" s="475"/>
      <c r="AU350" s="475"/>
      <c r="AV350" s="475"/>
      <c r="AW350" s="475"/>
      <c r="AX350" s="475"/>
      <c r="AY350" s="475"/>
      <c r="AZ350" s="475"/>
      <c r="BA350" s="475"/>
      <c r="BB350" s="475"/>
      <c r="BC350" s="475"/>
      <c r="BD350" s="475"/>
      <c r="BE350" s="475"/>
      <c r="BF350" s="475"/>
      <c r="BG350" s="475"/>
      <c r="BH350" s="475"/>
      <c r="BI350" s="475"/>
      <c r="BJ350" s="475"/>
      <c r="BK350" s="475"/>
      <c r="BL350" s="475"/>
      <c r="BM350" s="475"/>
      <c r="BN350" s="475"/>
      <c r="BO350" s="475"/>
      <c r="BP350" s="475"/>
      <c r="BQ350" s="475"/>
      <c r="BR350" s="475"/>
      <c r="BS350" s="475"/>
      <c r="BT350" s="475"/>
      <c r="BU350" s="475"/>
      <c r="BV350" s="475"/>
      <c r="BW350" s="475"/>
      <c r="BX350" s="475"/>
      <c r="BY350" s="475"/>
      <c r="BZ350" s="475"/>
      <c r="CA350" s="475"/>
      <c r="CC350" s="475">
        <f t="shared" si="77"/>
        <v>0</v>
      </c>
      <c r="CD350" s="475">
        <f t="shared" si="77"/>
        <v>0</v>
      </c>
      <c r="CE350" s="475">
        <f t="shared" si="77"/>
        <v>0</v>
      </c>
      <c r="CF350" s="475">
        <f t="shared" si="77"/>
        <v>0</v>
      </c>
      <c r="CG350" s="475">
        <f t="shared" si="77"/>
        <v>0</v>
      </c>
      <c r="CH350" s="475">
        <f t="shared" si="77"/>
        <v>0</v>
      </c>
      <c r="CI350" s="475">
        <f t="shared" si="77"/>
        <v>0</v>
      </c>
      <c r="CJ350" s="475">
        <f t="shared" si="77"/>
        <v>0</v>
      </c>
      <c r="CK350" s="475">
        <f t="shared" si="77"/>
        <v>0</v>
      </c>
      <c r="CL350" s="475">
        <f t="shared" si="77"/>
        <v>0</v>
      </c>
      <c r="CM350" s="475">
        <f t="shared" si="77"/>
        <v>0</v>
      </c>
      <c r="CN350" s="475">
        <f t="shared" si="77"/>
        <v>0</v>
      </c>
      <c r="CO350" s="475">
        <f t="shared" si="77"/>
        <v>0</v>
      </c>
      <c r="CP350" s="475">
        <f t="shared" si="77"/>
        <v>0</v>
      </c>
      <c r="CQ350" s="475">
        <f t="shared" si="77"/>
        <v>0</v>
      </c>
      <c r="CR350" s="475">
        <f t="shared" si="77"/>
        <v>0</v>
      </c>
      <c r="CS350" s="475">
        <f t="shared" si="78"/>
        <v>0</v>
      </c>
      <c r="CT350" s="475">
        <f t="shared" si="78"/>
        <v>0</v>
      </c>
      <c r="CU350" s="475">
        <f t="shared" si="78"/>
        <v>0</v>
      </c>
      <c r="CV350" s="475">
        <f t="shared" si="78"/>
        <v>0</v>
      </c>
      <c r="CW350" s="475">
        <f t="shared" si="78"/>
        <v>0</v>
      </c>
      <c r="CX350" s="475">
        <f t="shared" si="78"/>
        <v>0</v>
      </c>
      <c r="CY350" s="475">
        <f t="shared" si="78"/>
        <v>0</v>
      </c>
      <c r="CZ350" s="475">
        <f t="shared" si="78"/>
        <v>0</v>
      </c>
      <c r="DA350" s="475">
        <f t="shared" si="78"/>
        <v>0</v>
      </c>
      <c r="DB350" s="475">
        <f t="shared" si="78"/>
        <v>0</v>
      </c>
      <c r="DC350" s="475">
        <f t="shared" si="78"/>
        <v>0</v>
      </c>
      <c r="DD350" s="475">
        <f t="shared" si="78"/>
        <v>0</v>
      </c>
      <c r="DE350" s="475">
        <f t="shared" si="78"/>
        <v>0</v>
      </c>
      <c r="DF350" s="475">
        <f t="shared" si="78"/>
        <v>0</v>
      </c>
      <c r="DG350" s="475">
        <f t="shared" si="78"/>
        <v>0</v>
      </c>
      <c r="DH350" s="475">
        <f t="shared" si="78"/>
        <v>0</v>
      </c>
      <c r="DI350" s="475">
        <f t="shared" si="79"/>
        <v>0</v>
      </c>
      <c r="DJ350" s="475">
        <f t="shared" si="79"/>
        <v>0</v>
      </c>
      <c r="DK350" s="475">
        <f t="shared" si="79"/>
        <v>0</v>
      </c>
      <c r="DL350" s="475">
        <f t="shared" si="79"/>
        <v>0</v>
      </c>
      <c r="DM350" s="464">
        <v>1</v>
      </c>
    </row>
    <row r="351" spans="2:117" s="482" customFormat="1" ht="12.75" customHeight="1">
      <c r="B351" s="477"/>
      <c r="C351" s="478" t="s">
        <v>1113</v>
      </c>
      <c r="D351" s="479" t="s">
        <v>1120</v>
      </c>
      <c r="E351" s="480">
        <f>COUNTA(E345:E350)</f>
        <v>6</v>
      </c>
      <c r="F351" s="481">
        <f>+SUM(F345:F350)</f>
        <v>0</v>
      </c>
      <c r="G351" s="481">
        <f>+SUM(G345:G350)</f>
        <v>0</v>
      </c>
      <c r="H351" s="481">
        <f t="shared" ref="H351:AP351" si="81">+SUM(H345:H350)</f>
        <v>0</v>
      </c>
      <c r="I351" s="481">
        <f t="shared" si="81"/>
        <v>0</v>
      </c>
      <c r="J351" s="481">
        <f t="shared" si="81"/>
        <v>0</v>
      </c>
      <c r="K351" s="481">
        <f t="shared" si="81"/>
        <v>0</v>
      </c>
      <c r="L351" s="481">
        <f t="shared" si="81"/>
        <v>0</v>
      </c>
      <c r="M351" s="481">
        <f t="shared" si="81"/>
        <v>0</v>
      </c>
      <c r="N351" s="481">
        <f t="shared" si="81"/>
        <v>0</v>
      </c>
      <c r="O351" s="481">
        <f t="shared" si="81"/>
        <v>0</v>
      </c>
      <c r="P351" s="481">
        <f t="shared" si="81"/>
        <v>0</v>
      </c>
      <c r="Q351" s="481">
        <f t="shared" si="81"/>
        <v>0</v>
      </c>
      <c r="R351" s="481">
        <f t="shared" si="81"/>
        <v>0</v>
      </c>
      <c r="S351" s="481">
        <f t="shared" si="81"/>
        <v>0</v>
      </c>
      <c r="T351" s="481">
        <f t="shared" si="81"/>
        <v>0</v>
      </c>
      <c r="U351" s="481">
        <f t="shared" si="81"/>
        <v>0</v>
      </c>
      <c r="V351" s="481">
        <f t="shared" si="81"/>
        <v>0</v>
      </c>
      <c r="W351" s="481">
        <f t="shared" si="81"/>
        <v>0</v>
      </c>
      <c r="X351" s="481">
        <f t="shared" si="81"/>
        <v>0</v>
      </c>
      <c r="Y351" s="481">
        <f t="shared" si="81"/>
        <v>0</v>
      </c>
      <c r="Z351" s="481">
        <f t="shared" si="81"/>
        <v>0</v>
      </c>
      <c r="AA351" s="481">
        <f t="shared" si="81"/>
        <v>0</v>
      </c>
      <c r="AB351" s="481">
        <f t="shared" si="81"/>
        <v>0</v>
      </c>
      <c r="AC351" s="481">
        <f t="shared" si="81"/>
        <v>0</v>
      </c>
      <c r="AD351" s="481">
        <f t="shared" si="81"/>
        <v>0</v>
      </c>
      <c r="AE351" s="481">
        <f t="shared" si="81"/>
        <v>0</v>
      </c>
      <c r="AF351" s="481">
        <f t="shared" si="81"/>
        <v>0</v>
      </c>
      <c r="AG351" s="481">
        <f t="shared" si="81"/>
        <v>0</v>
      </c>
      <c r="AH351" s="481">
        <f t="shared" si="81"/>
        <v>0</v>
      </c>
      <c r="AI351" s="481">
        <f t="shared" si="81"/>
        <v>0</v>
      </c>
      <c r="AJ351" s="481">
        <f t="shared" si="81"/>
        <v>0</v>
      </c>
      <c r="AK351" s="481">
        <f t="shared" si="81"/>
        <v>0</v>
      </c>
      <c r="AL351" s="481">
        <f t="shared" si="81"/>
        <v>0</v>
      </c>
      <c r="AM351" s="481">
        <f t="shared" si="81"/>
        <v>0</v>
      </c>
      <c r="AN351" s="481">
        <f t="shared" si="81"/>
        <v>0</v>
      </c>
      <c r="AO351" s="481">
        <f t="shared" si="81"/>
        <v>0</v>
      </c>
      <c r="AP351" s="481">
        <f t="shared" si="81"/>
        <v>0</v>
      </c>
      <c r="AQ351" s="470"/>
      <c r="AR351" s="481">
        <f>+SUM(AR345:AR350)</f>
        <v>0</v>
      </c>
      <c r="AS351" s="481">
        <f t="shared" ref="AS351:CA351" si="82">+SUM(AS345:AS350)</f>
        <v>0</v>
      </c>
      <c r="AT351" s="481">
        <f t="shared" si="82"/>
        <v>0</v>
      </c>
      <c r="AU351" s="481">
        <f t="shared" si="82"/>
        <v>0</v>
      </c>
      <c r="AV351" s="481">
        <f t="shared" si="82"/>
        <v>0</v>
      </c>
      <c r="AW351" s="481">
        <f t="shared" si="82"/>
        <v>0</v>
      </c>
      <c r="AX351" s="481">
        <f t="shared" si="82"/>
        <v>0</v>
      </c>
      <c r="AY351" s="481">
        <f t="shared" si="82"/>
        <v>0</v>
      </c>
      <c r="AZ351" s="481">
        <f t="shared" si="82"/>
        <v>0</v>
      </c>
      <c r="BA351" s="481">
        <f t="shared" si="82"/>
        <v>0</v>
      </c>
      <c r="BB351" s="481">
        <f t="shared" si="82"/>
        <v>0</v>
      </c>
      <c r="BC351" s="481">
        <f t="shared" si="82"/>
        <v>0</v>
      </c>
      <c r="BD351" s="481">
        <f t="shared" si="82"/>
        <v>0</v>
      </c>
      <c r="BE351" s="481">
        <f t="shared" si="82"/>
        <v>0</v>
      </c>
      <c r="BF351" s="481">
        <f t="shared" si="82"/>
        <v>0</v>
      </c>
      <c r="BG351" s="481">
        <f t="shared" si="82"/>
        <v>0</v>
      </c>
      <c r="BH351" s="481">
        <f t="shared" si="82"/>
        <v>0</v>
      </c>
      <c r="BI351" s="481">
        <f t="shared" si="82"/>
        <v>0</v>
      </c>
      <c r="BJ351" s="481">
        <f t="shared" si="82"/>
        <v>0</v>
      </c>
      <c r="BK351" s="481">
        <f t="shared" si="82"/>
        <v>0</v>
      </c>
      <c r="BL351" s="481">
        <f t="shared" si="82"/>
        <v>0</v>
      </c>
      <c r="BM351" s="481">
        <f t="shared" si="82"/>
        <v>0</v>
      </c>
      <c r="BN351" s="481">
        <f t="shared" si="82"/>
        <v>0</v>
      </c>
      <c r="BO351" s="481">
        <f t="shared" si="82"/>
        <v>0</v>
      </c>
      <c r="BP351" s="481">
        <f t="shared" si="82"/>
        <v>0</v>
      </c>
      <c r="BQ351" s="481">
        <f t="shared" si="82"/>
        <v>0</v>
      </c>
      <c r="BR351" s="481">
        <f t="shared" si="82"/>
        <v>0</v>
      </c>
      <c r="BS351" s="481">
        <f t="shared" si="82"/>
        <v>0</v>
      </c>
      <c r="BT351" s="481">
        <f t="shared" si="82"/>
        <v>0</v>
      </c>
      <c r="BU351" s="481">
        <f t="shared" si="82"/>
        <v>0</v>
      </c>
      <c r="BV351" s="481">
        <f t="shared" si="82"/>
        <v>0</v>
      </c>
      <c r="BW351" s="481">
        <f t="shared" si="82"/>
        <v>0</v>
      </c>
      <c r="BX351" s="481">
        <f t="shared" si="82"/>
        <v>0</v>
      </c>
      <c r="BY351" s="481">
        <f t="shared" si="82"/>
        <v>0</v>
      </c>
      <c r="BZ351" s="481">
        <f t="shared" si="82"/>
        <v>0</v>
      </c>
      <c r="CA351" s="481">
        <f t="shared" si="82"/>
        <v>0</v>
      </c>
      <c r="CC351" s="481">
        <f>+SUM(CC345:CC350)</f>
        <v>0</v>
      </c>
      <c r="CD351" s="481">
        <f t="shared" ref="CD351:DL351" si="83">+SUM(CD345:CD350)</f>
        <v>0</v>
      </c>
      <c r="CE351" s="481">
        <f t="shared" si="83"/>
        <v>0</v>
      </c>
      <c r="CF351" s="481">
        <f t="shared" si="83"/>
        <v>0</v>
      </c>
      <c r="CG351" s="481">
        <f t="shared" si="83"/>
        <v>0</v>
      </c>
      <c r="CH351" s="481">
        <f t="shared" si="83"/>
        <v>0</v>
      </c>
      <c r="CI351" s="481">
        <f t="shared" si="83"/>
        <v>0</v>
      </c>
      <c r="CJ351" s="481">
        <f t="shared" si="83"/>
        <v>0</v>
      </c>
      <c r="CK351" s="481">
        <f t="shared" si="83"/>
        <v>0</v>
      </c>
      <c r="CL351" s="481">
        <f t="shared" si="83"/>
        <v>0</v>
      </c>
      <c r="CM351" s="481">
        <f t="shared" si="83"/>
        <v>0</v>
      </c>
      <c r="CN351" s="481">
        <f t="shared" si="83"/>
        <v>0</v>
      </c>
      <c r="CO351" s="481">
        <f t="shared" si="83"/>
        <v>0</v>
      </c>
      <c r="CP351" s="481">
        <f t="shared" si="83"/>
        <v>0</v>
      </c>
      <c r="CQ351" s="481">
        <f t="shared" si="83"/>
        <v>0</v>
      </c>
      <c r="CR351" s="481">
        <f t="shared" si="83"/>
        <v>0</v>
      </c>
      <c r="CS351" s="481">
        <f t="shared" si="83"/>
        <v>0</v>
      </c>
      <c r="CT351" s="481">
        <f t="shared" si="83"/>
        <v>0</v>
      </c>
      <c r="CU351" s="481">
        <f t="shared" si="83"/>
        <v>0</v>
      </c>
      <c r="CV351" s="481">
        <f t="shared" si="83"/>
        <v>0</v>
      </c>
      <c r="CW351" s="481">
        <f t="shared" si="83"/>
        <v>0</v>
      </c>
      <c r="CX351" s="481">
        <f t="shared" si="83"/>
        <v>0</v>
      </c>
      <c r="CY351" s="481">
        <f t="shared" si="83"/>
        <v>0</v>
      </c>
      <c r="CZ351" s="481">
        <f t="shared" si="83"/>
        <v>0</v>
      </c>
      <c r="DA351" s="481">
        <f t="shared" si="83"/>
        <v>0</v>
      </c>
      <c r="DB351" s="481">
        <f t="shared" si="83"/>
        <v>0</v>
      </c>
      <c r="DC351" s="481">
        <f t="shared" si="83"/>
        <v>0</v>
      </c>
      <c r="DD351" s="481">
        <f t="shared" si="83"/>
        <v>0</v>
      </c>
      <c r="DE351" s="481">
        <f t="shared" si="83"/>
        <v>0</v>
      </c>
      <c r="DF351" s="481">
        <f t="shared" si="83"/>
        <v>0</v>
      </c>
      <c r="DG351" s="481">
        <f t="shared" si="83"/>
        <v>0</v>
      </c>
      <c r="DH351" s="481">
        <f t="shared" si="83"/>
        <v>0</v>
      </c>
      <c r="DI351" s="481">
        <f t="shared" si="83"/>
        <v>0</v>
      </c>
      <c r="DJ351" s="481">
        <f t="shared" si="83"/>
        <v>0</v>
      </c>
      <c r="DK351" s="481">
        <f t="shared" si="83"/>
        <v>0</v>
      </c>
      <c r="DL351" s="481">
        <f t="shared" si="83"/>
        <v>0</v>
      </c>
      <c r="DM351" s="464">
        <v>1</v>
      </c>
    </row>
    <row r="352" spans="2:117">
      <c r="B352" s="473">
        <v>1</v>
      </c>
      <c r="C352" s="423" t="s">
        <v>150</v>
      </c>
      <c r="D352" s="423" t="s">
        <v>1226</v>
      </c>
      <c r="E352" s="423" t="s">
        <v>1227</v>
      </c>
      <c r="F352" s="476">
        <f t="shared" ref="F352:F360" si="84">+SUM(G352:CA352)</f>
        <v>0</v>
      </c>
      <c r="G352" s="475"/>
      <c r="H352" s="475"/>
      <c r="I352" s="475"/>
      <c r="J352" s="475"/>
      <c r="K352" s="475"/>
      <c r="L352" s="475"/>
      <c r="M352" s="475"/>
      <c r="N352" s="475"/>
      <c r="O352" s="475"/>
      <c r="P352" s="475"/>
      <c r="Q352" s="475"/>
      <c r="R352" s="475"/>
      <c r="S352" s="475"/>
      <c r="T352" s="475"/>
      <c r="U352" s="475"/>
      <c r="V352" s="475"/>
      <c r="W352" s="475"/>
      <c r="X352" s="475"/>
      <c r="Y352" s="475"/>
      <c r="Z352" s="475"/>
      <c r="AA352" s="475"/>
      <c r="AB352" s="475"/>
      <c r="AC352" s="475"/>
      <c r="AD352" s="475"/>
      <c r="AE352" s="475"/>
      <c r="AF352" s="475"/>
      <c r="AG352" s="475"/>
      <c r="AH352" s="475"/>
      <c r="AI352" s="475"/>
      <c r="AJ352" s="475"/>
      <c r="AK352" s="475"/>
      <c r="AL352" s="475"/>
      <c r="AM352" s="475"/>
      <c r="AN352" s="475"/>
      <c r="AO352" s="475"/>
      <c r="AP352" s="475"/>
      <c r="AR352" s="475"/>
      <c r="AS352" s="475"/>
      <c r="AT352" s="475"/>
      <c r="AU352" s="475"/>
      <c r="AV352" s="475"/>
      <c r="AW352" s="475"/>
      <c r="AX352" s="475"/>
      <c r="AY352" s="475"/>
      <c r="AZ352" s="475"/>
      <c r="BA352" s="475"/>
      <c r="BB352" s="475"/>
      <c r="BC352" s="475"/>
      <c r="BD352" s="475"/>
      <c r="BE352" s="475"/>
      <c r="BF352" s="475"/>
      <c r="BG352" s="475"/>
      <c r="BH352" s="475"/>
      <c r="BI352" s="475"/>
      <c r="BJ352" s="475"/>
      <c r="BK352" s="475"/>
      <c r="BL352" s="475"/>
      <c r="BM352" s="475"/>
      <c r="BN352" s="475"/>
      <c r="BO352" s="475"/>
      <c r="BP352" s="475"/>
      <c r="BQ352" s="475"/>
      <c r="BR352" s="475"/>
      <c r="BS352" s="475"/>
      <c r="BT352" s="475"/>
      <c r="BU352" s="475"/>
      <c r="BV352" s="475"/>
      <c r="BW352" s="475"/>
      <c r="BX352" s="475"/>
      <c r="BY352" s="475"/>
      <c r="BZ352" s="475"/>
      <c r="CA352" s="475"/>
      <c r="CC352" s="475">
        <f t="shared" ref="CC352:CR360" si="85">+G352+AR352</f>
        <v>0</v>
      </c>
      <c r="CD352" s="475">
        <f t="shared" si="85"/>
        <v>0</v>
      </c>
      <c r="CE352" s="475">
        <f t="shared" si="85"/>
        <v>0</v>
      </c>
      <c r="CF352" s="475">
        <f t="shared" si="85"/>
        <v>0</v>
      </c>
      <c r="CG352" s="475">
        <f t="shared" si="85"/>
        <v>0</v>
      </c>
      <c r="CH352" s="475">
        <f t="shared" si="85"/>
        <v>0</v>
      </c>
      <c r="CI352" s="475">
        <f t="shared" si="85"/>
        <v>0</v>
      </c>
      <c r="CJ352" s="475">
        <f t="shared" si="85"/>
        <v>0</v>
      </c>
      <c r="CK352" s="475">
        <f t="shared" si="85"/>
        <v>0</v>
      </c>
      <c r="CL352" s="475">
        <f t="shared" si="85"/>
        <v>0</v>
      </c>
      <c r="CM352" s="475">
        <f t="shared" si="85"/>
        <v>0</v>
      </c>
      <c r="CN352" s="475">
        <f t="shared" si="85"/>
        <v>0</v>
      </c>
      <c r="CO352" s="475">
        <f t="shared" si="85"/>
        <v>0</v>
      </c>
      <c r="CP352" s="475">
        <f t="shared" si="85"/>
        <v>0</v>
      </c>
      <c r="CQ352" s="475">
        <f t="shared" si="85"/>
        <v>0</v>
      </c>
      <c r="CR352" s="475">
        <f t="shared" si="85"/>
        <v>0</v>
      </c>
      <c r="CS352" s="475">
        <f t="shared" ref="CS352:DH360" si="86">+W352+BH352</f>
        <v>0</v>
      </c>
      <c r="CT352" s="475">
        <f t="shared" si="86"/>
        <v>0</v>
      </c>
      <c r="CU352" s="475">
        <f t="shared" si="86"/>
        <v>0</v>
      </c>
      <c r="CV352" s="475">
        <f t="shared" si="86"/>
        <v>0</v>
      </c>
      <c r="CW352" s="475">
        <f t="shared" si="86"/>
        <v>0</v>
      </c>
      <c r="CX352" s="475">
        <f t="shared" si="86"/>
        <v>0</v>
      </c>
      <c r="CY352" s="475">
        <f t="shared" si="86"/>
        <v>0</v>
      </c>
      <c r="CZ352" s="475">
        <f t="shared" si="86"/>
        <v>0</v>
      </c>
      <c r="DA352" s="475">
        <f t="shared" si="86"/>
        <v>0</v>
      </c>
      <c r="DB352" s="475">
        <f t="shared" si="86"/>
        <v>0</v>
      </c>
      <c r="DC352" s="475">
        <f t="shared" si="86"/>
        <v>0</v>
      </c>
      <c r="DD352" s="475">
        <f t="shared" si="86"/>
        <v>0</v>
      </c>
      <c r="DE352" s="475">
        <f t="shared" si="86"/>
        <v>0</v>
      </c>
      <c r="DF352" s="475">
        <f t="shared" si="86"/>
        <v>0</v>
      </c>
      <c r="DG352" s="475">
        <f t="shared" si="86"/>
        <v>0</v>
      </c>
      <c r="DH352" s="475">
        <f t="shared" si="86"/>
        <v>0</v>
      </c>
      <c r="DI352" s="475">
        <f t="shared" ref="DI352:DL360" si="87">+AM352+BX352</f>
        <v>0</v>
      </c>
      <c r="DJ352" s="475">
        <f t="shared" si="87"/>
        <v>0</v>
      </c>
      <c r="DK352" s="475">
        <f t="shared" si="87"/>
        <v>0</v>
      </c>
      <c r="DL352" s="475">
        <f t="shared" si="87"/>
        <v>0</v>
      </c>
      <c r="DM352" s="464">
        <v>1</v>
      </c>
    </row>
    <row r="353" spans="2:117">
      <c r="B353" s="473">
        <f>+B352+1</f>
        <v>2</v>
      </c>
      <c r="C353" s="423" t="s">
        <v>150</v>
      </c>
      <c r="D353" s="423" t="s">
        <v>1228</v>
      </c>
      <c r="E353" s="423" t="s">
        <v>1229</v>
      </c>
      <c r="F353" s="476">
        <f t="shared" si="84"/>
        <v>0</v>
      </c>
      <c r="G353" s="475"/>
      <c r="H353" s="475"/>
      <c r="I353" s="475"/>
      <c r="J353" s="475"/>
      <c r="K353" s="475"/>
      <c r="L353" s="475"/>
      <c r="M353" s="475"/>
      <c r="N353" s="475"/>
      <c r="O353" s="475"/>
      <c r="P353" s="475"/>
      <c r="Q353" s="475"/>
      <c r="R353" s="475"/>
      <c r="S353" s="475"/>
      <c r="T353" s="475"/>
      <c r="U353" s="475"/>
      <c r="V353" s="475"/>
      <c r="W353" s="475"/>
      <c r="X353" s="475"/>
      <c r="Y353" s="475"/>
      <c r="Z353" s="475"/>
      <c r="AA353" s="475"/>
      <c r="AB353" s="475"/>
      <c r="AC353" s="475"/>
      <c r="AD353" s="475"/>
      <c r="AE353" s="475"/>
      <c r="AF353" s="475"/>
      <c r="AG353" s="475"/>
      <c r="AH353" s="475"/>
      <c r="AI353" s="475"/>
      <c r="AJ353" s="475"/>
      <c r="AK353" s="475"/>
      <c r="AL353" s="475"/>
      <c r="AM353" s="475"/>
      <c r="AN353" s="475"/>
      <c r="AO353" s="475"/>
      <c r="AP353" s="475"/>
      <c r="AR353" s="475"/>
      <c r="AS353" s="475"/>
      <c r="AT353" s="475"/>
      <c r="AU353" s="475"/>
      <c r="AV353" s="475"/>
      <c r="AW353" s="475"/>
      <c r="AX353" s="475"/>
      <c r="AY353" s="475"/>
      <c r="AZ353" s="475"/>
      <c r="BA353" s="475"/>
      <c r="BB353" s="475"/>
      <c r="BC353" s="475"/>
      <c r="BD353" s="475"/>
      <c r="BE353" s="475"/>
      <c r="BF353" s="475"/>
      <c r="BG353" s="475"/>
      <c r="BH353" s="475"/>
      <c r="BI353" s="475"/>
      <c r="BJ353" s="475"/>
      <c r="BK353" s="475"/>
      <c r="BL353" s="475"/>
      <c r="BM353" s="475"/>
      <c r="BN353" s="475"/>
      <c r="BO353" s="475"/>
      <c r="BP353" s="475"/>
      <c r="BQ353" s="475"/>
      <c r="BR353" s="475"/>
      <c r="BS353" s="475"/>
      <c r="BT353" s="475"/>
      <c r="BU353" s="475"/>
      <c r="BV353" s="475"/>
      <c r="BW353" s="475"/>
      <c r="BX353" s="475"/>
      <c r="BY353" s="475"/>
      <c r="BZ353" s="475"/>
      <c r="CA353" s="475"/>
      <c r="CC353" s="475">
        <f t="shared" si="85"/>
        <v>0</v>
      </c>
      <c r="CD353" s="475">
        <f t="shared" si="85"/>
        <v>0</v>
      </c>
      <c r="CE353" s="475">
        <f t="shared" si="85"/>
        <v>0</v>
      </c>
      <c r="CF353" s="475">
        <f t="shared" si="85"/>
        <v>0</v>
      </c>
      <c r="CG353" s="475">
        <f t="shared" si="85"/>
        <v>0</v>
      </c>
      <c r="CH353" s="475">
        <f t="shared" si="85"/>
        <v>0</v>
      </c>
      <c r="CI353" s="475">
        <f t="shared" si="85"/>
        <v>0</v>
      </c>
      <c r="CJ353" s="475">
        <f t="shared" si="85"/>
        <v>0</v>
      </c>
      <c r="CK353" s="475">
        <f t="shared" si="85"/>
        <v>0</v>
      </c>
      <c r="CL353" s="475">
        <f t="shared" si="85"/>
        <v>0</v>
      </c>
      <c r="CM353" s="475">
        <f t="shared" si="85"/>
        <v>0</v>
      </c>
      <c r="CN353" s="475">
        <f t="shared" si="85"/>
        <v>0</v>
      </c>
      <c r="CO353" s="475">
        <f t="shared" si="85"/>
        <v>0</v>
      </c>
      <c r="CP353" s="475">
        <f t="shared" si="85"/>
        <v>0</v>
      </c>
      <c r="CQ353" s="475">
        <f t="shared" si="85"/>
        <v>0</v>
      </c>
      <c r="CR353" s="475">
        <f t="shared" si="85"/>
        <v>0</v>
      </c>
      <c r="CS353" s="475">
        <f t="shared" si="86"/>
        <v>0</v>
      </c>
      <c r="CT353" s="475">
        <f t="shared" si="86"/>
        <v>0</v>
      </c>
      <c r="CU353" s="475">
        <f t="shared" si="86"/>
        <v>0</v>
      </c>
      <c r="CV353" s="475">
        <f t="shared" si="86"/>
        <v>0</v>
      </c>
      <c r="CW353" s="475">
        <f t="shared" si="86"/>
        <v>0</v>
      </c>
      <c r="CX353" s="475">
        <f t="shared" si="86"/>
        <v>0</v>
      </c>
      <c r="CY353" s="475">
        <f t="shared" si="86"/>
        <v>0</v>
      </c>
      <c r="CZ353" s="475">
        <f t="shared" si="86"/>
        <v>0</v>
      </c>
      <c r="DA353" s="475">
        <f t="shared" si="86"/>
        <v>0</v>
      </c>
      <c r="DB353" s="475">
        <f t="shared" si="86"/>
        <v>0</v>
      </c>
      <c r="DC353" s="475">
        <f t="shared" si="86"/>
        <v>0</v>
      </c>
      <c r="DD353" s="475">
        <f t="shared" si="86"/>
        <v>0</v>
      </c>
      <c r="DE353" s="475">
        <f t="shared" si="86"/>
        <v>0</v>
      </c>
      <c r="DF353" s="475">
        <f t="shared" si="86"/>
        <v>0</v>
      </c>
      <c r="DG353" s="475">
        <f t="shared" si="86"/>
        <v>0</v>
      </c>
      <c r="DH353" s="475">
        <f t="shared" si="86"/>
        <v>0</v>
      </c>
      <c r="DI353" s="475">
        <f t="shared" si="87"/>
        <v>0</v>
      </c>
      <c r="DJ353" s="475">
        <f t="shared" si="87"/>
        <v>0</v>
      </c>
      <c r="DK353" s="475">
        <f t="shared" si="87"/>
        <v>0</v>
      </c>
      <c r="DL353" s="475">
        <f t="shared" si="87"/>
        <v>0</v>
      </c>
      <c r="DM353" s="464">
        <v>1</v>
      </c>
    </row>
    <row r="354" spans="2:117">
      <c r="B354" s="473">
        <f t="shared" ref="B354:B360" si="88">+B353+1</f>
        <v>3</v>
      </c>
      <c r="C354" s="423" t="s">
        <v>150</v>
      </c>
      <c r="D354" s="423" t="s">
        <v>1230</v>
      </c>
      <c r="E354" s="423" t="s">
        <v>1231</v>
      </c>
      <c r="F354" s="476">
        <f t="shared" si="84"/>
        <v>0</v>
      </c>
      <c r="G354" s="475"/>
      <c r="H354" s="475"/>
      <c r="I354" s="475"/>
      <c r="J354" s="475"/>
      <c r="K354" s="475"/>
      <c r="L354" s="475"/>
      <c r="M354" s="475"/>
      <c r="N354" s="475"/>
      <c r="O354" s="475"/>
      <c r="P354" s="475"/>
      <c r="Q354" s="475"/>
      <c r="R354" s="475"/>
      <c r="S354" s="475"/>
      <c r="T354" s="475"/>
      <c r="U354" s="475"/>
      <c r="V354" s="475"/>
      <c r="W354" s="475"/>
      <c r="X354" s="475"/>
      <c r="Y354" s="475"/>
      <c r="Z354" s="475"/>
      <c r="AA354" s="475"/>
      <c r="AB354" s="475"/>
      <c r="AC354" s="475"/>
      <c r="AD354" s="475"/>
      <c r="AE354" s="475"/>
      <c r="AF354" s="475"/>
      <c r="AG354" s="475"/>
      <c r="AH354" s="475"/>
      <c r="AI354" s="475"/>
      <c r="AJ354" s="475"/>
      <c r="AK354" s="475"/>
      <c r="AL354" s="475"/>
      <c r="AM354" s="475"/>
      <c r="AN354" s="475"/>
      <c r="AO354" s="475"/>
      <c r="AP354" s="475"/>
      <c r="AR354" s="475"/>
      <c r="AS354" s="475"/>
      <c r="AT354" s="475"/>
      <c r="AU354" s="475"/>
      <c r="AV354" s="475"/>
      <c r="AW354" s="475"/>
      <c r="AX354" s="475"/>
      <c r="AY354" s="475"/>
      <c r="AZ354" s="475"/>
      <c r="BA354" s="475"/>
      <c r="BB354" s="475"/>
      <c r="BC354" s="475"/>
      <c r="BD354" s="475"/>
      <c r="BE354" s="475"/>
      <c r="BF354" s="475"/>
      <c r="BG354" s="475"/>
      <c r="BH354" s="475"/>
      <c r="BI354" s="475"/>
      <c r="BJ354" s="475"/>
      <c r="BK354" s="475"/>
      <c r="BL354" s="475"/>
      <c r="BM354" s="475"/>
      <c r="BN354" s="475"/>
      <c r="BO354" s="475"/>
      <c r="BP354" s="475"/>
      <c r="BQ354" s="475"/>
      <c r="BR354" s="475"/>
      <c r="BS354" s="475"/>
      <c r="BT354" s="475"/>
      <c r="BU354" s="475"/>
      <c r="BV354" s="475"/>
      <c r="BW354" s="475"/>
      <c r="BX354" s="475"/>
      <c r="BY354" s="475"/>
      <c r="BZ354" s="475"/>
      <c r="CA354" s="475"/>
      <c r="CC354" s="475">
        <f t="shared" si="85"/>
        <v>0</v>
      </c>
      <c r="CD354" s="475">
        <f t="shared" si="85"/>
        <v>0</v>
      </c>
      <c r="CE354" s="475">
        <f t="shared" si="85"/>
        <v>0</v>
      </c>
      <c r="CF354" s="475">
        <f t="shared" si="85"/>
        <v>0</v>
      </c>
      <c r="CG354" s="475">
        <f t="shared" si="85"/>
        <v>0</v>
      </c>
      <c r="CH354" s="475">
        <f t="shared" si="85"/>
        <v>0</v>
      </c>
      <c r="CI354" s="475">
        <f t="shared" si="85"/>
        <v>0</v>
      </c>
      <c r="CJ354" s="475">
        <f t="shared" si="85"/>
        <v>0</v>
      </c>
      <c r="CK354" s="475">
        <f t="shared" si="85"/>
        <v>0</v>
      </c>
      <c r="CL354" s="475">
        <f t="shared" si="85"/>
        <v>0</v>
      </c>
      <c r="CM354" s="475">
        <f t="shared" si="85"/>
        <v>0</v>
      </c>
      <c r="CN354" s="475">
        <f t="shared" si="85"/>
        <v>0</v>
      </c>
      <c r="CO354" s="475">
        <f t="shared" si="85"/>
        <v>0</v>
      </c>
      <c r="CP354" s="475">
        <f t="shared" si="85"/>
        <v>0</v>
      </c>
      <c r="CQ354" s="475">
        <f t="shared" si="85"/>
        <v>0</v>
      </c>
      <c r="CR354" s="475">
        <f t="shared" si="85"/>
        <v>0</v>
      </c>
      <c r="CS354" s="475">
        <f t="shared" si="86"/>
        <v>0</v>
      </c>
      <c r="CT354" s="475">
        <f t="shared" si="86"/>
        <v>0</v>
      </c>
      <c r="CU354" s="475">
        <f t="shared" si="86"/>
        <v>0</v>
      </c>
      <c r="CV354" s="475">
        <f t="shared" si="86"/>
        <v>0</v>
      </c>
      <c r="CW354" s="475">
        <f t="shared" si="86"/>
        <v>0</v>
      </c>
      <c r="CX354" s="475">
        <f t="shared" si="86"/>
        <v>0</v>
      </c>
      <c r="CY354" s="475">
        <f t="shared" si="86"/>
        <v>0</v>
      </c>
      <c r="CZ354" s="475">
        <f t="shared" si="86"/>
        <v>0</v>
      </c>
      <c r="DA354" s="475">
        <f t="shared" si="86"/>
        <v>0</v>
      </c>
      <c r="DB354" s="475">
        <f t="shared" si="86"/>
        <v>0</v>
      </c>
      <c r="DC354" s="475">
        <f t="shared" si="86"/>
        <v>0</v>
      </c>
      <c r="DD354" s="475">
        <f t="shared" si="86"/>
        <v>0</v>
      </c>
      <c r="DE354" s="475">
        <f t="shared" si="86"/>
        <v>0</v>
      </c>
      <c r="DF354" s="475">
        <f t="shared" si="86"/>
        <v>0</v>
      </c>
      <c r="DG354" s="475">
        <f t="shared" si="86"/>
        <v>0</v>
      </c>
      <c r="DH354" s="475">
        <f t="shared" si="86"/>
        <v>0</v>
      </c>
      <c r="DI354" s="475">
        <f t="shared" si="87"/>
        <v>0</v>
      </c>
      <c r="DJ354" s="475">
        <f t="shared" si="87"/>
        <v>0</v>
      </c>
      <c r="DK354" s="475">
        <f t="shared" si="87"/>
        <v>0</v>
      </c>
      <c r="DL354" s="475">
        <f t="shared" si="87"/>
        <v>0</v>
      </c>
      <c r="DM354" s="464">
        <v>1</v>
      </c>
    </row>
    <row r="355" spans="2:117">
      <c r="B355" s="473">
        <f t="shared" si="88"/>
        <v>4</v>
      </c>
      <c r="C355" s="423" t="s">
        <v>150</v>
      </c>
      <c r="D355" s="423" t="s">
        <v>1232</v>
      </c>
      <c r="E355" s="423" t="s">
        <v>1233</v>
      </c>
      <c r="F355" s="476">
        <f t="shared" si="84"/>
        <v>0</v>
      </c>
      <c r="G355" s="475"/>
      <c r="H355" s="475"/>
      <c r="I355" s="475"/>
      <c r="J355" s="475"/>
      <c r="K355" s="475"/>
      <c r="L355" s="475"/>
      <c r="M355" s="475"/>
      <c r="N355" s="475"/>
      <c r="O355" s="475"/>
      <c r="P355" s="475"/>
      <c r="Q355" s="475"/>
      <c r="R355" s="475"/>
      <c r="S355" s="475"/>
      <c r="T355" s="475"/>
      <c r="U355" s="475"/>
      <c r="V355" s="475"/>
      <c r="W355" s="475"/>
      <c r="X355" s="475"/>
      <c r="Y355" s="475"/>
      <c r="Z355" s="475"/>
      <c r="AA355" s="475"/>
      <c r="AB355" s="475"/>
      <c r="AC355" s="475"/>
      <c r="AD355" s="475"/>
      <c r="AE355" s="475"/>
      <c r="AF355" s="475"/>
      <c r="AG355" s="475"/>
      <c r="AH355" s="475"/>
      <c r="AI355" s="475"/>
      <c r="AJ355" s="475"/>
      <c r="AK355" s="475"/>
      <c r="AL355" s="475"/>
      <c r="AM355" s="475"/>
      <c r="AN355" s="475"/>
      <c r="AO355" s="475"/>
      <c r="AP355" s="475"/>
      <c r="AR355" s="475"/>
      <c r="AS355" s="475"/>
      <c r="AT355" s="475"/>
      <c r="AU355" s="475"/>
      <c r="AV355" s="475"/>
      <c r="AW355" s="475"/>
      <c r="AX355" s="475"/>
      <c r="AY355" s="475"/>
      <c r="AZ355" s="475"/>
      <c r="BA355" s="475"/>
      <c r="BB355" s="475"/>
      <c r="BC355" s="475"/>
      <c r="BD355" s="475"/>
      <c r="BE355" s="475"/>
      <c r="BF355" s="475"/>
      <c r="BG355" s="475"/>
      <c r="BH355" s="475"/>
      <c r="BI355" s="475"/>
      <c r="BJ355" s="475"/>
      <c r="BK355" s="475"/>
      <c r="BL355" s="475"/>
      <c r="BM355" s="475"/>
      <c r="BN355" s="475"/>
      <c r="BO355" s="475"/>
      <c r="BP355" s="475"/>
      <c r="BQ355" s="475"/>
      <c r="BR355" s="475"/>
      <c r="BS355" s="475"/>
      <c r="BT355" s="475"/>
      <c r="BU355" s="475"/>
      <c r="BV355" s="475"/>
      <c r="BW355" s="475"/>
      <c r="BX355" s="475"/>
      <c r="BY355" s="475"/>
      <c r="BZ355" s="475"/>
      <c r="CA355" s="475"/>
      <c r="CC355" s="475">
        <f t="shared" si="85"/>
        <v>0</v>
      </c>
      <c r="CD355" s="475">
        <f t="shared" si="85"/>
        <v>0</v>
      </c>
      <c r="CE355" s="475">
        <f t="shared" si="85"/>
        <v>0</v>
      </c>
      <c r="CF355" s="475">
        <f t="shared" si="85"/>
        <v>0</v>
      </c>
      <c r="CG355" s="475">
        <f t="shared" si="85"/>
        <v>0</v>
      </c>
      <c r="CH355" s="475">
        <f t="shared" si="85"/>
        <v>0</v>
      </c>
      <c r="CI355" s="475">
        <f t="shared" si="85"/>
        <v>0</v>
      </c>
      <c r="CJ355" s="475">
        <f t="shared" si="85"/>
        <v>0</v>
      </c>
      <c r="CK355" s="475">
        <f t="shared" si="85"/>
        <v>0</v>
      </c>
      <c r="CL355" s="475">
        <f t="shared" si="85"/>
        <v>0</v>
      </c>
      <c r="CM355" s="475">
        <f t="shared" si="85"/>
        <v>0</v>
      </c>
      <c r="CN355" s="475">
        <f t="shared" si="85"/>
        <v>0</v>
      </c>
      <c r="CO355" s="475">
        <f t="shared" si="85"/>
        <v>0</v>
      </c>
      <c r="CP355" s="475">
        <f t="shared" si="85"/>
        <v>0</v>
      </c>
      <c r="CQ355" s="475">
        <f t="shared" si="85"/>
        <v>0</v>
      </c>
      <c r="CR355" s="475">
        <f t="shared" si="85"/>
        <v>0</v>
      </c>
      <c r="CS355" s="475">
        <f t="shared" si="86"/>
        <v>0</v>
      </c>
      <c r="CT355" s="475">
        <f t="shared" si="86"/>
        <v>0</v>
      </c>
      <c r="CU355" s="475">
        <f t="shared" si="86"/>
        <v>0</v>
      </c>
      <c r="CV355" s="475">
        <f t="shared" si="86"/>
        <v>0</v>
      </c>
      <c r="CW355" s="475">
        <f t="shared" si="86"/>
        <v>0</v>
      </c>
      <c r="CX355" s="475">
        <f t="shared" si="86"/>
        <v>0</v>
      </c>
      <c r="CY355" s="475">
        <f t="shared" si="86"/>
        <v>0</v>
      </c>
      <c r="CZ355" s="475">
        <f t="shared" si="86"/>
        <v>0</v>
      </c>
      <c r="DA355" s="475">
        <f t="shared" si="86"/>
        <v>0</v>
      </c>
      <c r="DB355" s="475">
        <f t="shared" si="86"/>
        <v>0</v>
      </c>
      <c r="DC355" s="475">
        <f t="shared" si="86"/>
        <v>0</v>
      </c>
      <c r="DD355" s="475">
        <f t="shared" si="86"/>
        <v>0</v>
      </c>
      <c r="DE355" s="475">
        <f t="shared" si="86"/>
        <v>0</v>
      </c>
      <c r="DF355" s="475">
        <f t="shared" si="86"/>
        <v>0</v>
      </c>
      <c r="DG355" s="475">
        <f t="shared" si="86"/>
        <v>0</v>
      </c>
      <c r="DH355" s="475">
        <f t="shared" si="86"/>
        <v>0</v>
      </c>
      <c r="DI355" s="475">
        <f t="shared" si="87"/>
        <v>0</v>
      </c>
      <c r="DJ355" s="475">
        <f t="shared" si="87"/>
        <v>0</v>
      </c>
      <c r="DK355" s="475">
        <f t="shared" si="87"/>
        <v>0</v>
      </c>
      <c r="DL355" s="475">
        <f t="shared" si="87"/>
        <v>0</v>
      </c>
      <c r="DM355" s="464">
        <v>1</v>
      </c>
    </row>
    <row r="356" spans="2:117">
      <c r="B356" s="473">
        <f t="shared" si="88"/>
        <v>5</v>
      </c>
      <c r="C356" s="423" t="s">
        <v>150</v>
      </c>
      <c r="D356" s="423" t="s">
        <v>1234</v>
      </c>
      <c r="E356" s="423" t="s">
        <v>1235</v>
      </c>
      <c r="F356" s="476">
        <f t="shared" si="84"/>
        <v>0</v>
      </c>
      <c r="G356" s="475"/>
      <c r="H356" s="475"/>
      <c r="I356" s="475"/>
      <c r="J356" s="475"/>
      <c r="K356" s="475"/>
      <c r="L356" s="475"/>
      <c r="M356" s="475"/>
      <c r="N356" s="475"/>
      <c r="O356" s="475"/>
      <c r="P356" s="475"/>
      <c r="Q356" s="475"/>
      <c r="R356" s="475"/>
      <c r="S356" s="475"/>
      <c r="T356" s="475"/>
      <c r="U356" s="475"/>
      <c r="V356" s="475"/>
      <c r="W356" s="475"/>
      <c r="X356" s="475"/>
      <c r="Y356" s="475"/>
      <c r="Z356" s="475"/>
      <c r="AA356" s="475"/>
      <c r="AB356" s="475"/>
      <c r="AC356" s="475"/>
      <c r="AD356" s="475"/>
      <c r="AE356" s="475"/>
      <c r="AF356" s="475"/>
      <c r="AG356" s="475"/>
      <c r="AH356" s="475"/>
      <c r="AI356" s="475"/>
      <c r="AJ356" s="475"/>
      <c r="AK356" s="475"/>
      <c r="AL356" s="475"/>
      <c r="AM356" s="475"/>
      <c r="AN356" s="475"/>
      <c r="AO356" s="475"/>
      <c r="AP356" s="475"/>
      <c r="AR356" s="475"/>
      <c r="AS356" s="475"/>
      <c r="AT356" s="475"/>
      <c r="AU356" s="475"/>
      <c r="AV356" s="475"/>
      <c r="AW356" s="475"/>
      <c r="AX356" s="475"/>
      <c r="AY356" s="475"/>
      <c r="AZ356" s="475"/>
      <c r="BA356" s="475"/>
      <c r="BB356" s="475"/>
      <c r="BC356" s="475"/>
      <c r="BD356" s="475"/>
      <c r="BE356" s="475"/>
      <c r="BF356" s="475"/>
      <c r="BG356" s="475"/>
      <c r="BH356" s="475"/>
      <c r="BI356" s="475"/>
      <c r="BJ356" s="475"/>
      <c r="BK356" s="475"/>
      <c r="BL356" s="475"/>
      <c r="BM356" s="475"/>
      <c r="BN356" s="475"/>
      <c r="BO356" s="475"/>
      <c r="BP356" s="475"/>
      <c r="BQ356" s="475"/>
      <c r="BR356" s="475"/>
      <c r="BS356" s="475"/>
      <c r="BT356" s="475"/>
      <c r="BU356" s="475"/>
      <c r="BV356" s="475"/>
      <c r="BW356" s="475"/>
      <c r="BX356" s="475"/>
      <c r="BY356" s="475"/>
      <c r="BZ356" s="475"/>
      <c r="CA356" s="475"/>
      <c r="CC356" s="475">
        <f t="shared" si="85"/>
        <v>0</v>
      </c>
      <c r="CD356" s="475">
        <f t="shared" si="85"/>
        <v>0</v>
      </c>
      <c r="CE356" s="475">
        <f t="shared" si="85"/>
        <v>0</v>
      </c>
      <c r="CF356" s="475">
        <f t="shared" si="85"/>
        <v>0</v>
      </c>
      <c r="CG356" s="475">
        <f t="shared" si="85"/>
        <v>0</v>
      </c>
      <c r="CH356" s="475">
        <f t="shared" si="85"/>
        <v>0</v>
      </c>
      <c r="CI356" s="475">
        <f t="shared" si="85"/>
        <v>0</v>
      </c>
      <c r="CJ356" s="475">
        <f t="shared" si="85"/>
        <v>0</v>
      </c>
      <c r="CK356" s="475">
        <f t="shared" si="85"/>
        <v>0</v>
      </c>
      <c r="CL356" s="475">
        <f t="shared" si="85"/>
        <v>0</v>
      </c>
      <c r="CM356" s="475">
        <f t="shared" si="85"/>
        <v>0</v>
      </c>
      <c r="CN356" s="475">
        <f t="shared" si="85"/>
        <v>0</v>
      </c>
      <c r="CO356" s="475">
        <f t="shared" si="85"/>
        <v>0</v>
      </c>
      <c r="CP356" s="475">
        <f t="shared" si="85"/>
        <v>0</v>
      </c>
      <c r="CQ356" s="475">
        <f t="shared" si="85"/>
        <v>0</v>
      </c>
      <c r="CR356" s="475">
        <f t="shared" si="85"/>
        <v>0</v>
      </c>
      <c r="CS356" s="475">
        <f t="shared" si="86"/>
        <v>0</v>
      </c>
      <c r="CT356" s="475">
        <f t="shared" si="86"/>
        <v>0</v>
      </c>
      <c r="CU356" s="475">
        <f t="shared" si="86"/>
        <v>0</v>
      </c>
      <c r="CV356" s="475">
        <f t="shared" si="86"/>
        <v>0</v>
      </c>
      <c r="CW356" s="475">
        <f t="shared" si="86"/>
        <v>0</v>
      </c>
      <c r="CX356" s="475">
        <f t="shared" si="86"/>
        <v>0</v>
      </c>
      <c r="CY356" s="475">
        <f t="shared" si="86"/>
        <v>0</v>
      </c>
      <c r="CZ356" s="475">
        <f t="shared" si="86"/>
        <v>0</v>
      </c>
      <c r="DA356" s="475">
        <f t="shared" si="86"/>
        <v>0</v>
      </c>
      <c r="DB356" s="475">
        <f t="shared" si="86"/>
        <v>0</v>
      </c>
      <c r="DC356" s="475">
        <f t="shared" si="86"/>
        <v>0</v>
      </c>
      <c r="DD356" s="475">
        <f t="shared" si="86"/>
        <v>0</v>
      </c>
      <c r="DE356" s="475">
        <f t="shared" si="86"/>
        <v>0</v>
      </c>
      <c r="DF356" s="475">
        <f t="shared" si="86"/>
        <v>0</v>
      </c>
      <c r="DG356" s="475">
        <f t="shared" si="86"/>
        <v>0</v>
      </c>
      <c r="DH356" s="475">
        <f t="shared" si="86"/>
        <v>0</v>
      </c>
      <c r="DI356" s="475">
        <f t="shared" si="87"/>
        <v>0</v>
      </c>
      <c r="DJ356" s="475">
        <f t="shared" si="87"/>
        <v>0</v>
      </c>
      <c r="DK356" s="475">
        <f t="shared" si="87"/>
        <v>0</v>
      </c>
      <c r="DL356" s="475">
        <f t="shared" si="87"/>
        <v>0</v>
      </c>
      <c r="DM356" s="464">
        <v>1</v>
      </c>
    </row>
    <row r="357" spans="2:117">
      <c r="B357" s="473">
        <f t="shared" si="88"/>
        <v>6</v>
      </c>
      <c r="C357" s="423" t="s">
        <v>150</v>
      </c>
      <c r="D357" s="423" t="s">
        <v>1236</v>
      </c>
      <c r="E357" s="423" t="s">
        <v>1237</v>
      </c>
      <c r="F357" s="476">
        <f t="shared" si="84"/>
        <v>0</v>
      </c>
      <c r="G357" s="475"/>
      <c r="H357" s="475"/>
      <c r="I357" s="475"/>
      <c r="J357" s="475"/>
      <c r="K357" s="475"/>
      <c r="L357" s="475"/>
      <c r="M357" s="475"/>
      <c r="N357" s="475"/>
      <c r="O357" s="475"/>
      <c r="P357" s="475"/>
      <c r="Q357" s="475"/>
      <c r="R357" s="475"/>
      <c r="S357" s="475"/>
      <c r="T357" s="475"/>
      <c r="U357" s="475"/>
      <c r="V357" s="475"/>
      <c r="W357" s="475"/>
      <c r="X357" s="475"/>
      <c r="Y357" s="475"/>
      <c r="Z357" s="475"/>
      <c r="AA357" s="475"/>
      <c r="AB357" s="475"/>
      <c r="AC357" s="475"/>
      <c r="AD357" s="475"/>
      <c r="AE357" s="475"/>
      <c r="AF357" s="475"/>
      <c r="AG357" s="475"/>
      <c r="AH357" s="475"/>
      <c r="AI357" s="475"/>
      <c r="AJ357" s="475"/>
      <c r="AK357" s="475"/>
      <c r="AL357" s="475"/>
      <c r="AM357" s="475"/>
      <c r="AN357" s="475"/>
      <c r="AO357" s="475"/>
      <c r="AP357" s="475"/>
      <c r="AR357" s="475"/>
      <c r="AS357" s="475"/>
      <c r="AT357" s="475"/>
      <c r="AU357" s="475"/>
      <c r="AV357" s="475"/>
      <c r="AW357" s="475"/>
      <c r="AX357" s="475"/>
      <c r="AY357" s="475"/>
      <c r="AZ357" s="475"/>
      <c r="BA357" s="475"/>
      <c r="BB357" s="475"/>
      <c r="BC357" s="475"/>
      <c r="BD357" s="475"/>
      <c r="BE357" s="475"/>
      <c r="BF357" s="475"/>
      <c r="BG357" s="475"/>
      <c r="BH357" s="475"/>
      <c r="BI357" s="475"/>
      <c r="BJ357" s="475"/>
      <c r="BK357" s="475"/>
      <c r="BL357" s="475"/>
      <c r="BM357" s="475"/>
      <c r="BN357" s="475"/>
      <c r="BO357" s="475"/>
      <c r="BP357" s="475"/>
      <c r="BQ357" s="475"/>
      <c r="BR357" s="475"/>
      <c r="BS357" s="475"/>
      <c r="BT357" s="475"/>
      <c r="BU357" s="475"/>
      <c r="BV357" s="475"/>
      <c r="BW357" s="475"/>
      <c r="BX357" s="475"/>
      <c r="BY357" s="475"/>
      <c r="BZ357" s="475"/>
      <c r="CA357" s="475"/>
      <c r="CC357" s="475">
        <f t="shared" si="85"/>
        <v>0</v>
      </c>
      <c r="CD357" s="475">
        <f t="shared" si="85"/>
        <v>0</v>
      </c>
      <c r="CE357" s="475">
        <f t="shared" si="85"/>
        <v>0</v>
      </c>
      <c r="CF357" s="475">
        <f t="shared" si="85"/>
        <v>0</v>
      </c>
      <c r="CG357" s="475">
        <f t="shared" si="85"/>
        <v>0</v>
      </c>
      <c r="CH357" s="475">
        <f t="shared" si="85"/>
        <v>0</v>
      </c>
      <c r="CI357" s="475">
        <f t="shared" si="85"/>
        <v>0</v>
      </c>
      <c r="CJ357" s="475">
        <f t="shared" si="85"/>
        <v>0</v>
      </c>
      <c r="CK357" s="475">
        <f t="shared" si="85"/>
        <v>0</v>
      </c>
      <c r="CL357" s="475">
        <f t="shared" si="85"/>
        <v>0</v>
      </c>
      <c r="CM357" s="475">
        <f t="shared" si="85"/>
        <v>0</v>
      </c>
      <c r="CN357" s="475">
        <f t="shared" si="85"/>
        <v>0</v>
      </c>
      <c r="CO357" s="475">
        <f t="shared" si="85"/>
        <v>0</v>
      </c>
      <c r="CP357" s="475">
        <f t="shared" si="85"/>
        <v>0</v>
      </c>
      <c r="CQ357" s="475">
        <f t="shared" si="85"/>
        <v>0</v>
      </c>
      <c r="CR357" s="475">
        <f t="shared" si="85"/>
        <v>0</v>
      </c>
      <c r="CS357" s="475">
        <f t="shared" si="86"/>
        <v>0</v>
      </c>
      <c r="CT357" s="475">
        <f t="shared" si="86"/>
        <v>0</v>
      </c>
      <c r="CU357" s="475">
        <f t="shared" si="86"/>
        <v>0</v>
      </c>
      <c r="CV357" s="475">
        <f t="shared" si="86"/>
        <v>0</v>
      </c>
      <c r="CW357" s="475">
        <f t="shared" si="86"/>
        <v>0</v>
      </c>
      <c r="CX357" s="475">
        <f t="shared" si="86"/>
        <v>0</v>
      </c>
      <c r="CY357" s="475">
        <f t="shared" si="86"/>
        <v>0</v>
      </c>
      <c r="CZ357" s="475">
        <f t="shared" si="86"/>
        <v>0</v>
      </c>
      <c r="DA357" s="475">
        <f t="shared" si="86"/>
        <v>0</v>
      </c>
      <c r="DB357" s="475">
        <f t="shared" si="86"/>
        <v>0</v>
      </c>
      <c r="DC357" s="475">
        <f t="shared" si="86"/>
        <v>0</v>
      </c>
      <c r="DD357" s="475">
        <f t="shared" si="86"/>
        <v>0</v>
      </c>
      <c r="DE357" s="475">
        <f t="shared" si="86"/>
        <v>0</v>
      </c>
      <c r="DF357" s="475">
        <f t="shared" si="86"/>
        <v>0</v>
      </c>
      <c r="DG357" s="475">
        <f t="shared" si="86"/>
        <v>0</v>
      </c>
      <c r="DH357" s="475">
        <f t="shared" si="86"/>
        <v>0</v>
      </c>
      <c r="DI357" s="475">
        <f t="shared" si="87"/>
        <v>0</v>
      </c>
      <c r="DJ357" s="475">
        <f t="shared" si="87"/>
        <v>0</v>
      </c>
      <c r="DK357" s="475">
        <f t="shared" si="87"/>
        <v>0</v>
      </c>
      <c r="DL357" s="475">
        <f t="shared" si="87"/>
        <v>0</v>
      </c>
      <c r="DM357" s="464">
        <v>1</v>
      </c>
    </row>
    <row r="358" spans="2:117">
      <c r="B358" s="473">
        <f t="shared" si="88"/>
        <v>7</v>
      </c>
      <c r="C358" s="423" t="s">
        <v>150</v>
      </c>
      <c r="D358" s="423" t="s">
        <v>1238</v>
      </c>
      <c r="E358" s="423" t="s">
        <v>1239</v>
      </c>
      <c r="F358" s="476">
        <f t="shared" si="84"/>
        <v>0</v>
      </c>
      <c r="G358" s="475"/>
      <c r="H358" s="475"/>
      <c r="I358" s="475"/>
      <c r="J358" s="475"/>
      <c r="K358" s="475"/>
      <c r="L358" s="475"/>
      <c r="M358" s="475"/>
      <c r="N358" s="475"/>
      <c r="O358" s="475"/>
      <c r="P358" s="475"/>
      <c r="Q358" s="475"/>
      <c r="R358" s="475"/>
      <c r="S358" s="475"/>
      <c r="T358" s="475"/>
      <c r="U358" s="475"/>
      <c r="V358" s="475"/>
      <c r="W358" s="475"/>
      <c r="X358" s="475"/>
      <c r="Y358" s="475"/>
      <c r="Z358" s="475"/>
      <c r="AA358" s="475"/>
      <c r="AB358" s="475"/>
      <c r="AC358" s="475"/>
      <c r="AD358" s="475"/>
      <c r="AE358" s="475"/>
      <c r="AF358" s="475"/>
      <c r="AG358" s="475"/>
      <c r="AH358" s="475"/>
      <c r="AI358" s="475"/>
      <c r="AJ358" s="475"/>
      <c r="AK358" s="475"/>
      <c r="AL358" s="475"/>
      <c r="AM358" s="475"/>
      <c r="AN358" s="475"/>
      <c r="AO358" s="475"/>
      <c r="AP358" s="475"/>
      <c r="AR358" s="475"/>
      <c r="AS358" s="475"/>
      <c r="AT358" s="475"/>
      <c r="AU358" s="475"/>
      <c r="AV358" s="475"/>
      <c r="AW358" s="475"/>
      <c r="AX358" s="475"/>
      <c r="AY358" s="475"/>
      <c r="AZ358" s="475"/>
      <c r="BA358" s="475"/>
      <c r="BB358" s="475"/>
      <c r="BC358" s="475"/>
      <c r="BD358" s="475"/>
      <c r="BE358" s="475"/>
      <c r="BF358" s="475"/>
      <c r="BG358" s="475"/>
      <c r="BH358" s="475"/>
      <c r="BI358" s="475"/>
      <c r="BJ358" s="475"/>
      <c r="BK358" s="475"/>
      <c r="BL358" s="475"/>
      <c r="BM358" s="475"/>
      <c r="BN358" s="475"/>
      <c r="BO358" s="475"/>
      <c r="BP358" s="475"/>
      <c r="BQ358" s="475"/>
      <c r="BR358" s="475"/>
      <c r="BS358" s="475"/>
      <c r="BT358" s="475"/>
      <c r="BU358" s="475"/>
      <c r="BV358" s="475"/>
      <c r="BW358" s="475"/>
      <c r="BX358" s="475"/>
      <c r="BY358" s="475"/>
      <c r="BZ358" s="475"/>
      <c r="CA358" s="475"/>
      <c r="CC358" s="475">
        <f t="shared" si="85"/>
        <v>0</v>
      </c>
      <c r="CD358" s="475">
        <f t="shared" si="85"/>
        <v>0</v>
      </c>
      <c r="CE358" s="475">
        <f t="shared" si="85"/>
        <v>0</v>
      </c>
      <c r="CF358" s="475">
        <f t="shared" si="85"/>
        <v>0</v>
      </c>
      <c r="CG358" s="475">
        <f t="shared" si="85"/>
        <v>0</v>
      </c>
      <c r="CH358" s="475">
        <f t="shared" si="85"/>
        <v>0</v>
      </c>
      <c r="CI358" s="475">
        <f t="shared" si="85"/>
        <v>0</v>
      </c>
      <c r="CJ358" s="475">
        <f t="shared" si="85"/>
        <v>0</v>
      </c>
      <c r="CK358" s="475">
        <f t="shared" si="85"/>
        <v>0</v>
      </c>
      <c r="CL358" s="475">
        <f t="shared" si="85"/>
        <v>0</v>
      </c>
      <c r="CM358" s="475">
        <f t="shared" si="85"/>
        <v>0</v>
      </c>
      <c r="CN358" s="475">
        <f t="shared" si="85"/>
        <v>0</v>
      </c>
      <c r="CO358" s="475">
        <f t="shared" si="85"/>
        <v>0</v>
      </c>
      <c r="CP358" s="475">
        <f t="shared" si="85"/>
        <v>0</v>
      </c>
      <c r="CQ358" s="475">
        <f t="shared" si="85"/>
        <v>0</v>
      </c>
      <c r="CR358" s="475">
        <f t="shared" si="85"/>
        <v>0</v>
      </c>
      <c r="CS358" s="475">
        <f t="shared" si="86"/>
        <v>0</v>
      </c>
      <c r="CT358" s="475">
        <f t="shared" si="86"/>
        <v>0</v>
      </c>
      <c r="CU358" s="475">
        <f t="shared" si="86"/>
        <v>0</v>
      </c>
      <c r="CV358" s="475">
        <f t="shared" si="86"/>
        <v>0</v>
      </c>
      <c r="CW358" s="475">
        <f t="shared" si="86"/>
        <v>0</v>
      </c>
      <c r="CX358" s="475">
        <f t="shared" si="86"/>
        <v>0</v>
      </c>
      <c r="CY358" s="475">
        <f t="shared" si="86"/>
        <v>0</v>
      </c>
      <c r="CZ358" s="475">
        <f t="shared" si="86"/>
        <v>0</v>
      </c>
      <c r="DA358" s="475">
        <f t="shared" si="86"/>
        <v>0</v>
      </c>
      <c r="DB358" s="475">
        <f t="shared" si="86"/>
        <v>0</v>
      </c>
      <c r="DC358" s="475">
        <f t="shared" si="86"/>
        <v>0</v>
      </c>
      <c r="DD358" s="475">
        <f t="shared" si="86"/>
        <v>0</v>
      </c>
      <c r="DE358" s="475">
        <f t="shared" si="86"/>
        <v>0</v>
      </c>
      <c r="DF358" s="475">
        <f t="shared" si="86"/>
        <v>0</v>
      </c>
      <c r="DG358" s="475">
        <f t="shared" si="86"/>
        <v>0</v>
      </c>
      <c r="DH358" s="475">
        <f t="shared" si="86"/>
        <v>0</v>
      </c>
      <c r="DI358" s="475">
        <f t="shared" si="87"/>
        <v>0</v>
      </c>
      <c r="DJ358" s="475">
        <f t="shared" si="87"/>
        <v>0</v>
      </c>
      <c r="DK358" s="475">
        <f t="shared" si="87"/>
        <v>0</v>
      </c>
      <c r="DL358" s="475">
        <f t="shared" si="87"/>
        <v>0</v>
      </c>
      <c r="DM358" s="464">
        <v>1</v>
      </c>
    </row>
    <row r="359" spans="2:117">
      <c r="B359" s="473">
        <f t="shared" si="88"/>
        <v>8</v>
      </c>
      <c r="C359" s="423" t="s">
        <v>150</v>
      </c>
      <c r="D359" s="423" t="s">
        <v>1240</v>
      </c>
      <c r="E359" s="423" t="s">
        <v>1241</v>
      </c>
      <c r="F359" s="476">
        <f t="shared" si="84"/>
        <v>0</v>
      </c>
      <c r="G359" s="475"/>
      <c r="H359" s="475"/>
      <c r="I359" s="475"/>
      <c r="J359" s="475"/>
      <c r="K359" s="475"/>
      <c r="L359" s="475"/>
      <c r="M359" s="475"/>
      <c r="N359" s="475"/>
      <c r="O359" s="475"/>
      <c r="P359" s="475"/>
      <c r="Q359" s="475"/>
      <c r="R359" s="475"/>
      <c r="S359" s="475"/>
      <c r="T359" s="475"/>
      <c r="U359" s="475"/>
      <c r="V359" s="475"/>
      <c r="W359" s="475"/>
      <c r="X359" s="475"/>
      <c r="Y359" s="475"/>
      <c r="Z359" s="475"/>
      <c r="AA359" s="475"/>
      <c r="AB359" s="475"/>
      <c r="AC359" s="475"/>
      <c r="AD359" s="475"/>
      <c r="AE359" s="475"/>
      <c r="AF359" s="475"/>
      <c r="AG359" s="475"/>
      <c r="AH359" s="475"/>
      <c r="AI359" s="475"/>
      <c r="AJ359" s="475"/>
      <c r="AK359" s="475"/>
      <c r="AL359" s="475"/>
      <c r="AM359" s="475"/>
      <c r="AN359" s="475"/>
      <c r="AO359" s="475"/>
      <c r="AP359" s="475"/>
      <c r="AR359" s="475"/>
      <c r="AS359" s="475"/>
      <c r="AT359" s="475"/>
      <c r="AU359" s="475"/>
      <c r="AV359" s="475"/>
      <c r="AW359" s="475"/>
      <c r="AX359" s="475"/>
      <c r="AY359" s="475"/>
      <c r="AZ359" s="475"/>
      <c r="BA359" s="475"/>
      <c r="BB359" s="475"/>
      <c r="BC359" s="475"/>
      <c r="BD359" s="475"/>
      <c r="BE359" s="475"/>
      <c r="BF359" s="475"/>
      <c r="BG359" s="475"/>
      <c r="BH359" s="475"/>
      <c r="BI359" s="475"/>
      <c r="BJ359" s="475"/>
      <c r="BK359" s="475"/>
      <c r="BL359" s="475"/>
      <c r="BM359" s="475"/>
      <c r="BN359" s="475"/>
      <c r="BO359" s="475"/>
      <c r="BP359" s="475"/>
      <c r="BQ359" s="475"/>
      <c r="BR359" s="475"/>
      <c r="BS359" s="475"/>
      <c r="BT359" s="475"/>
      <c r="BU359" s="475"/>
      <c r="BV359" s="475"/>
      <c r="BW359" s="475"/>
      <c r="BX359" s="475"/>
      <c r="BY359" s="475"/>
      <c r="BZ359" s="475"/>
      <c r="CA359" s="475"/>
      <c r="CC359" s="475">
        <f t="shared" si="85"/>
        <v>0</v>
      </c>
      <c r="CD359" s="475">
        <f t="shared" si="85"/>
        <v>0</v>
      </c>
      <c r="CE359" s="475">
        <f t="shared" si="85"/>
        <v>0</v>
      </c>
      <c r="CF359" s="475">
        <f t="shared" si="85"/>
        <v>0</v>
      </c>
      <c r="CG359" s="475">
        <f t="shared" si="85"/>
        <v>0</v>
      </c>
      <c r="CH359" s="475">
        <f t="shared" si="85"/>
        <v>0</v>
      </c>
      <c r="CI359" s="475">
        <f t="shared" si="85"/>
        <v>0</v>
      </c>
      <c r="CJ359" s="475">
        <f t="shared" si="85"/>
        <v>0</v>
      </c>
      <c r="CK359" s="475">
        <f t="shared" si="85"/>
        <v>0</v>
      </c>
      <c r="CL359" s="475">
        <f t="shared" si="85"/>
        <v>0</v>
      </c>
      <c r="CM359" s="475">
        <f t="shared" si="85"/>
        <v>0</v>
      </c>
      <c r="CN359" s="475">
        <f t="shared" si="85"/>
        <v>0</v>
      </c>
      <c r="CO359" s="475">
        <f t="shared" si="85"/>
        <v>0</v>
      </c>
      <c r="CP359" s="475">
        <f t="shared" si="85"/>
        <v>0</v>
      </c>
      <c r="CQ359" s="475">
        <f t="shared" si="85"/>
        <v>0</v>
      </c>
      <c r="CR359" s="475">
        <f t="shared" si="85"/>
        <v>0</v>
      </c>
      <c r="CS359" s="475">
        <f t="shared" si="86"/>
        <v>0</v>
      </c>
      <c r="CT359" s="475">
        <f t="shared" si="86"/>
        <v>0</v>
      </c>
      <c r="CU359" s="475">
        <f t="shared" si="86"/>
        <v>0</v>
      </c>
      <c r="CV359" s="475">
        <f t="shared" si="86"/>
        <v>0</v>
      </c>
      <c r="CW359" s="475">
        <f t="shared" si="86"/>
        <v>0</v>
      </c>
      <c r="CX359" s="475">
        <f t="shared" si="86"/>
        <v>0</v>
      </c>
      <c r="CY359" s="475">
        <f t="shared" si="86"/>
        <v>0</v>
      </c>
      <c r="CZ359" s="475">
        <f t="shared" si="86"/>
        <v>0</v>
      </c>
      <c r="DA359" s="475">
        <f t="shared" si="86"/>
        <v>0</v>
      </c>
      <c r="DB359" s="475">
        <f t="shared" si="86"/>
        <v>0</v>
      </c>
      <c r="DC359" s="475">
        <f t="shared" si="86"/>
        <v>0</v>
      </c>
      <c r="DD359" s="475">
        <f t="shared" si="86"/>
        <v>0</v>
      </c>
      <c r="DE359" s="475">
        <f t="shared" si="86"/>
        <v>0</v>
      </c>
      <c r="DF359" s="475">
        <f t="shared" si="86"/>
        <v>0</v>
      </c>
      <c r="DG359" s="475">
        <f t="shared" si="86"/>
        <v>0</v>
      </c>
      <c r="DH359" s="475">
        <f t="shared" si="86"/>
        <v>0</v>
      </c>
      <c r="DI359" s="475">
        <f t="shared" si="87"/>
        <v>0</v>
      </c>
      <c r="DJ359" s="475">
        <f t="shared" si="87"/>
        <v>0</v>
      </c>
      <c r="DK359" s="475">
        <f t="shared" si="87"/>
        <v>0</v>
      </c>
      <c r="DL359" s="475">
        <f t="shared" si="87"/>
        <v>0</v>
      </c>
      <c r="DM359" s="464">
        <v>1</v>
      </c>
    </row>
    <row r="360" spans="2:117">
      <c r="B360" s="473">
        <f t="shared" si="88"/>
        <v>9</v>
      </c>
      <c r="C360" s="423" t="s">
        <v>150</v>
      </c>
      <c r="D360" s="423" t="s">
        <v>1242</v>
      </c>
      <c r="E360" s="423" t="s">
        <v>1243</v>
      </c>
      <c r="F360" s="476">
        <f t="shared" si="84"/>
        <v>0</v>
      </c>
      <c r="G360" s="475"/>
      <c r="H360" s="475"/>
      <c r="I360" s="475"/>
      <c r="J360" s="475"/>
      <c r="K360" s="475"/>
      <c r="L360" s="475"/>
      <c r="M360" s="475"/>
      <c r="N360" s="475"/>
      <c r="O360" s="475"/>
      <c r="P360" s="475"/>
      <c r="Q360" s="475"/>
      <c r="R360" s="475"/>
      <c r="S360" s="475"/>
      <c r="T360" s="475"/>
      <c r="U360" s="475"/>
      <c r="V360" s="475"/>
      <c r="W360" s="475"/>
      <c r="X360" s="475"/>
      <c r="Y360" s="475"/>
      <c r="Z360" s="475"/>
      <c r="AA360" s="475"/>
      <c r="AB360" s="475"/>
      <c r="AC360" s="475"/>
      <c r="AD360" s="475"/>
      <c r="AE360" s="475"/>
      <c r="AF360" s="475"/>
      <c r="AG360" s="475"/>
      <c r="AH360" s="475"/>
      <c r="AI360" s="475"/>
      <c r="AJ360" s="475"/>
      <c r="AK360" s="475"/>
      <c r="AL360" s="475"/>
      <c r="AM360" s="475"/>
      <c r="AN360" s="475"/>
      <c r="AO360" s="475"/>
      <c r="AP360" s="475"/>
      <c r="AR360" s="475"/>
      <c r="AS360" s="475"/>
      <c r="AT360" s="475"/>
      <c r="AU360" s="475"/>
      <c r="AV360" s="475"/>
      <c r="AW360" s="475"/>
      <c r="AX360" s="475"/>
      <c r="AY360" s="475"/>
      <c r="AZ360" s="475"/>
      <c r="BA360" s="475"/>
      <c r="BB360" s="475"/>
      <c r="BC360" s="475"/>
      <c r="BD360" s="475"/>
      <c r="BE360" s="475"/>
      <c r="BF360" s="475"/>
      <c r="BG360" s="475"/>
      <c r="BH360" s="475"/>
      <c r="BI360" s="475"/>
      <c r="BJ360" s="475"/>
      <c r="BK360" s="475"/>
      <c r="BL360" s="475"/>
      <c r="BM360" s="475"/>
      <c r="BN360" s="475"/>
      <c r="BO360" s="475"/>
      <c r="BP360" s="475"/>
      <c r="BQ360" s="475"/>
      <c r="BR360" s="475"/>
      <c r="BS360" s="475"/>
      <c r="BT360" s="475"/>
      <c r="BU360" s="475"/>
      <c r="BV360" s="475"/>
      <c r="BW360" s="475"/>
      <c r="BX360" s="475"/>
      <c r="BY360" s="475"/>
      <c r="BZ360" s="475"/>
      <c r="CA360" s="475"/>
      <c r="CC360" s="475">
        <f t="shared" si="85"/>
        <v>0</v>
      </c>
      <c r="CD360" s="475">
        <f t="shared" si="85"/>
        <v>0</v>
      </c>
      <c r="CE360" s="475">
        <f t="shared" si="85"/>
        <v>0</v>
      </c>
      <c r="CF360" s="475">
        <f t="shared" si="85"/>
        <v>0</v>
      </c>
      <c r="CG360" s="475">
        <f t="shared" si="85"/>
        <v>0</v>
      </c>
      <c r="CH360" s="475">
        <f t="shared" si="85"/>
        <v>0</v>
      </c>
      <c r="CI360" s="475">
        <f t="shared" si="85"/>
        <v>0</v>
      </c>
      <c r="CJ360" s="475">
        <f t="shared" si="85"/>
        <v>0</v>
      </c>
      <c r="CK360" s="475">
        <f t="shared" si="85"/>
        <v>0</v>
      </c>
      <c r="CL360" s="475">
        <f t="shared" si="85"/>
        <v>0</v>
      </c>
      <c r="CM360" s="475">
        <f t="shared" si="85"/>
        <v>0</v>
      </c>
      <c r="CN360" s="475">
        <f t="shared" si="85"/>
        <v>0</v>
      </c>
      <c r="CO360" s="475">
        <f t="shared" si="85"/>
        <v>0</v>
      </c>
      <c r="CP360" s="475">
        <f t="shared" si="85"/>
        <v>0</v>
      </c>
      <c r="CQ360" s="475">
        <f t="shared" si="85"/>
        <v>0</v>
      </c>
      <c r="CR360" s="475">
        <f t="shared" si="85"/>
        <v>0</v>
      </c>
      <c r="CS360" s="475">
        <f t="shared" si="86"/>
        <v>0</v>
      </c>
      <c r="CT360" s="475">
        <f t="shared" si="86"/>
        <v>0</v>
      </c>
      <c r="CU360" s="475">
        <f t="shared" si="86"/>
        <v>0</v>
      </c>
      <c r="CV360" s="475">
        <f t="shared" si="86"/>
        <v>0</v>
      </c>
      <c r="CW360" s="475">
        <f t="shared" si="86"/>
        <v>0</v>
      </c>
      <c r="CX360" s="475">
        <f t="shared" si="86"/>
        <v>0</v>
      </c>
      <c r="CY360" s="475">
        <f t="shared" si="86"/>
        <v>0</v>
      </c>
      <c r="CZ360" s="475">
        <f t="shared" si="86"/>
        <v>0</v>
      </c>
      <c r="DA360" s="475">
        <f t="shared" si="86"/>
        <v>0</v>
      </c>
      <c r="DB360" s="475">
        <f t="shared" si="86"/>
        <v>0</v>
      </c>
      <c r="DC360" s="475">
        <f t="shared" si="86"/>
        <v>0</v>
      </c>
      <c r="DD360" s="475">
        <f t="shared" si="86"/>
        <v>0</v>
      </c>
      <c r="DE360" s="475">
        <f t="shared" si="86"/>
        <v>0</v>
      </c>
      <c r="DF360" s="475">
        <f t="shared" si="86"/>
        <v>0</v>
      </c>
      <c r="DG360" s="475">
        <f t="shared" si="86"/>
        <v>0</v>
      </c>
      <c r="DH360" s="475">
        <f t="shared" si="86"/>
        <v>0</v>
      </c>
      <c r="DI360" s="475">
        <f t="shared" si="87"/>
        <v>0</v>
      </c>
      <c r="DJ360" s="475">
        <f t="shared" si="87"/>
        <v>0</v>
      </c>
      <c r="DK360" s="475">
        <f t="shared" si="87"/>
        <v>0</v>
      </c>
      <c r="DL360" s="475">
        <f t="shared" si="87"/>
        <v>0</v>
      </c>
      <c r="DM360" s="464">
        <v>1</v>
      </c>
    </row>
    <row r="361" spans="2:117" s="482" customFormat="1" ht="12.75" customHeight="1">
      <c r="B361" s="477"/>
      <c r="C361" s="478" t="s">
        <v>150</v>
      </c>
      <c r="D361" s="479" t="s">
        <v>1120</v>
      </c>
      <c r="E361" s="480">
        <f>COUNTA(E352:E360)</f>
        <v>9</v>
      </c>
      <c r="F361" s="481">
        <f>+SUM(F352:F360)</f>
        <v>0</v>
      </c>
      <c r="G361" s="481">
        <f>+SUM(G352:G360)</f>
        <v>0</v>
      </c>
      <c r="H361" s="481">
        <f t="shared" ref="H361:AP361" si="89">+SUM(H352:H360)</f>
        <v>0</v>
      </c>
      <c r="I361" s="481">
        <f t="shared" si="89"/>
        <v>0</v>
      </c>
      <c r="J361" s="481">
        <f t="shared" si="89"/>
        <v>0</v>
      </c>
      <c r="K361" s="481">
        <f t="shared" si="89"/>
        <v>0</v>
      </c>
      <c r="L361" s="481">
        <f t="shared" si="89"/>
        <v>0</v>
      </c>
      <c r="M361" s="481">
        <f t="shared" si="89"/>
        <v>0</v>
      </c>
      <c r="N361" s="481">
        <f t="shared" si="89"/>
        <v>0</v>
      </c>
      <c r="O361" s="481">
        <f t="shared" si="89"/>
        <v>0</v>
      </c>
      <c r="P361" s="481">
        <f t="shared" si="89"/>
        <v>0</v>
      </c>
      <c r="Q361" s="481">
        <f t="shared" si="89"/>
        <v>0</v>
      </c>
      <c r="R361" s="481">
        <f t="shared" si="89"/>
        <v>0</v>
      </c>
      <c r="S361" s="481">
        <f t="shared" si="89"/>
        <v>0</v>
      </c>
      <c r="T361" s="481">
        <f t="shared" si="89"/>
        <v>0</v>
      </c>
      <c r="U361" s="481">
        <f t="shared" si="89"/>
        <v>0</v>
      </c>
      <c r="V361" s="481">
        <f t="shared" si="89"/>
        <v>0</v>
      </c>
      <c r="W361" s="481">
        <f t="shared" si="89"/>
        <v>0</v>
      </c>
      <c r="X361" s="481">
        <f t="shared" si="89"/>
        <v>0</v>
      </c>
      <c r="Y361" s="481">
        <f t="shared" si="89"/>
        <v>0</v>
      </c>
      <c r="Z361" s="481">
        <f t="shared" si="89"/>
        <v>0</v>
      </c>
      <c r="AA361" s="481">
        <f t="shared" si="89"/>
        <v>0</v>
      </c>
      <c r="AB361" s="481">
        <f t="shared" si="89"/>
        <v>0</v>
      </c>
      <c r="AC361" s="481">
        <f t="shared" si="89"/>
        <v>0</v>
      </c>
      <c r="AD361" s="481">
        <f t="shared" si="89"/>
        <v>0</v>
      </c>
      <c r="AE361" s="481">
        <f t="shared" si="89"/>
        <v>0</v>
      </c>
      <c r="AF361" s="481">
        <f t="shared" si="89"/>
        <v>0</v>
      </c>
      <c r="AG361" s="481">
        <f t="shared" si="89"/>
        <v>0</v>
      </c>
      <c r="AH361" s="481">
        <f t="shared" si="89"/>
        <v>0</v>
      </c>
      <c r="AI361" s="481">
        <f t="shared" si="89"/>
        <v>0</v>
      </c>
      <c r="AJ361" s="481">
        <f t="shared" si="89"/>
        <v>0</v>
      </c>
      <c r="AK361" s="481">
        <f t="shared" si="89"/>
        <v>0</v>
      </c>
      <c r="AL361" s="481">
        <f t="shared" si="89"/>
        <v>0</v>
      </c>
      <c r="AM361" s="481">
        <f t="shared" si="89"/>
        <v>0</v>
      </c>
      <c r="AN361" s="481">
        <f t="shared" si="89"/>
        <v>0</v>
      </c>
      <c r="AO361" s="481">
        <f t="shared" si="89"/>
        <v>0</v>
      </c>
      <c r="AP361" s="481">
        <f t="shared" si="89"/>
        <v>0</v>
      </c>
      <c r="AQ361" s="470"/>
      <c r="AR361" s="481">
        <f>+SUM(AR352:AR360)</f>
        <v>0</v>
      </c>
      <c r="AS361" s="481">
        <f t="shared" ref="AS361:CA361" si="90">+SUM(AS352:AS360)</f>
        <v>0</v>
      </c>
      <c r="AT361" s="481">
        <f t="shared" si="90"/>
        <v>0</v>
      </c>
      <c r="AU361" s="481">
        <f t="shared" si="90"/>
        <v>0</v>
      </c>
      <c r="AV361" s="481">
        <f t="shared" si="90"/>
        <v>0</v>
      </c>
      <c r="AW361" s="481">
        <f t="shared" si="90"/>
        <v>0</v>
      </c>
      <c r="AX361" s="481">
        <f t="shared" si="90"/>
        <v>0</v>
      </c>
      <c r="AY361" s="481">
        <f t="shared" si="90"/>
        <v>0</v>
      </c>
      <c r="AZ361" s="481">
        <f t="shared" si="90"/>
        <v>0</v>
      </c>
      <c r="BA361" s="481">
        <f t="shared" si="90"/>
        <v>0</v>
      </c>
      <c r="BB361" s="481">
        <f t="shared" si="90"/>
        <v>0</v>
      </c>
      <c r="BC361" s="481">
        <f t="shared" si="90"/>
        <v>0</v>
      </c>
      <c r="BD361" s="481">
        <f t="shared" si="90"/>
        <v>0</v>
      </c>
      <c r="BE361" s="481">
        <f t="shared" si="90"/>
        <v>0</v>
      </c>
      <c r="BF361" s="481">
        <f t="shared" si="90"/>
        <v>0</v>
      </c>
      <c r="BG361" s="481">
        <f t="shared" si="90"/>
        <v>0</v>
      </c>
      <c r="BH361" s="481">
        <f t="shared" si="90"/>
        <v>0</v>
      </c>
      <c r="BI361" s="481">
        <f t="shared" si="90"/>
        <v>0</v>
      </c>
      <c r="BJ361" s="481">
        <f t="shared" si="90"/>
        <v>0</v>
      </c>
      <c r="BK361" s="481">
        <f t="shared" si="90"/>
        <v>0</v>
      </c>
      <c r="BL361" s="481">
        <f t="shared" si="90"/>
        <v>0</v>
      </c>
      <c r="BM361" s="481">
        <f t="shared" si="90"/>
        <v>0</v>
      </c>
      <c r="BN361" s="481">
        <f t="shared" si="90"/>
        <v>0</v>
      </c>
      <c r="BO361" s="481">
        <f t="shared" si="90"/>
        <v>0</v>
      </c>
      <c r="BP361" s="481">
        <f t="shared" si="90"/>
        <v>0</v>
      </c>
      <c r="BQ361" s="481">
        <f t="shared" si="90"/>
        <v>0</v>
      </c>
      <c r="BR361" s="481">
        <f t="shared" si="90"/>
        <v>0</v>
      </c>
      <c r="BS361" s="481">
        <f t="shared" si="90"/>
        <v>0</v>
      </c>
      <c r="BT361" s="481">
        <f t="shared" si="90"/>
        <v>0</v>
      </c>
      <c r="BU361" s="481">
        <f t="shared" si="90"/>
        <v>0</v>
      </c>
      <c r="BV361" s="481">
        <f t="shared" si="90"/>
        <v>0</v>
      </c>
      <c r="BW361" s="481">
        <f t="shared" si="90"/>
        <v>0</v>
      </c>
      <c r="BX361" s="481">
        <f t="shared" si="90"/>
        <v>0</v>
      </c>
      <c r="BY361" s="481">
        <f t="shared" si="90"/>
        <v>0</v>
      </c>
      <c r="BZ361" s="481">
        <f t="shared" si="90"/>
        <v>0</v>
      </c>
      <c r="CA361" s="481">
        <f t="shared" si="90"/>
        <v>0</v>
      </c>
      <c r="CC361" s="481">
        <f>+SUM(CC352:CC360)</f>
        <v>0</v>
      </c>
      <c r="CD361" s="481">
        <f t="shared" ref="CD361:DL361" si="91">+SUM(CD352:CD360)</f>
        <v>0</v>
      </c>
      <c r="CE361" s="481">
        <f t="shared" si="91"/>
        <v>0</v>
      </c>
      <c r="CF361" s="481">
        <f t="shared" si="91"/>
        <v>0</v>
      </c>
      <c r="CG361" s="481">
        <f t="shared" si="91"/>
        <v>0</v>
      </c>
      <c r="CH361" s="481">
        <f t="shared" si="91"/>
        <v>0</v>
      </c>
      <c r="CI361" s="481">
        <f t="shared" si="91"/>
        <v>0</v>
      </c>
      <c r="CJ361" s="481">
        <f t="shared" si="91"/>
        <v>0</v>
      </c>
      <c r="CK361" s="481">
        <f t="shared" si="91"/>
        <v>0</v>
      </c>
      <c r="CL361" s="481">
        <f t="shared" si="91"/>
        <v>0</v>
      </c>
      <c r="CM361" s="481">
        <f t="shared" si="91"/>
        <v>0</v>
      </c>
      <c r="CN361" s="481">
        <f t="shared" si="91"/>
        <v>0</v>
      </c>
      <c r="CO361" s="481">
        <f t="shared" si="91"/>
        <v>0</v>
      </c>
      <c r="CP361" s="481">
        <f t="shared" si="91"/>
        <v>0</v>
      </c>
      <c r="CQ361" s="481">
        <f t="shared" si="91"/>
        <v>0</v>
      </c>
      <c r="CR361" s="481">
        <f t="shared" si="91"/>
        <v>0</v>
      </c>
      <c r="CS361" s="481">
        <f t="shared" si="91"/>
        <v>0</v>
      </c>
      <c r="CT361" s="481">
        <f t="shared" si="91"/>
        <v>0</v>
      </c>
      <c r="CU361" s="481">
        <f t="shared" si="91"/>
        <v>0</v>
      </c>
      <c r="CV361" s="481">
        <f t="shared" si="91"/>
        <v>0</v>
      </c>
      <c r="CW361" s="481">
        <f t="shared" si="91"/>
        <v>0</v>
      </c>
      <c r="CX361" s="481">
        <f t="shared" si="91"/>
        <v>0</v>
      </c>
      <c r="CY361" s="481">
        <f t="shared" si="91"/>
        <v>0</v>
      </c>
      <c r="CZ361" s="481">
        <f t="shared" si="91"/>
        <v>0</v>
      </c>
      <c r="DA361" s="481">
        <f t="shared" si="91"/>
        <v>0</v>
      </c>
      <c r="DB361" s="481">
        <f t="shared" si="91"/>
        <v>0</v>
      </c>
      <c r="DC361" s="481">
        <f t="shared" si="91"/>
        <v>0</v>
      </c>
      <c r="DD361" s="481">
        <f t="shared" si="91"/>
        <v>0</v>
      </c>
      <c r="DE361" s="481">
        <f t="shared" si="91"/>
        <v>0</v>
      </c>
      <c r="DF361" s="481">
        <f t="shared" si="91"/>
        <v>0</v>
      </c>
      <c r="DG361" s="481">
        <f t="shared" si="91"/>
        <v>0</v>
      </c>
      <c r="DH361" s="481">
        <f t="shared" si="91"/>
        <v>0</v>
      </c>
      <c r="DI361" s="481">
        <f t="shared" si="91"/>
        <v>0</v>
      </c>
      <c r="DJ361" s="481">
        <f t="shared" si="91"/>
        <v>0</v>
      </c>
      <c r="DK361" s="481">
        <f t="shared" si="91"/>
        <v>0</v>
      </c>
      <c r="DL361" s="481">
        <f t="shared" si="91"/>
        <v>0</v>
      </c>
      <c r="DM361" s="464">
        <v>1</v>
      </c>
    </row>
    <row r="362" spans="2:117">
      <c r="B362" s="473">
        <v>1</v>
      </c>
      <c r="C362" s="423" t="s">
        <v>151</v>
      </c>
      <c r="D362" s="423" t="s">
        <v>1244</v>
      </c>
      <c r="E362" s="423" t="s">
        <v>1245</v>
      </c>
      <c r="F362" s="476">
        <f t="shared" ref="F362:F364" si="92">+SUM(G362:CA362)</f>
        <v>0</v>
      </c>
      <c r="G362" s="475"/>
      <c r="H362" s="475"/>
      <c r="I362" s="475"/>
      <c r="J362" s="475"/>
      <c r="K362" s="475"/>
      <c r="L362" s="475"/>
      <c r="M362" s="475"/>
      <c r="N362" s="475"/>
      <c r="O362" s="475"/>
      <c r="P362" s="475"/>
      <c r="Q362" s="475"/>
      <c r="R362" s="475"/>
      <c r="S362" s="475"/>
      <c r="T362" s="475"/>
      <c r="U362" s="475"/>
      <c r="V362" s="475"/>
      <c r="W362" s="475"/>
      <c r="X362" s="475"/>
      <c r="Y362" s="475"/>
      <c r="Z362" s="475"/>
      <c r="AA362" s="475"/>
      <c r="AB362" s="475"/>
      <c r="AC362" s="475"/>
      <c r="AD362" s="475"/>
      <c r="AE362" s="475"/>
      <c r="AF362" s="475"/>
      <c r="AG362" s="475"/>
      <c r="AH362" s="475"/>
      <c r="AI362" s="475"/>
      <c r="AJ362" s="475"/>
      <c r="AK362" s="475"/>
      <c r="AL362" s="475"/>
      <c r="AM362" s="475"/>
      <c r="AN362" s="475"/>
      <c r="AO362" s="475"/>
      <c r="AP362" s="475"/>
      <c r="AR362" s="475"/>
      <c r="AS362" s="475"/>
      <c r="AT362" s="475"/>
      <c r="AU362" s="475"/>
      <c r="AV362" s="475"/>
      <c r="AW362" s="475"/>
      <c r="AX362" s="475"/>
      <c r="AY362" s="475"/>
      <c r="AZ362" s="475"/>
      <c r="BA362" s="475"/>
      <c r="BB362" s="475"/>
      <c r="BC362" s="475"/>
      <c r="BD362" s="475"/>
      <c r="BE362" s="475"/>
      <c r="BF362" s="475"/>
      <c r="BG362" s="475"/>
      <c r="BH362" s="475"/>
      <c r="BI362" s="475"/>
      <c r="BJ362" s="475"/>
      <c r="BK362" s="475"/>
      <c r="BL362" s="475"/>
      <c r="BM362" s="475"/>
      <c r="BN362" s="475"/>
      <c r="BO362" s="475"/>
      <c r="BP362" s="475"/>
      <c r="BQ362" s="475"/>
      <c r="BR362" s="475"/>
      <c r="BS362" s="475"/>
      <c r="BT362" s="475"/>
      <c r="BU362" s="475"/>
      <c r="BV362" s="475"/>
      <c r="BW362" s="475"/>
      <c r="BX362" s="475"/>
      <c r="BY362" s="475"/>
      <c r="BZ362" s="475"/>
      <c r="CA362" s="475"/>
      <c r="CC362" s="475">
        <f t="shared" ref="CC362:CR364" si="93">+G362+AR362</f>
        <v>0</v>
      </c>
      <c r="CD362" s="475">
        <f t="shared" si="93"/>
        <v>0</v>
      </c>
      <c r="CE362" s="475">
        <f t="shared" si="93"/>
        <v>0</v>
      </c>
      <c r="CF362" s="475">
        <f t="shared" si="93"/>
        <v>0</v>
      </c>
      <c r="CG362" s="475">
        <f t="shared" si="93"/>
        <v>0</v>
      </c>
      <c r="CH362" s="475">
        <f t="shared" si="93"/>
        <v>0</v>
      </c>
      <c r="CI362" s="475">
        <f t="shared" si="93"/>
        <v>0</v>
      </c>
      <c r="CJ362" s="475">
        <f t="shared" si="93"/>
        <v>0</v>
      </c>
      <c r="CK362" s="475">
        <f t="shared" si="93"/>
        <v>0</v>
      </c>
      <c r="CL362" s="475">
        <f t="shared" si="93"/>
        <v>0</v>
      </c>
      <c r="CM362" s="475">
        <f t="shared" si="93"/>
        <v>0</v>
      </c>
      <c r="CN362" s="475">
        <f t="shared" si="93"/>
        <v>0</v>
      </c>
      <c r="CO362" s="475">
        <f t="shared" si="93"/>
        <v>0</v>
      </c>
      <c r="CP362" s="475">
        <f t="shared" si="93"/>
        <v>0</v>
      </c>
      <c r="CQ362" s="475">
        <f t="shared" si="93"/>
        <v>0</v>
      </c>
      <c r="CR362" s="475">
        <f t="shared" si="93"/>
        <v>0</v>
      </c>
      <c r="CS362" s="475">
        <f t="shared" ref="CS362:DH364" si="94">+W362+BH362</f>
        <v>0</v>
      </c>
      <c r="CT362" s="475">
        <f t="shared" si="94"/>
        <v>0</v>
      </c>
      <c r="CU362" s="475">
        <f t="shared" si="94"/>
        <v>0</v>
      </c>
      <c r="CV362" s="475">
        <f t="shared" si="94"/>
        <v>0</v>
      </c>
      <c r="CW362" s="475">
        <f t="shared" si="94"/>
        <v>0</v>
      </c>
      <c r="CX362" s="475">
        <f t="shared" si="94"/>
        <v>0</v>
      </c>
      <c r="CY362" s="475">
        <f t="shared" si="94"/>
        <v>0</v>
      </c>
      <c r="CZ362" s="475">
        <f t="shared" si="94"/>
        <v>0</v>
      </c>
      <c r="DA362" s="475">
        <f t="shared" si="94"/>
        <v>0</v>
      </c>
      <c r="DB362" s="475">
        <f t="shared" si="94"/>
        <v>0</v>
      </c>
      <c r="DC362" s="475">
        <f t="shared" si="94"/>
        <v>0</v>
      </c>
      <c r="DD362" s="475">
        <f t="shared" si="94"/>
        <v>0</v>
      </c>
      <c r="DE362" s="475">
        <f t="shared" si="94"/>
        <v>0</v>
      </c>
      <c r="DF362" s="475">
        <f t="shared" si="94"/>
        <v>0</v>
      </c>
      <c r="DG362" s="475">
        <f t="shared" si="94"/>
        <v>0</v>
      </c>
      <c r="DH362" s="475">
        <f t="shared" si="94"/>
        <v>0</v>
      </c>
      <c r="DI362" s="475">
        <f t="shared" ref="DI362:DL364" si="95">+AM362+BX362</f>
        <v>0</v>
      </c>
      <c r="DJ362" s="475">
        <f t="shared" si="95"/>
        <v>0</v>
      </c>
      <c r="DK362" s="475">
        <f t="shared" si="95"/>
        <v>0</v>
      </c>
      <c r="DL362" s="475">
        <f t="shared" si="95"/>
        <v>0</v>
      </c>
      <c r="DM362" s="464">
        <v>1</v>
      </c>
    </row>
    <row r="363" spans="2:117">
      <c r="B363" s="473">
        <f>+B362+1</f>
        <v>2</v>
      </c>
      <c r="C363" s="423" t="s">
        <v>151</v>
      </c>
      <c r="D363" s="423" t="s">
        <v>1246</v>
      </c>
      <c r="E363" s="423" t="s">
        <v>1247</v>
      </c>
      <c r="F363" s="476">
        <f t="shared" si="92"/>
        <v>0</v>
      </c>
      <c r="G363" s="475"/>
      <c r="H363" s="475"/>
      <c r="I363" s="475"/>
      <c r="J363" s="475"/>
      <c r="K363" s="475"/>
      <c r="L363" s="475"/>
      <c r="M363" s="475"/>
      <c r="N363" s="475"/>
      <c r="O363" s="475"/>
      <c r="P363" s="475"/>
      <c r="Q363" s="475"/>
      <c r="R363" s="475"/>
      <c r="S363" s="475"/>
      <c r="T363" s="475"/>
      <c r="U363" s="475"/>
      <c r="V363" s="475"/>
      <c r="W363" s="475"/>
      <c r="X363" s="475"/>
      <c r="Y363" s="475"/>
      <c r="Z363" s="475"/>
      <c r="AA363" s="475"/>
      <c r="AB363" s="475"/>
      <c r="AC363" s="475"/>
      <c r="AD363" s="475"/>
      <c r="AE363" s="475"/>
      <c r="AF363" s="475"/>
      <c r="AG363" s="475"/>
      <c r="AH363" s="475"/>
      <c r="AI363" s="475"/>
      <c r="AJ363" s="475"/>
      <c r="AK363" s="475"/>
      <c r="AL363" s="475"/>
      <c r="AM363" s="475"/>
      <c r="AN363" s="475"/>
      <c r="AO363" s="475"/>
      <c r="AP363" s="475"/>
      <c r="AR363" s="475"/>
      <c r="AS363" s="475"/>
      <c r="AT363" s="475"/>
      <c r="AU363" s="475"/>
      <c r="AV363" s="475"/>
      <c r="AW363" s="475"/>
      <c r="AX363" s="475"/>
      <c r="AY363" s="475"/>
      <c r="AZ363" s="475"/>
      <c r="BA363" s="475"/>
      <c r="BB363" s="475"/>
      <c r="BC363" s="475"/>
      <c r="BD363" s="475"/>
      <c r="BE363" s="475"/>
      <c r="BF363" s="475"/>
      <c r="BG363" s="475"/>
      <c r="BH363" s="475"/>
      <c r="BI363" s="475"/>
      <c r="BJ363" s="475"/>
      <c r="BK363" s="475"/>
      <c r="BL363" s="475"/>
      <c r="BM363" s="475"/>
      <c r="BN363" s="475"/>
      <c r="BO363" s="475"/>
      <c r="BP363" s="475"/>
      <c r="BQ363" s="475"/>
      <c r="BR363" s="475"/>
      <c r="BS363" s="475"/>
      <c r="BT363" s="475"/>
      <c r="BU363" s="475"/>
      <c r="BV363" s="475"/>
      <c r="BW363" s="475"/>
      <c r="BX363" s="475"/>
      <c r="BY363" s="475"/>
      <c r="BZ363" s="475"/>
      <c r="CA363" s="475"/>
      <c r="CC363" s="475">
        <f t="shared" si="93"/>
        <v>0</v>
      </c>
      <c r="CD363" s="475">
        <f t="shared" si="93"/>
        <v>0</v>
      </c>
      <c r="CE363" s="475">
        <f t="shared" si="93"/>
        <v>0</v>
      </c>
      <c r="CF363" s="475">
        <f t="shared" si="93"/>
        <v>0</v>
      </c>
      <c r="CG363" s="475">
        <f t="shared" si="93"/>
        <v>0</v>
      </c>
      <c r="CH363" s="475">
        <f t="shared" si="93"/>
        <v>0</v>
      </c>
      <c r="CI363" s="475">
        <f t="shared" si="93"/>
        <v>0</v>
      </c>
      <c r="CJ363" s="475">
        <f t="shared" si="93"/>
        <v>0</v>
      </c>
      <c r="CK363" s="475">
        <f t="shared" si="93"/>
        <v>0</v>
      </c>
      <c r="CL363" s="475">
        <f t="shared" si="93"/>
        <v>0</v>
      </c>
      <c r="CM363" s="475">
        <f t="shared" si="93"/>
        <v>0</v>
      </c>
      <c r="CN363" s="475">
        <f t="shared" si="93"/>
        <v>0</v>
      </c>
      <c r="CO363" s="475">
        <f t="shared" si="93"/>
        <v>0</v>
      </c>
      <c r="CP363" s="475">
        <f t="shared" si="93"/>
        <v>0</v>
      </c>
      <c r="CQ363" s="475">
        <f t="shared" si="93"/>
        <v>0</v>
      </c>
      <c r="CR363" s="475">
        <f t="shared" si="93"/>
        <v>0</v>
      </c>
      <c r="CS363" s="475">
        <f t="shared" si="94"/>
        <v>0</v>
      </c>
      <c r="CT363" s="475">
        <f t="shared" si="94"/>
        <v>0</v>
      </c>
      <c r="CU363" s="475">
        <f t="shared" si="94"/>
        <v>0</v>
      </c>
      <c r="CV363" s="475">
        <f t="shared" si="94"/>
        <v>0</v>
      </c>
      <c r="CW363" s="475">
        <f t="shared" si="94"/>
        <v>0</v>
      </c>
      <c r="CX363" s="475">
        <f t="shared" si="94"/>
        <v>0</v>
      </c>
      <c r="CY363" s="475">
        <f t="shared" si="94"/>
        <v>0</v>
      </c>
      <c r="CZ363" s="475">
        <f t="shared" si="94"/>
        <v>0</v>
      </c>
      <c r="DA363" s="475">
        <f t="shared" si="94"/>
        <v>0</v>
      </c>
      <c r="DB363" s="475">
        <f t="shared" si="94"/>
        <v>0</v>
      </c>
      <c r="DC363" s="475">
        <f t="shared" si="94"/>
        <v>0</v>
      </c>
      <c r="DD363" s="475">
        <f t="shared" si="94"/>
        <v>0</v>
      </c>
      <c r="DE363" s="475">
        <f t="shared" si="94"/>
        <v>0</v>
      </c>
      <c r="DF363" s="475">
        <f t="shared" si="94"/>
        <v>0</v>
      </c>
      <c r="DG363" s="475">
        <f t="shared" si="94"/>
        <v>0</v>
      </c>
      <c r="DH363" s="475">
        <f t="shared" si="94"/>
        <v>0</v>
      </c>
      <c r="DI363" s="475">
        <f t="shared" si="95"/>
        <v>0</v>
      </c>
      <c r="DJ363" s="475">
        <f t="shared" si="95"/>
        <v>0</v>
      </c>
      <c r="DK363" s="475">
        <f t="shared" si="95"/>
        <v>0</v>
      </c>
      <c r="DL363" s="475">
        <f t="shared" si="95"/>
        <v>0</v>
      </c>
      <c r="DM363" s="464">
        <v>1</v>
      </c>
    </row>
    <row r="364" spans="2:117">
      <c r="B364" s="473">
        <f>+B363+1</f>
        <v>3</v>
      </c>
      <c r="C364" s="423" t="s">
        <v>151</v>
      </c>
      <c r="D364" s="423" t="s">
        <v>1248</v>
      </c>
      <c r="E364" s="423" t="s">
        <v>1249</v>
      </c>
      <c r="F364" s="476">
        <f t="shared" si="92"/>
        <v>0</v>
      </c>
      <c r="G364" s="475"/>
      <c r="H364" s="475"/>
      <c r="I364" s="475"/>
      <c r="J364" s="475"/>
      <c r="K364" s="475"/>
      <c r="L364" s="475"/>
      <c r="M364" s="475"/>
      <c r="N364" s="475"/>
      <c r="O364" s="475"/>
      <c r="P364" s="475"/>
      <c r="Q364" s="475"/>
      <c r="R364" s="475"/>
      <c r="S364" s="475"/>
      <c r="T364" s="475"/>
      <c r="U364" s="475"/>
      <c r="V364" s="475"/>
      <c r="W364" s="475"/>
      <c r="X364" s="475"/>
      <c r="Y364" s="475"/>
      <c r="Z364" s="475"/>
      <c r="AA364" s="475"/>
      <c r="AB364" s="475"/>
      <c r="AC364" s="475"/>
      <c r="AD364" s="475"/>
      <c r="AE364" s="475"/>
      <c r="AF364" s="475"/>
      <c r="AG364" s="475"/>
      <c r="AH364" s="475"/>
      <c r="AI364" s="475"/>
      <c r="AJ364" s="475"/>
      <c r="AK364" s="475"/>
      <c r="AL364" s="475"/>
      <c r="AM364" s="475"/>
      <c r="AN364" s="475"/>
      <c r="AO364" s="475"/>
      <c r="AP364" s="475"/>
      <c r="AR364" s="475"/>
      <c r="AS364" s="475"/>
      <c r="AT364" s="475"/>
      <c r="AU364" s="475"/>
      <c r="AV364" s="475"/>
      <c r="AW364" s="475"/>
      <c r="AX364" s="475"/>
      <c r="AY364" s="475"/>
      <c r="AZ364" s="475"/>
      <c r="BA364" s="475"/>
      <c r="BB364" s="475"/>
      <c r="BC364" s="475"/>
      <c r="BD364" s="475"/>
      <c r="BE364" s="475"/>
      <c r="BF364" s="475"/>
      <c r="BG364" s="475"/>
      <c r="BH364" s="475"/>
      <c r="BI364" s="475"/>
      <c r="BJ364" s="475"/>
      <c r="BK364" s="475"/>
      <c r="BL364" s="475"/>
      <c r="BM364" s="475"/>
      <c r="BN364" s="475"/>
      <c r="BO364" s="475"/>
      <c r="BP364" s="475"/>
      <c r="BQ364" s="475"/>
      <c r="BR364" s="475"/>
      <c r="BS364" s="475"/>
      <c r="BT364" s="475"/>
      <c r="BU364" s="475"/>
      <c r="BV364" s="475"/>
      <c r="BW364" s="475"/>
      <c r="BX364" s="475"/>
      <c r="BY364" s="475"/>
      <c r="BZ364" s="475"/>
      <c r="CA364" s="475"/>
      <c r="CC364" s="475">
        <f t="shared" si="93"/>
        <v>0</v>
      </c>
      <c r="CD364" s="475">
        <f t="shared" si="93"/>
        <v>0</v>
      </c>
      <c r="CE364" s="475">
        <f t="shared" si="93"/>
        <v>0</v>
      </c>
      <c r="CF364" s="475">
        <f t="shared" si="93"/>
        <v>0</v>
      </c>
      <c r="CG364" s="475">
        <f t="shared" si="93"/>
        <v>0</v>
      </c>
      <c r="CH364" s="475">
        <f t="shared" si="93"/>
        <v>0</v>
      </c>
      <c r="CI364" s="475">
        <f t="shared" si="93"/>
        <v>0</v>
      </c>
      <c r="CJ364" s="475">
        <f t="shared" si="93"/>
        <v>0</v>
      </c>
      <c r="CK364" s="475">
        <f t="shared" si="93"/>
        <v>0</v>
      </c>
      <c r="CL364" s="475">
        <f t="shared" si="93"/>
        <v>0</v>
      </c>
      <c r="CM364" s="475">
        <f t="shared" si="93"/>
        <v>0</v>
      </c>
      <c r="CN364" s="475">
        <f t="shared" si="93"/>
        <v>0</v>
      </c>
      <c r="CO364" s="475">
        <f t="shared" si="93"/>
        <v>0</v>
      </c>
      <c r="CP364" s="475">
        <f t="shared" si="93"/>
        <v>0</v>
      </c>
      <c r="CQ364" s="475">
        <f t="shared" si="93"/>
        <v>0</v>
      </c>
      <c r="CR364" s="475">
        <f t="shared" si="93"/>
        <v>0</v>
      </c>
      <c r="CS364" s="475">
        <f t="shared" si="94"/>
        <v>0</v>
      </c>
      <c r="CT364" s="475">
        <f t="shared" si="94"/>
        <v>0</v>
      </c>
      <c r="CU364" s="475">
        <f t="shared" si="94"/>
        <v>0</v>
      </c>
      <c r="CV364" s="475">
        <f t="shared" si="94"/>
        <v>0</v>
      </c>
      <c r="CW364" s="475">
        <f t="shared" si="94"/>
        <v>0</v>
      </c>
      <c r="CX364" s="475">
        <f t="shared" si="94"/>
        <v>0</v>
      </c>
      <c r="CY364" s="475">
        <f t="shared" si="94"/>
        <v>0</v>
      </c>
      <c r="CZ364" s="475">
        <f t="shared" si="94"/>
        <v>0</v>
      </c>
      <c r="DA364" s="475">
        <f t="shared" si="94"/>
        <v>0</v>
      </c>
      <c r="DB364" s="475">
        <f t="shared" si="94"/>
        <v>0</v>
      </c>
      <c r="DC364" s="475">
        <f t="shared" si="94"/>
        <v>0</v>
      </c>
      <c r="DD364" s="475">
        <f t="shared" si="94"/>
        <v>0</v>
      </c>
      <c r="DE364" s="475">
        <f t="shared" si="94"/>
        <v>0</v>
      </c>
      <c r="DF364" s="475">
        <f t="shared" si="94"/>
        <v>0</v>
      </c>
      <c r="DG364" s="475">
        <f t="shared" si="94"/>
        <v>0</v>
      </c>
      <c r="DH364" s="475">
        <f t="shared" si="94"/>
        <v>0</v>
      </c>
      <c r="DI364" s="475">
        <f t="shared" si="95"/>
        <v>0</v>
      </c>
      <c r="DJ364" s="475">
        <f t="shared" si="95"/>
        <v>0</v>
      </c>
      <c r="DK364" s="475">
        <f t="shared" si="95"/>
        <v>0</v>
      </c>
      <c r="DL364" s="475">
        <f t="shared" si="95"/>
        <v>0</v>
      </c>
      <c r="DM364" s="464">
        <v>1</v>
      </c>
    </row>
    <row r="365" spans="2:117" s="482" customFormat="1" ht="12.75" customHeight="1">
      <c r="B365" s="477"/>
      <c r="C365" s="478" t="s">
        <v>151</v>
      </c>
      <c r="D365" s="479" t="s">
        <v>1120</v>
      </c>
      <c r="E365" s="480">
        <f>COUNTA(E362:E364)</f>
        <v>3</v>
      </c>
      <c r="F365" s="481">
        <f>+SUM(F362:F364)</f>
        <v>0</v>
      </c>
      <c r="G365" s="481">
        <f>+SUM(G362:G364)</f>
        <v>0</v>
      </c>
      <c r="H365" s="481">
        <f t="shared" ref="H365:AP365" si="96">+SUM(H362:H364)</f>
        <v>0</v>
      </c>
      <c r="I365" s="481">
        <f t="shared" si="96"/>
        <v>0</v>
      </c>
      <c r="J365" s="481">
        <f t="shared" si="96"/>
        <v>0</v>
      </c>
      <c r="K365" s="481">
        <f t="shared" si="96"/>
        <v>0</v>
      </c>
      <c r="L365" s="481">
        <f t="shared" si="96"/>
        <v>0</v>
      </c>
      <c r="M365" s="481">
        <f t="shared" si="96"/>
        <v>0</v>
      </c>
      <c r="N365" s="481">
        <f t="shared" si="96"/>
        <v>0</v>
      </c>
      <c r="O365" s="481">
        <f t="shared" si="96"/>
        <v>0</v>
      </c>
      <c r="P365" s="481">
        <f t="shared" si="96"/>
        <v>0</v>
      </c>
      <c r="Q365" s="481">
        <f t="shared" si="96"/>
        <v>0</v>
      </c>
      <c r="R365" s="481">
        <f t="shared" si="96"/>
        <v>0</v>
      </c>
      <c r="S365" s="481">
        <f t="shared" si="96"/>
        <v>0</v>
      </c>
      <c r="T365" s="481">
        <f t="shared" si="96"/>
        <v>0</v>
      </c>
      <c r="U365" s="481">
        <f t="shared" si="96"/>
        <v>0</v>
      </c>
      <c r="V365" s="481">
        <f t="shared" si="96"/>
        <v>0</v>
      </c>
      <c r="W365" s="481">
        <f t="shared" si="96"/>
        <v>0</v>
      </c>
      <c r="X365" s="481">
        <f t="shared" si="96"/>
        <v>0</v>
      </c>
      <c r="Y365" s="481">
        <f t="shared" si="96"/>
        <v>0</v>
      </c>
      <c r="Z365" s="481">
        <f t="shared" si="96"/>
        <v>0</v>
      </c>
      <c r="AA365" s="481">
        <f t="shared" si="96"/>
        <v>0</v>
      </c>
      <c r="AB365" s="481">
        <f t="shared" si="96"/>
        <v>0</v>
      </c>
      <c r="AC365" s="481">
        <f t="shared" si="96"/>
        <v>0</v>
      </c>
      <c r="AD365" s="481">
        <f t="shared" si="96"/>
        <v>0</v>
      </c>
      <c r="AE365" s="481">
        <f t="shared" si="96"/>
        <v>0</v>
      </c>
      <c r="AF365" s="481">
        <f t="shared" si="96"/>
        <v>0</v>
      </c>
      <c r="AG365" s="481">
        <f t="shared" si="96"/>
        <v>0</v>
      </c>
      <c r="AH365" s="481">
        <f t="shared" si="96"/>
        <v>0</v>
      </c>
      <c r="AI365" s="481">
        <f t="shared" si="96"/>
        <v>0</v>
      </c>
      <c r="AJ365" s="481">
        <f t="shared" si="96"/>
        <v>0</v>
      </c>
      <c r="AK365" s="481">
        <f t="shared" si="96"/>
        <v>0</v>
      </c>
      <c r="AL365" s="481">
        <f t="shared" si="96"/>
        <v>0</v>
      </c>
      <c r="AM365" s="481">
        <f t="shared" si="96"/>
        <v>0</v>
      </c>
      <c r="AN365" s="481">
        <f t="shared" si="96"/>
        <v>0</v>
      </c>
      <c r="AO365" s="481">
        <f t="shared" si="96"/>
        <v>0</v>
      </c>
      <c r="AP365" s="481">
        <f t="shared" si="96"/>
        <v>0</v>
      </c>
      <c r="AQ365" s="470"/>
      <c r="AR365" s="481">
        <f>+SUM(AR362:AR364)</f>
        <v>0</v>
      </c>
      <c r="AS365" s="481">
        <f t="shared" ref="AS365:CA365" si="97">+SUM(AS362:AS364)</f>
        <v>0</v>
      </c>
      <c r="AT365" s="481">
        <f t="shared" si="97"/>
        <v>0</v>
      </c>
      <c r="AU365" s="481">
        <f t="shared" si="97"/>
        <v>0</v>
      </c>
      <c r="AV365" s="481">
        <f t="shared" si="97"/>
        <v>0</v>
      </c>
      <c r="AW365" s="481">
        <f t="shared" si="97"/>
        <v>0</v>
      </c>
      <c r="AX365" s="481">
        <f t="shared" si="97"/>
        <v>0</v>
      </c>
      <c r="AY365" s="481">
        <f t="shared" si="97"/>
        <v>0</v>
      </c>
      <c r="AZ365" s="481">
        <f t="shared" si="97"/>
        <v>0</v>
      </c>
      <c r="BA365" s="481">
        <f t="shared" si="97"/>
        <v>0</v>
      </c>
      <c r="BB365" s="481">
        <f t="shared" si="97"/>
        <v>0</v>
      </c>
      <c r="BC365" s="481">
        <f t="shared" si="97"/>
        <v>0</v>
      </c>
      <c r="BD365" s="481">
        <f t="shared" si="97"/>
        <v>0</v>
      </c>
      <c r="BE365" s="481">
        <f t="shared" si="97"/>
        <v>0</v>
      </c>
      <c r="BF365" s="481">
        <f t="shared" si="97"/>
        <v>0</v>
      </c>
      <c r="BG365" s="481">
        <f t="shared" si="97"/>
        <v>0</v>
      </c>
      <c r="BH365" s="481">
        <f t="shared" si="97"/>
        <v>0</v>
      </c>
      <c r="BI365" s="481">
        <f t="shared" si="97"/>
        <v>0</v>
      </c>
      <c r="BJ365" s="481">
        <f t="shared" si="97"/>
        <v>0</v>
      </c>
      <c r="BK365" s="481">
        <f t="shared" si="97"/>
        <v>0</v>
      </c>
      <c r="BL365" s="481">
        <f t="shared" si="97"/>
        <v>0</v>
      </c>
      <c r="BM365" s="481">
        <f t="shared" si="97"/>
        <v>0</v>
      </c>
      <c r="BN365" s="481">
        <f t="shared" si="97"/>
        <v>0</v>
      </c>
      <c r="BO365" s="481">
        <f t="shared" si="97"/>
        <v>0</v>
      </c>
      <c r="BP365" s="481">
        <f t="shared" si="97"/>
        <v>0</v>
      </c>
      <c r="BQ365" s="481">
        <f t="shared" si="97"/>
        <v>0</v>
      </c>
      <c r="BR365" s="481">
        <f t="shared" si="97"/>
        <v>0</v>
      </c>
      <c r="BS365" s="481">
        <f t="shared" si="97"/>
        <v>0</v>
      </c>
      <c r="BT365" s="481">
        <f t="shared" si="97"/>
        <v>0</v>
      </c>
      <c r="BU365" s="481">
        <f t="shared" si="97"/>
        <v>0</v>
      </c>
      <c r="BV365" s="481">
        <f t="shared" si="97"/>
        <v>0</v>
      </c>
      <c r="BW365" s="481">
        <f t="shared" si="97"/>
        <v>0</v>
      </c>
      <c r="BX365" s="481">
        <f t="shared" si="97"/>
        <v>0</v>
      </c>
      <c r="BY365" s="481">
        <f t="shared" si="97"/>
        <v>0</v>
      </c>
      <c r="BZ365" s="481">
        <f t="shared" si="97"/>
        <v>0</v>
      </c>
      <c r="CA365" s="481">
        <f t="shared" si="97"/>
        <v>0</v>
      </c>
      <c r="CC365" s="481">
        <f>+SUM(CC362:CC364)</f>
        <v>0</v>
      </c>
      <c r="CD365" s="481">
        <f t="shared" ref="CD365:DL365" si="98">+SUM(CD362:CD364)</f>
        <v>0</v>
      </c>
      <c r="CE365" s="481">
        <f t="shared" si="98"/>
        <v>0</v>
      </c>
      <c r="CF365" s="481">
        <f t="shared" si="98"/>
        <v>0</v>
      </c>
      <c r="CG365" s="481">
        <f t="shared" si="98"/>
        <v>0</v>
      </c>
      <c r="CH365" s="481">
        <f t="shared" si="98"/>
        <v>0</v>
      </c>
      <c r="CI365" s="481">
        <f t="shared" si="98"/>
        <v>0</v>
      </c>
      <c r="CJ365" s="481">
        <f t="shared" si="98"/>
        <v>0</v>
      </c>
      <c r="CK365" s="481">
        <f t="shared" si="98"/>
        <v>0</v>
      </c>
      <c r="CL365" s="481">
        <f t="shared" si="98"/>
        <v>0</v>
      </c>
      <c r="CM365" s="481">
        <f t="shared" si="98"/>
        <v>0</v>
      </c>
      <c r="CN365" s="481">
        <f t="shared" si="98"/>
        <v>0</v>
      </c>
      <c r="CO365" s="481">
        <f t="shared" si="98"/>
        <v>0</v>
      </c>
      <c r="CP365" s="481">
        <f t="shared" si="98"/>
        <v>0</v>
      </c>
      <c r="CQ365" s="481">
        <f t="shared" si="98"/>
        <v>0</v>
      </c>
      <c r="CR365" s="481">
        <f t="shared" si="98"/>
        <v>0</v>
      </c>
      <c r="CS365" s="481">
        <f t="shared" si="98"/>
        <v>0</v>
      </c>
      <c r="CT365" s="481">
        <f t="shared" si="98"/>
        <v>0</v>
      </c>
      <c r="CU365" s="481">
        <f t="shared" si="98"/>
        <v>0</v>
      </c>
      <c r="CV365" s="481">
        <f t="shared" si="98"/>
        <v>0</v>
      </c>
      <c r="CW365" s="481">
        <f t="shared" si="98"/>
        <v>0</v>
      </c>
      <c r="CX365" s="481">
        <f t="shared" si="98"/>
        <v>0</v>
      </c>
      <c r="CY365" s="481">
        <f t="shared" si="98"/>
        <v>0</v>
      </c>
      <c r="CZ365" s="481">
        <f t="shared" si="98"/>
        <v>0</v>
      </c>
      <c r="DA365" s="481">
        <f t="shared" si="98"/>
        <v>0</v>
      </c>
      <c r="DB365" s="481">
        <f t="shared" si="98"/>
        <v>0</v>
      </c>
      <c r="DC365" s="481">
        <f t="shared" si="98"/>
        <v>0</v>
      </c>
      <c r="DD365" s="481">
        <f t="shared" si="98"/>
        <v>0</v>
      </c>
      <c r="DE365" s="481">
        <f t="shared" si="98"/>
        <v>0</v>
      </c>
      <c r="DF365" s="481">
        <f t="shared" si="98"/>
        <v>0</v>
      </c>
      <c r="DG365" s="481">
        <f t="shared" si="98"/>
        <v>0</v>
      </c>
      <c r="DH365" s="481">
        <f t="shared" si="98"/>
        <v>0</v>
      </c>
      <c r="DI365" s="481">
        <f t="shared" si="98"/>
        <v>0</v>
      </c>
      <c r="DJ365" s="481">
        <f t="shared" si="98"/>
        <v>0</v>
      </c>
      <c r="DK365" s="481">
        <f t="shared" si="98"/>
        <v>0</v>
      </c>
      <c r="DL365" s="481">
        <f t="shared" si="98"/>
        <v>0</v>
      </c>
      <c r="DM365" s="464">
        <v>1</v>
      </c>
    </row>
    <row r="366" spans="2:117">
      <c r="B366" s="473">
        <v>1</v>
      </c>
      <c r="C366" s="423" t="s">
        <v>1114</v>
      </c>
      <c r="D366" s="423" t="s">
        <v>1250</v>
      </c>
      <c r="E366" s="423" t="s">
        <v>1251</v>
      </c>
      <c r="F366" s="476">
        <f t="shared" ref="F366:F372" si="99">+SUM(G366:CA366)</f>
        <v>0</v>
      </c>
      <c r="G366" s="475"/>
      <c r="H366" s="475"/>
      <c r="I366" s="475"/>
      <c r="J366" s="475"/>
      <c r="K366" s="475"/>
      <c r="L366" s="475"/>
      <c r="M366" s="475"/>
      <c r="N366" s="475"/>
      <c r="O366" s="475"/>
      <c r="P366" s="475"/>
      <c r="Q366" s="475"/>
      <c r="R366" s="475"/>
      <c r="S366" s="475"/>
      <c r="T366" s="475"/>
      <c r="U366" s="475"/>
      <c r="V366" s="475"/>
      <c r="W366" s="475"/>
      <c r="X366" s="475"/>
      <c r="Y366" s="475"/>
      <c r="Z366" s="475"/>
      <c r="AA366" s="475"/>
      <c r="AB366" s="475"/>
      <c r="AC366" s="475"/>
      <c r="AD366" s="475"/>
      <c r="AE366" s="475"/>
      <c r="AF366" s="475"/>
      <c r="AG366" s="475"/>
      <c r="AH366" s="475"/>
      <c r="AI366" s="475"/>
      <c r="AJ366" s="475"/>
      <c r="AK366" s="475"/>
      <c r="AL366" s="475"/>
      <c r="AM366" s="475"/>
      <c r="AN366" s="475"/>
      <c r="AO366" s="475"/>
      <c r="AP366" s="475"/>
      <c r="AR366" s="475"/>
      <c r="AS366" s="475"/>
      <c r="AT366" s="475"/>
      <c r="AU366" s="475"/>
      <c r="AV366" s="475"/>
      <c r="AW366" s="475"/>
      <c r="AX366" s="475"/>
      <c r="AY366" s="475"/>
      <c r="AZ366" s="475"/>
      <c r="BA366" s="475"/>
      <c r="BB366" s="475"/>
      <c r="BC366" s="475"/>
      <c r="BD366" s="475"/>
      <c r="BE366" s="475"/>
      <c r="BF366" s="475"/>
      <c r="BG366" s="475"/>
      <c r="BH366" s="475"/>
      <c r="BI366" s="475"/>
      <c r="BJ366" s="475"/>
      <c r="BK366" s="475"/>
      <c r="BL366" s="475"/>
      <c r="BM366" s="475"/>
      <c r="BN366" s="475"/>
      <c r="BO366" s="475"/>
      <c r="BP366" s="475"/>
      <c r="BQ366" s="475"/>
      <c r="BR366" s="475"/>
      <c r="BS366" s="475"/>
      <c r="BT366" s="475"/>
      <c r="BU366" s="475"/>
      <c r="BV366" s="475"/>
      <c r="BW366" s="475"/>
      <c r="BX366" s="475"/>
      <c r="BY366" s="475"/>
      <c r="BZ366" s="475"/>
      <c r="CA366" s="475"/>
      <c r="CC366" s="475">
        <f t="shared" ref="CC366:CR372" si="100">+G366+AR366</f>
        <v>0</v>
      </c>
      <c r="CD366" s="475">
        <f t="shared" si="100"/>
        <v>0</v>
      </c>
      <c r="CE366" s="475">
        <f t="shared" si="100"/>
        <v>0</v>
      </c>
      <c r="CF366" s="475">
        <f t="shared" si="100"/>
        <v>0</v>
      </c>
      <c r="CG366" s="475">
        <f t="shared" si="100"/>
        <v>0</v>
      </c>
      <c r="CH366" s="475">
        <f t="shared" si="100"/>
        <v>0</v>
      </c>
      <c r="CI366" s="475">
        <f t="shared" si="100"/>
        <v>0</v>
      </c>
      <c r="CJ366" s="475">
        <f t="shared" si="100"/>
        <v>0</v>
      </c>
      <c r="CK366" s="475">
        <f t="shared" si="100"/>
        <v>0</v>
      </c>
      <c r="CL366" s="475">
        <f t="shared" si="100"/>
        <v>0</v>
      </c>
      <c r="CM366" s="475">
        <f t="shared" si="100"/>
        <v>0</v>
      </c>
      <c r="CN366" s="475">
        <f t="shared" si="100"/>
        <v>0</v>
      </c>
      <c r="CO366" s="475">
        <f t="shared" si="100"/>
        <v>0</v>
      </c>
      <c r="CP366" s="475">
        <f t="shared" si="100"/>
        <v>0</v>
      </c>
      <c r="CQ366" s="475">
        <f t="shared" si="100"/>
        <v>0</v>
      </c>
      <c r="CR366" s="475">
        <f t="shared" si="100"/>
        <v>0</v>
      </c>
      <c r="CS366" s="475">
        <f t="shared" ref="CS366:DH372" si="101">+W366+BH366</f>
        <v>0</v>
      </c>
      <c r="CT366" s="475">
        <f t="shared" si="101"/>
        <v>0</v>
      </c>
      <c r="CU366" s="475">
        <f t="shared" si="101"/>
        <v>0</v>
      </c>
      <c r="CV366" s="475">
        <f t="shared" si="101"/>
        <v>0</v>
      </c>
      <c r="CW366" s="475">
        <f t="shared" si="101"/>
        <v>0</v>
      </c>
      <c r="CX366" s="475">
        <f t="shared" si="101"/>
        <v>0</v>
      </c>
      <c r="CY366" s="475">
        <f t="shared" si="101"/>
        <v>0</v>
      </c>
      <c r="CZ366" s="475">
        <f t="shared" si="101"/>
        <v>0</v>
      </c>
      <c r="DA366" s="475">
        <f t="shared" si="101"/>
        <v>0</v>
      </c>
      <c r="DB366" s="475">
        <f t="shared" si="101"/>
        <v>0</v>
      </c>
      <c r="DC366" s="475">
        <f t="shared" si="101"/>
        <v>0</v>
      </c>
      <c r="DD366" s="475">
        <f t="shared" si="101"/>
        <v>0</v>
      </c>
      <c r="DE366" s="475">
        <f t="shared" si="101"/>
        <v>0</v>
      </c>
      <c r="DF366" s="475">
        <f t="shared" si="101"/>
        <v>0</v>
      </c>
      <c r="DG366" s="475">
        <f t="shared" si="101"/>
        <v>0</v>
      </c>
      <c r="DH366" s="475">
        <f t="shared" si="101"/>
        <v>0</v>
      </c>
      <c r="DI366" s="475">
        <f t="shared" ref="DI366:DL372" si="102">+AM366+BX366</f>
        <v>0</v>
      </c>
      <c r="DJ366" s="475">
        <f t="shared" si="102"/>
        <v>0</v>
      </c>
      <c r="DK366" s="475">
        <f t="shared" si="102"/>
        <v>0</v>
      </c>
      <c r="DL366" s="475">
        <f t="shared" si="102"/>
        <v>0</v>
      </c>
      <c r="DM366" s="464">
        <v>1</v>
      </c>
    </row>
    <row r="367" spans="2:117">
      <c r="B367" s="473">
        <f>+B366+1</f>
        <v>2</v>
      </c>
      <c r="C367" s="423" t="s">
        <v>1114</v>
      </c>
      <c r="D367" s="423" t="s">
        <v>1252</v>
      </c>
      <c r="E367" s="423" t="s">
        <v>1253</v>
      </c>
      <c r="F367" s="476">
        <f t="shared" si="99"/>
        <v>0</v>
      </c>
      <c r="G367" s="475"/>
      <c r="H367" s="475"/>
      <c r="I367" s="475"/>
      <c r="J367" s="475"/>
      <c r="K367" s="475"/>
      <c r="L367" s="475"/>
      <c r="M367" s="475"/>
      <c r="N367" s="475"/>
      <c r="O367" s="475"/>
      <c r="P367" s="475"/>
      <c r="Q367" s="475"/>
      <c r="R367" s="475"/>
      <c r="S367" s="475"/>
      <c r="T367" s="475"/>
      <c r="U367" s="475"/>
      <c r="V367" s="475"/>
      <c r="W367" s="475"/>
      <c r="X367" s="475"/>
      <c r="Y367" s="475"/>
      <c r="Z367" s="475"/>
      <c r="AA367" s="475"/>
      <c r="AB367" s="475"/>
      <c r="AC367" s="475"/>
      <c r="AD367" s="475"/>
      <c r="AE367" s="475"/>
      <c r="AF367" s="475"/>
      <c r="AG367" s="475"/>
      <c r="AH367" s="475"/>
      <c r="AI367" s="475"/>
      <c r="AJ367" s="475"/>
      <c r="AK367" s="475"/>
      <c r="AL367" s="475"/>
      <c r="AM367" s="475"/>
      <c r="AN367" s="475"/>
      <c r="AO367" s="475"/>
      <c r="AP367" s="475"/>
      <c r="AR367" s="475"/>
      <c r="AS367" s="475"/>
      <c r="AT367" s="475"/>
      <c r="AU367" s="475"/>
      <c r="AV367" s="475"/>
      <c r="AW367" s="475"/>
      <c r="AX367" s="475"/>
      <c r="AY367" s="475"/>
      <c r="AZ367" s="475"/>
      <c r="BA367" s="475"/>
      <c r="BB367" s="475"/>
      <c r="BC367" s="475"/>
      <c r="BD367" s="475"/>
      <c r="BE367" s="475"/>
      <c r="BF367" s="475"/>
      <c r="BG367" s="475"/>
      <c r="BH367" s="475"/>
      <c r="BI367" s="475"/>
      <c r="BJ367" s="475"/>
      <c r="BK367" s="475"/>
      <c r="BL367" s="475"/>
      <c r="BM367" s="475"/>
      <c r="BN367" s="475"/>
      <c r="BO367" s="475"/>
      <c r="BP367" s="475"/>
      <c r="BQ367" s="475"/>
      <c r="BR367" s="475"/>
      <c r="BS367" s="475"/>
      <c r="BT367" s="475"/>
      <c r="BU367" s="475"/>
      <c r="BV367" s="475"/>
      <c r="BW367" s="475"/>
      <c r="BX367" s="475"/>
      <c r="BY367" s="475"/>
      <c r="BZ367" s="475"/>
      <c r="CA367" s="475"/>
      <c r="CC367" s="475">
        <f t="shared" si="100"/>
        <v>0</v>
      </c>
      <c r="CD367" s="475">
        <f t="shared" si="100"/>
        <v>0</v>
      </c>
      <c r="CE367" s="475">
        <f t="shared" si="100"/>
        <v>0</v>
      </c>
      <c r="CF367" s="475">
        <f t="shared" si="100"/>
        <v>0</v>
      </c>
      <c r="CG367" s="475">
        <f t="shared" si="100"/>
        <v>0</v>
      </c>
      <c r="CH367" s="475">
        <f t="shared" si="100"/>
        <v>0</v>
      </c>
      <c r="CI367" s="475">
        <f t="shared" si="100"/>
        <v>0</v>
      </c>
      <c r="CJ367" s="475">
        <f t="shared" si="100"/>
        <v>0</v>
      </c>
      <c r="CK367" s="475">
        <f t="shared" si="100"/>
        <v>0</v>
      </c>
      <c r="CL367" s="475">
        <f t="shared" si="100"/>
        <v>0</v>
      </c>
      <c r="CM367" s="475">
        <f t="shared" si="100"/>
        <v>0</v>
      </c>
      <c r="CN367" s="475">
        <f t="shared" si="100"/>
        <v>0</v>
      </c>
      <c r="CO367" s="475">
        <f t="shared" si="100"/>
        <v>0</v>
      </c>
      <c r="CP367" s="475">
        <f t="shared" si="100"/>
        <v>0</v>
      </c>
      <c r="CQ367" s="475">
        <f t="shared" si="100"/>
        <v>0</v>
      </c>
      <c r="CR367" s="475">
        <f t="shared" si="100"/>
        <v>0</v>
      </c>
      <c r="CS367" s="475">
        <f t="shared" si="101"/>
        <v>0</v>
      </c>
      <c r="CT367" s="475">
        <f t="shared" si="101"/>
        <v>0</v>
      </c>
      <c r="CU367" s="475">
        <f t="shared" si="101"/>
        <v>0</v>
      </c>
      <c r="CV367" s="475">
        <f t="shared" si="101"/>
        <v>0</v>
      </c>
      <c r="CW367" s="475">
        <f t="shared" si="101"/>
        <v>0</v>
      </c>
      <c r="CX367" s="475">
        <f t="shared" si="101"/>
        <v>0</v>
      </c>
      <c r="CY367" s="475">
        <f t="shared" si="101"/>
        <v>0</v>
      </c>
      <c r="CZ367" s="475">
        <f t="shared" si="101"/>
        <v>0</v>
      </c>
      <c r="DA367" s="475">
        <f t="shared" si="101"/>
        <v>0</v>
      </c>
      <c r="DB367" s="475">
        <f t="shared" si="101"/>
        <v>0</v>
      </c>
      <c r="DC367" s="475">
        <f t="shared" si="101"/>
        <v>0</v>
      </c>
      <c r="DD367" s="475">
        <f t="shared" si="101"/>
        <v>0</v>
      </c>
      <c r="DE367" s="475">
        <f t="shared" si="101"/>
        <v>0</v>
      </c>
      <c r="DF367" s="475">
        <f t="shared" si="101"/>
        <v>0</v>
      </c>
      <c r="DG367" s="475">
        <f t="shared" si="101"/>
        <v>0</v>
      </c>
      <c r="DH367" s="475">
        <f t="shared" si="101"/>
        <v>0</v>
      </c>
      <c r="DI367" s="475">
        <f t="shared" si="102"/>
        <v>0</v>
      </c>
      <c r="DJ367" s="475">
        <f t="shared" si="102"/>
        <v>0</v>
      </c>
      <c r="DK367" s="475">
        <f t="shared" si="102"/>
        <v>0</v>
      </c>
      <c r="DL367" s="475">
        <f t="shared" si="102"/>
        <v>0</v>
      </c>
      <c r="DM367" s="464">
        <v>1</v>
      </c>
    </row>
    <row r="368" spans="2:117">
      <c r="B368" s="473">
        <f t="shared" ref="B368:B372" si="103">+B367+1</f>
        <v>3</v>
      </c>
      <c r="C368" s="423" t="s">
        <v>1114</v>
      </c>
      <c r="D368" s="423" t="s">
        <v>1254</v>
      </c>
      <c r="E368" s="423" t="s">
        <v>1255</v>
      </c>
      <c r="F368" s="476">
        <f t="shared" si="99"/>
        <v>0</v>
      </c>
      <c r="G368" s="475"/>
      <c r="H368" s="475"/>
      <c r="I368" s="475"/>
      <c r="J368" s="475"/>
      <c r="K368" s="475"/>
      <c r="L368" s="475"/>
      <c r="M368" s="475"/>
      <c r="N368" s="475"/>
      <c r="O368" s="475"/>
      <c r="P368" s="475"/>
      <c r="Q368" s="475"/>
      <c r="R368" s="475"/>
      <c r="S368" s="475"/>
      <c r="T368" s="475"/>
      <c r="U368" s="475"/>
      <c r="V368" s="475"/>
      <c r="W368" s="475"/>
      <c r="X368" s="475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5"/>
      <c r="AI368" s="475"/>
      <c r="AJ368" s="475"/>
      <c r="AK368" s="475"/>
      <c r="AL368" s="475"/>
      <c r="AM368" s="475"/>
      <c r="AN368" s="475"/>
      <c r="AO368" s="475"/>
      <c r="AP368" s="475"/>
      <c r="AR368" s="475"/>
      <c r="AS368" s="475"/>
      <c r="AT368" s="475"/>
      <c r="AU368" s="475"/>
      <c r="AV368" s="475"/>
      <c r="AW368" s="475"/>
      <c r="AX368" s="475"/>
      <c r="AY368" s="475"/>
      <c r="AZ368" s="475"/>
      <c r="BA368" s="475"/>
      <c r="BB368" s="475"/>
      <c r="BC368" s="475"/>
      <c r="BD368" s="475"/>
      <c r="BE368" s="475"/>
      <c r="BF368" s="475"/>
      <c r="BG368" s="475"/>
      <c r="BH368" s="475"/>
      <c r="BI368" s="475"/>
      <c r="BJ368" s="475"/>
      <c r="BK368" s="475"/>
      <c r="BL368" s="475"/>
      <c r="BM368" s="475"/>
      <c r="BN368" s="475"/>
      <c r="BO368" s="475"/>
      <c r="BP368" s="475"/>
      <c r="BQ368" s="475"/>
      <c r="BR368" s="475"/>
      <c r="BS368" s="475"/>
      <c r="BT368" s="475"/>
      <c r="BU368" s="475"/>
      <c r="BV368" s="475"/>
      <c r="BW368" s="475"/>
      <c r="BX368" s="475"/>
      <c r="BY368" s="475"/>
      <c r="BZ368" s="475"/>
      <c r="CA368" s="475"/>
      <c r="CC368" s="475">
        <f t="shared" si="100"/>
        <v>0</v>
      </c>
      <c r="CD368" s="475">
        <f t="shared" si="100"/>
        <v>0</v>
      </c>
      <c r="CE368" s="475">
        <f t="shared" si="100"/>
        <v>0</v>
      </c>
      <c r="CF368" s="475">
        <f t="shared" si="100"/>
        <v>0</v>
      </c>
      <c r="CG368" s="475">
        <f t="shared" si="100"/>
        <v>0</v>
      </c>
      <c r="CH368" s="475">
        <f t="shared" si="100"/>
        <v>0</v>
      </c>
      <c r="CI368" s="475">
        <f t="shared" si="100"/>
        <v>0</v>
      </c>
      <c r="CJ368" s="475">
        <f t="shared" si="100"/>
        <v>0</v>
      </c>
      <c r="CK368" s="475">
        <f t="shared" si="100"/>
        <v>0</v>
      </c>
      <c r="CL368" s="475">
        <f t="shared" si="100"/>
        <v>0</v>
      </c>
      <c r="CM368" s="475">
        <f t="shared" si="100"/>
        <v>0</v>
      </c>
      <c r="CN368" s="475">
        <f t="shared" si="100"/>
        <v>0</v>
      </c>
      <c r="CO368" s="475">
        <f t="shared" si="100"/>
        <v>0</v>
      </c>
      <c r="CP368" s="475">
        <f t="shared" si="100"/>
        <v>0</v>
      </c>
      <c r="CQ368" s="475">
        <f t="shared" si="100"/>
        <v>0</v>
      </c>
      <c r="CR368" s="475">
        <f t="shared" si="100"/>
        <v>0</v>
      </c>
      <c r="CS368" s="475">
        <f t="shared" si="101"/>
        <v>0</v>
      </c>
      <c r="CT368" s="475">
        <f t="shared" si="101"/>
        <v>0</v>
      </c>
      <c r="CU368" s="475">
        <f t="shared" si="101"/>
        <v>0</v>
      </c>
      <c r="CV368" s="475">
        <f t="shared" si="101"/>
        <v>0</v>
      </c>
      <c r="CW368" s="475">
        <f t="shared" si="101"/>
        <v>0</v>
      </c>
      <c r="CX368" s="475">
        <f t="shared" si="101"/>
        <v>0</v>
      </c>
      <c r="CY368" s="475">
        <f t="shared" si="101"/>
        <v>0</v>
      </c>
      <c r="CZ368" s="475">
        <f t="shared" si="101"/>
        <v>0</v>
      </c>
      <c r="DA368" s="475">
        <f t="shared" si="101"/>
        <v>0</v>
      </c>
      <c r="DB368" s="475">
        <f t="shared" si="101"/>
        <v>0</v>
      </c>
      <c r="DC368" s="475">
        <f t="shared" si="101"/>
        <v>0</v>
      </c>
      <c r="DD368" s="475">
        <f t="shared" si="101"/>
        <v>0</v>
      </c>
      <c r="DE368" s="475">
        <f t="shared" si="101"/>
        <v>0</v>
      </c>
      <c r="DF368" s="475">
        <f t="shared" si="101"/>
        <v>0</v>
      </c>
      <c r="DG368" s="475">
        <f t="shared" si="101"/>
        <v>0</v>
      </c>
      <c r="DH368" s="475">
        <f t="shared" si="101"/>
        <v>0</v>
      </c>
      <c r="DI368" s="475">
        <f t="shared" si="102"/>
        <v>0</v>
      </c>
      <c r="DJ368" s="475">
        <f t="shared" si="102"/>
        <v>0</v>
      </c>
      <c r="DK368" s="475">
        <f t="shared" si="102"/>
        <v>0</v>
      </c>
      <c r="DL368" s="475">
        <f t="shared" si="102"/>
        <v>0</v>
      </c>
      <c r="DM368" s="464">
        <v>1</v>
      </c>
    </row>
    <row r="369" spans="2:117">
      <c r="B369" s="473">
        <f t="shared" si="103"/>
        <v>4</v>
      </c>
      <c r="C369" s="423" t="s">
        <v>1114</v>
      </c>
      <c r="D369" s="423" t="s">
        <v>1256</v>
      </c>
      <c r="E369" s="423" t="s">
        <v>1257</v>
      </c>
      <c r="F369" s="476">
        <f t="shared" si="99"/>
        <v>0</v>
      </c>
      <c r="G369" s="475"/>
      <c r="H369" s="475"/>
      <c r="I369" s="475"/>
      <c r="J369" s="475"/>
      <c r="K369" s="475"/>
      <c r="L369" s="475"/>
      <c r="M369" s="475"/>
      <c r="N369" s="475"/>
      <c r="O369" s="475"/>
      <c r="P369" s="475"/>
      <c r="Q369" s="475"/>
      <c r="R369" s="475"/>
      <c r="S369" s="475"/>
      <c r="T369" s="475"/>
      <c r="U369" s="475"/>
      <c r="V369" s="475"/>
      <c r="W369" s="475"/>
      <c r="X369" s="475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5"/>
      <c r="AI369" s="475"/>
      <c r="AJ369" s="475"/>
      <c r="AK369" s="475"/>
      <c r="AL369" s="475"/>
      <c r="AM369" s="475"/>
      <c r="AN369" s="475"/>
      <c r="AO369" s="475"/>
      <c r="AP369" s="475"/>
      <c r="AR369" s="475"/>
      <c r="AS369" s="475"/>
      <c r="AT369" s="475"/>
      <c r="AU369" s="475"/>
      <c r="AV369" s="475"/>
      <c r="AW369" s="475"/>
      <c r="AX369" s="475"/>
      <c r="AY369" s="475"/>
      <c r="AZ369" s="475"/>
      <c r="BA369" s="475"/>
      <c r="BB369" s="475"/>
      <c r="BC369" s="475"/>
      <c r="BD369" s="475"/>
      <c r="BE369" s="475"/>
      <c r="BF369" s="475"/>
      <c r="BG369" s="475"/>
      <c r="BH369" s="475"/>
      <c r="BI369" s="475"/>
      <c r="BJ369" s="475"/>
      <c r="BK369" s="475"/>
      <c r="BL369" s="475"/>
      <c r="BM369" s="475"/>
      <c r="BN369" s="475"/>
      <c r="BO369" s="475"/>
      <c r="BP369" s="475"/>
      <c r="BQ369" s="475"/>
      <c r="BR369" s="475"/>
      <c r="BS369" s="475"/>
      <c r="BT369" s="475"/>
      <c r="BU369" s="475"/>
      <c r="BV369" s="475"/>
      <c r="BW369" s="475"/>
      <c r="BX369" s="475"/>
      <c r="BY369" s="475"/>
      <c r="BZ369" s="475"/>
      <c r="CA369" s="475"/>
      <c r="CC369" s="475">
        <f t="shared" si="100"/>
        <v>0</v>
      </c>
      <c r="CD369" s="475">
        <f t="shared" si="100"/>
        <v>0</v>
      </c>
      <c r="CE369" s="475">
        <f t="shared" si="100"/>
        <v>0</v>
      </c>
      <c r="CF369" s="475">
        <f t="shared" si="100"/>
        <v>0</v>
      </c>
      <c r="CG369" s="475">
        <f t="shared" si="100"/>
        <v>0</v>
      </c>
      <c r="CH369" s="475">
        <f t="shared" si="100"/>
        <v>0</v>
      </c>
      <c r="CI369" s="475">
        <f t="shared" si="100"/>
        <v>0</v>
      </c>
      <c r="CJ369" s="475">
        <f t="shared" si="100"/>
        <v>0</v>
      </c>
      <c r="CK369" s="475">
        <f t="shared" si="100"/>
        <v>0</v>
      </c>
      <c r="CL369" s="475">
        <f t="shared" si="100"/>
        <v>0</v>
      </c>
      <c r="CM369" s="475">
        <f t="shared" si="100"/>
        <v>0</v>
      </c>
      <c r="CN369" s="475">
        <f t="shared" si="100"/>
        <v>0</v>
      </c>
      <c r="CO369" s="475">
        <f t="shared" si="100"/>
        <v>0</v>
      </c>
      <c r="CP369" s="475">
        <f t="shared" si="100"/>
        <v>0</v>
      </c>
      <c r="CQ369" s="475">
        <f t="shared" si="100"/>
        <v>0</v>
      </c>
      <c r="CR369" s="475">
        <f t="shared" si="100"/>
        <v>0</v>
      </c>
      <c r="CS369" s="475">
        <f t="shared" si="101"/>
        <v>0</v>
      </c>
      <c r="CT369" s="475">
        <f t="shared" si="101"/>
        <v>0</v>
      </c>
      <c r="CU369" s="475">
        <f t="shared" si="101"/>
        <v>0</v>
      </c>
      <c r="CV369" s="475">
        <f t="shared" si="101"/>
        <v>0</v>
      </c>
      <c r="CW369" s="475">
        <f t="shared" si="101"/>
        <v>0</v>
      </c>
      <c r="CX369" s="475">
        <f t="shared" si="101"/>
        <v>0</v>
      </c>
      <c r="CY369" s="475">
        <f t="shared" si="101"/>
        <v>0</v>
      </c>
      <c r="CZ369" s="475">
        <f t="shared" si="101"/>
        <v>0</v>
      </c>
      <c r="DA369" s="475">
        <f t="shared" si="101"/>
        <v>0</v>
      </c>
      <c r="DB369" s="475">
        <f t="shared" si="101"/>
        <v>0</v>
      </c>
      <c r="DC369" s="475">
        <f t="shared" si="101"/>
        <v>0</v>
      </c>
      <c r="DD369" s="475">
        <f t="shared" si="101"/>
        <v>0</v>
      </c>
      <c r="DE369" s="475">
        <f t="shared" si="101"/>
        <v>0</v>
      </c>
      <c r="DF369" s="475">
        <f t="shared" si="101"/>
        <v>0</v>
      </c>
      <c r="DG369" s="475">
        <f t="shared" si="101"/>
        <v>0</v>
      </c>
      <c r="DH369" s="475">
        <f t="shared" si="101"/>
        <v>0</v>
      </c>
      <c r="DI369" s="475">
        <f t="shared" si="102"/>
        <v>0</v>
      </c>
      <c r="DJ369" s="475">
        <f t="shared" si="102"/>
        <v>0</v>
      </c>
      <c r="DK369" s="475">
        <f t="shared" si="102"/>
        <v>0</v>
      </c>
      <c r="DL369" s="475">
        <f t="shared" si="102"/>
        <v>0</v>
      </c>
      <c r="DM369" s="464">
        <v>1</v>
      </c>
    </row>
    <row r="370" spans="2:117">
      <c r="B370" s="473">
        <f t="shared" si="103"/>
        <v>5</v>
      </c>
      <c r="C370" s="423" t="s">
        <v>1114</v>
      </c>
      <c r="D370" s="423" t="s">
        <v>1258</v>
      </c>
      <c r="E370" s="423" t="s">
        <v>1259</v>
      </c>
      <c r="F370" s="476">
        <f t="shared" si="99"/>
        <v>0</v>
      </c>
      <c r="G370" s="475"/>
      <c r="H370" s="475"/>
      <c r="I370" s="475"/>
      <c r="J370" s="475"/>
      <c r="K370" s="475"/>
      <c r="L370" s="475"/>
      <c r="M370" s="475"/>
      <c r="N370" s="475"/>
      <c r="O370" s="475"/>
      <c r="P370" s="475"/>
      <c r="Q370" s="475"/>
      <c r="R370" s="475"/>
      <c r="S370" s="475"/>
      <c r="T370" s="475"/>
      <c r="U370" s="475"/>
      <c r="V370" s="475"/>
      <c r="W370" s="475"/>
      <c r="X370" s="475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475"/>
      <c r="AI370" s="475"/>
      <c r="AJ370" s="475"/>
      <c r="AK370" s="475"/>
      <c r="AL370" s="475"/>
      <c r="AM370" s="475"/>
      <c r="AN370" s="475"/>
      <c r="AO370" s="475"/>
      <c r="AP370" s="475"/>
      <c r="AR370" s="475"/>
      <c r="AS370" s="475"/>
      <c r="AT370" s="475"/>
      <c r="AU370" s="475"/>
      <c r="AV370" s="475"/>
      <c r="AW370" s="475"/>
      <c r="AX370" s="475"/>
      <c r="AY370" s="475"/>
      <c r="AZ370" s="475"/>
      <c r="BA370" s="475"/>
      <c r="BB370" s="475"/>
      <c r="BC370" s="475"/>
      <c r="BD370" s="475"/>
      <c r="BE370" s="475"/>
      <c r="BF370" s="475"/>
      <c r="BG370" s="475"/>
      <c r="BH370" s="475"/>
      <c r="BI370" s="475"/>
      <c r="BJ370" s="475"/>
      <c r="BK370" s="475"/>
      <c r="BL370" s="475"/>
      <c r="BM370" s="475"/>
      <c r="BN370" s="475"/>
      <c r="BO370" s="475"/>
      <c r="BP370" s="475"/>
      <c r="BQ370" s="475"/>
      <c r="BR370" s="475"/>
      <c r="BS370" s="475"/>
      <c r="BT370" s="475"/>
      <c r="BU370" s="475"/>
      <c r="BV370" s="475"/>
      <c r="BW370" s="475"/>
      <c r="BX370" s="475"/>
      <c r="BY370" s="475"/>
      <c r="BZ370" s="475"/>
      <c r="CA370" s="475"/>
      <c r="CC370" s="475">
        <f t="shared" si="100"/>
        <v>0</v>
      </c>
      <c r="CD370" s="475">
        <f t="shared" si="100"/>
        <v>0</v>
      </c>
      <c r="CE370" s="475">
        <f t="shared" si="100"/>
        <v>0</v>
      </c>
      <c r="CF370" s="475">
        <f t="shared" si="100"/>
        <v>0</v>
      </c>
      <c r="CG370" s="475">
        <f t="shared" si="100"/>
        <v>0</v>
      </c>
      <c r="CH370" s="475">
        <f t="shared" si="100"/>
        <v>0</v>
      </c>
      <c r="CI370" s="475">
        <f t="shared" si="100"/>
        <v>0</v>
      </c>
      <c r="CJ370" s="475">
        <f t="shared" si="100"/>
        <v>0</v>
      </c>
      <c r="CK370" s="475">
        <f t="shared" si="100"/>
        <v>0</v>
      </c>
      <c r="CL370" s="475">
        <f t="shared" si="100"/>
        <v>0</v>
      </c>
      <c r="CM370" s="475">
        <f t="shared" si="100"/>
        <v>0</v>
      </c>
      <c r="CN370" s="475">
        <f t="shared" si="100"/>
        <v>0</v>
      </c>
      <c r="CO370" s="475">
        <f t="shared" si="100"/>
        <v>0</v>
      </c>
      <c r="CP370" s="475">
        <f t="shared" si="100"/>
        <v>0</v>
      </c>
      <c r="CQ370" s="475">
        <f t="shared" si="100"/>
        <v>0</v>
      </c>
      <c r="CR370" s="475">
        <f t="shared" si="100"/>
        <v>0</v>
      </c>
      <c r="CS370" s="475">
        <f t="shared" si="101"/>
        <v>0</v>
      </c>
      <c r="CT370" s="475">
        <f t="shared" si="101"/>
        <v>0</v>
      </c>
      <c r="CU370" s="475">
        <f t="shared" si="101"/>
        <v>0</v>
      </c>
      <c r="CV370" s="475">
        <f t="shared" si="101"/>
        <v>0</v>
      </c>
      <c r="CW370" s="475">
        <f t="shared" si="101"/>
        <v>0</v>
      </c>
      <c r="CX370" s="475">
        <f t="shared" si="101"/>
        <v>0</v>
      </c>
      <c r="CY370" s="475">
        <f t="shared" si="101"/>
        <v>0</v>
      </c>
      <c r="CZ370" s="475">
        <f t="shared" si="101"/>
        <v>0</v>
      </c>
      <c r="DA370" s="475">
        <f t="shared" si="101"/>
        <v>0</v>
      </c>
      <c r="DB370" s="475">
        <f t="shared" si="101"/>
        <v>0</v>
      </c>
      <c r="DC370" s="475">
        <f t="shared" si="101"/>
        <v>0</v>
      </c>
      <c r="DD370" s="475">
        <f t="shared" si="101"/>
        <v>0</v>
      </c>
      <c r="DE370" s="475">
        <f t="shared" si="101"/>
        <v>0</v>
      </c>
      <c r="DF370" s="475">
        <f t="shared" si="101"/>
        <v>0</v>
      </c>
      <c r="DG370" s="475">
        <f t="shared" si="101"/>
        <v>0</v>
      </c>
      <c r="DH370" s="475">
        <f t="shared" si="101"/>
        <v>0</v>
      </c>
      <c r="DI370" s="475">
        <f t="shared" si="102"/>
        <v>0</v>
      </c>
      <c r="DJ370" s="475">
        <f t="shared" si="102"/>
        <v>0</v>
      </c>
      <c r="DK370" s="475">
        <f t="shared" si="102"/>
        <v>0</v>
      </c>
      <c r="DL370" s="475">
        <f t="shared" si="102"/>
        <v>0</v>
      </c>
      <c r="DM370" s="464">
        <v>1</v>
      </c>
    </row>
    <row r="371" spans="2:117">
      <c r="B371" s="473">
        <f t="shared" si="103"/>
        <v>6</v>
      </c>
      <c r="C371" s="423" t="s">
        <v>1114</v>
      </c>
      <c r="D371" s="423" t="s">
        <v>1260</v>
      </c>
      <c r="E371" s="423" t="s">
        <v>1261</v>
      </c>
      <c r="F371" s="476">
        <f t="shared" si="99"/>
        <v>0</v>
      </c>
      <c r="G371" s="475"/>
      <c r="H371" s="475"/>
      <c r="I371" s="475"/>
      <c r="J371" s="475"/>
      <c r="K371" s="475"/>
      <c r="L371" s="475"/>
      <c r="M371" s="475"/>
      <c r="N371" s="475"/>
      <c r="O371" s="475"/>
      <c r="P371" s="475"/>
      <c r="Q371" s="475"/>
      <c r="R371" s="475"/>
      <c r="S371" s="475"/>
      <c r="T371" s="475"/>
      <c r="U371" s="475"/>
      <c r="V371" s="475"/>
      <c r="W371" s="475"/>
      <c r="X371" s="475"/>
      <c r="Y371" s="475"/>
      <c r="Z371" s="475"/>
      <c r="AA371" s="475"/>
      <c r="AB371" s="475"/>
      <c r="AC371" s="475"/>
      <c r="AD371" s="475"/>
      <c r="AE371" s="475"/>
      <c r="AF371" s="475"/>
      <c r="AG371" s="475"/>
      <c r="AH371" s="475"/>
      <c r="AI371" s="475"/>
      <c r="AJ371" s="475"/>
      <c r="AK371" s="475"/>
      <c r="AL371" s="475"/>
      <c r="AM371" s="475"/>
      <c r="AN371" s="475"/>
      <c r="AO371" s="475"/>
      <c r="AP371" s="475"/>
      <c r="AR371" s="475"/>
      <c r="AS371" s="475"/>
      <c r="AT371" s="475"/>
      <c r="AU371" s="475"/>
      <c r="AV371" s="475"/>
      <c r="AW371" s="475"/>
      <c r="AX371" s="475"/>
      <c r="AY371" s="475"/>
      <c r="AZ371" s="475"/>
      <c r="BA371" s="475"/>
      <c r="BB371" s="475"/>
      <c r="BC371" s="475"/>
      <c r="BD371" s="475"/>
      <c r="BE371" s="475"/>
      <c r="BF371" s="475"/>
      <c r="BG371" s="475"/>
      <c r="BH371" s="475"/>
      <c r="BI371" s="475"/>
      <c r="BJ371" s="475"/>
      <c r="BK371" s="475"/>
      <c r="BL371" s="475"/>
      <c r="BM371" s="475"/>
      <c r="BN371" s="475"/>
      <c r="BO371" s="475"/>
      <c r="BP371" s="475"/>
      <c r="BQ371" s="475"/>
      <c r="BR371" s="475"/>
      <c r="BS371" s="475"/>
      <c r="BT371" s="475"/>
      <c r="BU371" s="475"/>
      <c r="BV371" s="475"/>
      <c r="BW371" s="475"/>
      <c r="BX371" s="475"/>
      <c r="BY371" s="475"/>
      <c r="BZ371" s="475"/>
      <c r="CA371" s="475"/>
      <c r="CC371" s="475">
        <f t="shared" si="100"/>
        <v>0</v>
      </c>
      <c r="CD371" s="475">
        <f t="shared" si="100"/>
        <v>0</v>
      </c>
      <c r="CE371" s="475">
        <f t="shared" si="100"/>
        <v>0</v>
      </c>
      <c r="CF371" s="475">
        <f t="shared" si="100"/>
        <v>0</v>
      </c>
      <c r="CG371" s="475">
        <f t="shared" si="100"/>
        <v>0</v>
      </c>
      <c r="CH371" s="475">
        <f t="shared" si="100"/>
        <v>0</v>
      </c>
      <c r="CI371" s="475">
        <f t="shared" si="100"/>
        <v>0</v>
      </c>
      <c r="CJ371" s="475">
        <f t="shared" si="100"/>
        <v>0</v>
      </c>
      <c r="CK371" s="475">
        <f t="shared" si="100"/>
        <v>0</v>
      </c>
      <c r="CL371" s="475">
        <f t="shared" si="100"/>
        <v>0</v>
      </c>
      <c r="CM371" s="475">
        <f t="shared" si="100"/>
        <v>0</v>
      </c>
      <c r="CN371" s="475">
        <f t="shared" si="100"/>
        <v>0</v>
      </c>
      <c r="CO371" s="475">
        <f t="shared" si="100"/>
        <v>0</v>
      </c>
      <c r="CP371" s="475">
        <f t="shared" si="100"/>
        <v>0</v>
      </c>
      <c r="CQ371" s="475">
        <f t="shared" si="100"/>
        <v>0</v>
      </c>
      <c r="CR371" s="475">
        <f t="shared" si="100"/>
        <v>0</v>
      </c>
      <c r="CS371" s="475">
        <f t="shared" si="101"/>
        <v>0</v>
      </c>
      <c r="CT371" s="475">
        <f t="shared" si="101"/>
        <v>0</v>
      </c>
      <c r="CU371" s="475">
        <f t="shared" si="101"/>
        <v>0</v>
      </c>
      <c r="CV371" s="475">
        <f t="shared" si="101"/>
        <v>0</v>
      </c>
      <c r="CW371" s="475">
        <f t="shared" si="101"/>
        <v>0</v>
      </c>
      <c r="CX371" s="475">
        <f t="shared" si="101"/>
        <v>0</v>
      </c>
      <c r="CY371" s="475">
        <f t="shared" si="101"/>
        <v>0</v>
      </c>
      <c r="CZ371" s="475">
        <f t="shared" si="101"/>
        <v>0</v>
      </c>
      <c r="DA371" s="475">
        <f t="shared" si="101"/>
        <v>0</v>
      </c>
      <c r="DB371" s="475">
        <f t="shared" si="101"/>
        <v>0</v>
      </c>
      <c r="DC371" s="475">
        <f t="shared" si="101"/>
        <v>0</v>
      </c>
      <c r="DD371" s="475">
        <f t="shared" si="101"/>
        <v>0</v>
      </c>
      <c r="DE371" s="475">
        <f t="shared" si="101"/>
        <v>0</v>
      </c>
      <c r="DF371" s="475">
        <f t="shared" si="101"/>
        <v>0</v>
      </c>
      <c r="DG371" s="475">
        <f t="shared" si="101"/>
        <v>0</v>
      </c>
      <c r="DH371" s="475">
        <f t="shared" si="101"/>
        <v>0</v>
      </c>
      <c r="DI371" s="475">
        <f t="shared" si="102"/>
        <v>0</v>
      </c>
      <c r="DJ371" s="475">
        <f t="shared" si="102"/>
        <v>0</v>
      </c>
      <c r="DK371" s="475">
        <f t="shared" si="102"/>
        <v>0</v>
      </c>
      <c r="DL371" s="475">
        <f t="shared" si="102"/>
        <v>0</v>
      </c>
      <c r="DM371" s="464">
        <v>1</v>
      </c>
    </row>
    <row r="372" spans="2:117">
      <c r="B372" s="473">
        <f t="shared" si="103"/>
        <v>7</v>
      </c>
      <c r="C372" s="423" t="s">
        <v>1114</v>
      </c>
      <c r="D372" s="423" t="s">
        <v>1262</v>
      </c>
      <c r="E372" s="423" t="s">
        <v>1263</v>
      </c>
      <c r="F372" s="476">
        <f t="shared" si="99"/>
        <v>0</v>
      </c>
      <c r="G372" s="475"/>
      <c r="H372" s="475"/>
      <c r="I372" s="475"/>
      <c r="J372" s="475"/>
      <c r="K372" s="475"/>
      <c r="L372" s="475"/>
      <c r="M372" s="475"/>
      <c r="N372" s="475"/>
      <c r="O372" s="475"/>
      <c r="P372" s="475"/>
      <c r="Q372" s="475"/>
      <c r="R372" s="475"/>
      <c r="S372" s="475"/>
      <c r="T372" s="475"/>
      <c r="U372" s="475"/>
      <c r="V372" s="475"/>
      <c r="W372" s="475"/>
      <c r="X372" s="475"/>
      <c r="Y372" s="475"/>
      <c r="Z372" s="475"/>
      <c r="AA372" s="475"/>
      <c r="AB372" s="475"/>
      <c r="AC372" s="475"/>
      <c r="AD372" s="475"/>
      <c r="AE372" s="475"/>
      <c r="AF372" s="475"/>
      <c r="AG372" s="475"/>
      <c r="AH372" s="475"/>
      <c r="AI372" s="475"/>
      <c r="AJ372" s="475"/>
      <c r="AK372" s="475"/>
      <c r="AL372" s="475"/>
      <c r="AM372" s="475"/>
      <c r="AN372" s="475"/>
      <c r="AO372" s="475"/>
      <c r="AP372" s="475"/>
      <c r="AR372" s="475"/>
      <c r="AS372" s="475"/>
      <c r="AT372" s="475"/>
      <c r="AU372" s="475"/>
      <c r="AV372" s="475"/>
      <c r="AW372" s="475"/>
      <c r="AX372" s="475"/>
      <c r="AY372" s="475"/>
      <c r="AZ372" s="475"/>
      <c r="BA372" s="475"/>
      <c r="BB372" s="475"/>
      <c r="BC372" s="475"/>
      <c r="BD372" s="475"/>
      <c r="BE372" s="475"/>
      <c r="BF372" s="475"/>
      <c r="BG372" s="475"/>
      <c r="BH372" s="475"/>
      <c r="BI372" s="475"/>
      <c r="BJ372" s="475"/>
      <c r="BK372" s="475"/>
      <c r="BL372" s="475"/>
      <c r="BM372" s="475"/>
      <c r="BN372" s="475"/>
      <c r="BO372" s="475"/>
      <c r="BP372" s="475"/>
      <c r="BQ372" s="475"/>
      <c r="BR372" s="475"/>
      <c r="BS372" s="475"/>
      <c r="BT372" s="475"/>
      <c r="BU372" s="475"/>
      <c r="BV372" s="475"/>
      <c r="BW372" s="475"/>
      <c r="BX372" s="475"/>
      <c r="BY372" s="475"/>
      <c r="BZ372" s="475"/>
      <c r="CA372" s="475"/>
      <c r="CC372" s="475">
        <f t="shared" si="100"/>
        <v>0</v>
      </c>
      <c r="CD372" s="475">
        <f t="shared" si="100"/>
        <v>0</v>
      </c>
      <c r="CE372" s="475">
        <f t="shared" si="100"/>
        <v>0</v>
      </c>
      <c r="CF372" s="475">
        <f t="shared" si="100"/>
        <v>0</v>
      </c>
      <c r="CG372" s="475">
        <f t="shared" si="100"/>
        <v>0</v>
      </c>
      <c r="CH372" s="475">
        <f t="shared" si="100"/>
        <v>0</v>
      </c>
      <c r="CI372" s="475">
        <f t="shared" si="100"/>
        <v>0</v>
      </c>
      <c r="CJ372" s="475">
        <f t="shared" si="100"/>
        <v>0</v>
      </c>
      <c r="CK372" s="475">
        <f t="shared" si="100"/>
        <v>0</v>
      </c>
      <c r="CL372" s="475">
        <f t="shared" si="100"/>
        <v>0</v>
      </c>
      <c r="CM372" s="475">
        <f t="shared" si="100"/>
        <v>0</v>
      </c>
      <c r="CN372" s="475">
        <f t="shared" si="100"/>
        <v>0</v>
      </c>
      <c r="CO372" s="475">
        <f t="shared" si="100"/>
        <v>0</v>
      </c>
      <c r="CP372" s="475">
        <f t="shared" si="100"/>
        <v>0</v>
      </c>
      <c r="CQ372" s="475">
        <f t="shared" si="100"/>
        <v>0</v>
      </c>
      <c r="CR372" s="475">
        <f t="shared" si="100"/>
        <v>0</v>
      </c>
      <c r="CS372" s="475">
        <f t="shared" si="101"/>
        <v>0</v>
      </c>
      <c r="CT372" s="475">
        <f t="shared" si="101"/>
        <v>0</v>
      </c>
      <c r="CU372" s="475">
        <f t="shared" si="101"/>
        <v>0</v>
      </c>
      <c r="CV372" s="475">
        <f t="shared" si="101"/>
        <v>0</v>
      </c>
      <c r="CW372" s="475">
        <f t="shared" si="101"/>
        <v>0</v>
      </c>
      <c r="CX372" s="475">
        <f t="shared" si="101"/>
        <v>0</v>
      </c>
      <c r="CY372" s="475">
        <f t="shared" si="101"/>
        <v>0</v>
      </c>
      <c r="CZ372" s="475">
        <f t="shared" si="101"/>
        <v>0</v>
      </c>
      <c r="DA372" s="475">
        <f t="shared" si="101"/>
        <v>0</v>
      </c>
      <c r="DB372" s="475">
        <f t="shared" si="101"/>
        <v>0</v>
      </c>
      <c r="DC372" s="475">
        <f t="shared" si="101"/>
        <v>0</v>
      </c>
      <c r="DD372" s="475">
        <f t="shared" si="101"/>
        <v>0</v>
      </c>
      <c r="DE372" s="475">
        <f t="shared" si="101"/>
        <v>0</v>
      </c>
      <c r="DF372" s="475">
        <f t="shared" si="101"/>
        <v>0</v>
      </c>
      <c r="DG372" s="475">
        <f t="shared" si="101"/>
        <v>0</v>
      </c>
      <c r="DH372" s="475">
        <f t="shared" si="101"/>
        <v>0</v>
      </c>
      <c r="DI372" s="475">
        <f t="shared" si="102"/>
        <v>0</v>
      </c>
      <c r="DJ372" s="475">
        <f t="shared" si="102"/>
        <v>0</v>
      </c>
      <c r="DK372" s="475">
        <f t="shared" si="102"/>
        <v>0</v>
      </c>
      <c r="DL372" s="475">
        <f t="shared" si="102"/>
        <v>0</v>
      </c>
      <c r="DM372" s="464">
        <v>1</v>
      </c>
    </row>
    <row r="373" spans="2:117" s="482" customFormat="1" ht="12.75" customHeight="1">
      <c r="B373" s="477"/>
      <c r="C373" s="478" t="s">
        <v>1114</v>
      </c>
      <c r="D373" s="479" t="s">
        <v>1120</v>
      </c>
      <c r="E373" s="480">
        <f>COUNTA(E366:E372)</f>
        <v>7</v>
      </c>
      <c r="F373" s="481">
        <f>+SUM(F366:F372)</f>
        <v>0</v>
      </c>
      <c r="G373" s="481">
        <f>+SUM(G366:G372)</f>
        <v>0</v>
      </c>
      <c r="H373" s="481">
        <f t="shared" ref="H373:AP373" si="104">+SUM(H366:H372)</f>
        <v>0</v>
      </c>
      <c r="I373" s="481">
        <f t="shared" si="104"/>
        <v>0</v>
      </c>
      <c r="J373" s="481">
        <f t="shared" si="104"/>
        <v>0</v>
      </c>
      <c r="K373" s="481">
        <f t="shared" si="104"/>
        <v>0</v>
      </c>
      <c r="L373" s="481">
        <f t="shared" si="104"/>
        <v>0</v>
      </c>
      <c r="M373" s="481">
        <f t="shared" si="104"/>
        <v>0</v>
      </c>
      <c r="N373" s="481">
        <f t="shared" si="104"/>
        <v>0</v>
      </c>
      <c r="O373" s="481">
        <f t="shared" si="104"/>
        <v>0</v>
      </c>
      <c r="P373" s="481">
        <f t="shared" si="104"/>
        <v>0</v>
      </c>
      <c r="Q373" s="481">
        <f t="shared" si="104"/>
        <v>0</v>
      </c>
      <c r="R373" s="481">
        <f t="shared" si="104"/>
        <v>0</v>
      </c>
      <c r="S373" s="481">
        <f t="shared" si="104"/>
        <v>0</v>
      </c>
      <c r="T373" s="481">
        <f t="shared" si="104"/>
        <v>0</v>
      </c>
      <c r="U373" s="481">
        <f t="shared" si="104"/>
        <v>0</v>
      </c>
      <c r="V373" s="481">
        <f t="shared" si="104"/>
        <v>0</v>
      </c>
      <c r="W373" s="481">
        <f t="shared" si="104"/>
        <v>0</v>
      </c>
      <c r="X373" s="481">
        <f t="shared" si="104"/>
        <v>0</v>
      </c>
      <c r="Y373" s="481">
        <f t="shared" si="104"/>
        <v>0</v>
      </c>
      <c r="Z373" s="481">
        <f t="shared" si="104"/>
        <v>0</v>
      </c>
      <c r="AA373" s="481">
        <f t="shared" si="104"/>
        <v>0</v>
      </c>
      <c r="AB373" s="481">
        <f t="shared" si="104"/>
        <v>0</v>
      </c>
      <c r="AC373" s="481">
        <f t="shared" si="104"/>
        <v>0</v>
      </c>
      <c r="AD373" s="481">
        <f t="shared" si="104"/>
        <v>0</v>
      </c>
      <c r="AE373" s="481">
        <f t="shared" si="104"/>
        <v>0</v>
      </c>
      <c r="AF373" s="481">
        <f t="shared" si="104"/>
        <v>0</v>
      </c>
      <c r="AG373" s="481">
        <f t="shared" si="104"/>
        <v>0</v>
      </c>
      <c r="AH373" s="481">
        <f t="shared" si="104"/>
        <v>0</v>
      </c>
      <c r="AI373" s="481">
        <f t="shared" si="104"/>
        <v>0</v>
      </c>
      <c r="AJ373" s="481">
        <f t="shared" si="104"/>
        <v>0</v>
      </c>
      <c r="AK373" s="481">
        <f t="shared" si="104"/>
        <v>0</v>
      </c>
      <c r="AL373" s="481">
        <f t="shared" si="104"/>
        <v>0</v>
      </c>
      <c r="AM373" s="481">
        <f t="shared" si="104"/>
        <v>0</v>
      </c>
      <c r="AN373" s="481">
        <f t="shared" si="104"/>
        <v>0</v>
      </c>
      <c r="AO373" s="481">
        <f t="shared" si="104"/>
        <v>0</v>
      </c>
      <c r="AP373" s="481">
        <f t="shared" si="104"/>
        <v>0</v>
      </c>
      <c r="AQ373" s="470"/>
      <c r="AR373" s="481">
        <f>+SUM(AR366:AR372)</f>
        <v>0</v>
      </c>
      <c r="AS373" s="481">
        <f t="shared" ref="AS373:CA373" si="105">+SUM(AS366:AS372)</f>
        <v>0</v>
      </c>
      <c r="AT373" s="481">
        <f t="shared" si="105"/>
        <v>0</v>
      </c>
      <c r="AU373" s="481">
        <f t="shared" si="105"/>
        <v>0</v>
      </c>
      <c r="AV373" s="481">
        <f t="shared" si="105"/>
        <v>0</v>
      </c>
      <c r="AW373" s="481">
        <f t="shared" si="105"/>
        <v>0</v>
      </c>
      <c r="AX373" s="481">
        <f t="shared" si="105"/>
        <v>0</v>
      </c>
      <c r="AY373" s="481">
        <f t="shared" si="105"/>
        <v>0</v>
      </c>
      <c r="AZ373" s="481">
        <f t="shared" si="105"/>
        <v>0</v>
      </c>
      <c r="BA373" s="481">
        <f t="shared" si="105"/>
        <v>0</v>
      </c>
      <c r="BB373" s="481">
        <f t="shared" si="105"/>
        <v>0</v>
      </c>
      <c r="BC373" s="481">
        <f t="shared" si="105"/>
        <v>0</v>
      </c>
      <c r="BD373" s="481">
        <f t="shared" si="105"/>
        <v>0</v>
      </c>
      <c r="BE373" s="481">
        <f t="shared" si="105"/>
        <v>0</v>
      </c>
      <c r="BF373" s="481">
        <f t="shared" si="105"/>
        <v>0</v>
      </c>
      <c r="BG373" s="481">
        <f t="shared" si="105"/>
        <v>0</v>
      </c>
      <c r="BH373" s="481">
        <f t="shared" si="105"/>
        <v>0</v>
      </c>
      <c r="BI373" s="481">
        <f t="shared" si="105"/>
        <v>0</v>
      </c>
      <c r="BJ373" s="481">
        <f t="shared" si="105"/>
        <v>0</v>
      </c>
      <c r="BK373" s="481">
        <f t="shared" si="105"/>
        <v>0</v>
      </c>
      <c r="BL373" s="481">
        <f t="shared" si="105"/>
        <v>0</v>
      </c>
      <c r="BM373" s="481">
        <f t="shared" si="105"/>
        <v>0</v>
      </c>
      <c r="BN373" s="481">
        <f t="shared" si="105"/>
        <v>0</v>
      </c>
      <c r="BO373" s="481">
        <f t="shared" si="105"/>
        <v>0</v>
      </c>
      <c r="BP373" s="481">
        <f t="shared" si="105"/>
        <v>0</v>
      </c>
      <c r="BQ373" s="481">
        <f t="shared" si="105"/>
        <v>0</v>
      </c>
      <c r="BR373" s="481">
        <f t="shared" si="105"/>
        <v>0</v>
      </c>
      <c r="BS373" s="481">
        <f t="shared" si="105"/>
        <v>0</v>
      </c>
      <c r="BT373" s="481">
        <f t="shared" si="105"/>
        <v>0</v>
      </c>
      <c r="BU373" s="481">
        <f t="shared" si="105"/>
        <v>0</v>
      </c>
      <c r="BV373" s="481">
        <f t="shared" si="105"/>
        <v>0</v>
      </c>
      <c r="BW373" s="481">
        <f t="shared" si="105"/>
        <v>0</v>
      </c>
      <c r="BX373" s="481">
        <f t="shared" si="105"/>
        <v>0</v>
      </c>
      <c r="BY373" s="481">
        <f t="shared" si="105"/>
        <v>0</v>
      </c>
      <c r="BZ373" s="481">
        <f t="shared" si="105"/>
        <v>0</v>
      </c>
      <c r="CA373" s="481">
        <f t="shared" si="105"/>
        <v>0</v>
      </c>
      <c r="CC373" s="481">
        <f>+SUM(CC366:CC372)</f>
        <v>0</v>
      </c>
      <c r="CD373" s="481">
        <f t="shared" ref="CD373:DL373" si="106">+SUM(CD366:CD372)</f>
        <v>0</v>
      </c>
      <c r="CE373" s="481">
        <f t="shared" si="106"/>
        <v>0</v>
      </c>
      <c r="CF373" s="481">
        <f t="shared" si="106"/>
        <v>0</v>
      </c>
      <c r="CG373" s="481">
        <f t="shared" si="106"/>
        <v>0</v>
      </c>
      <c r="CH373" s="481">
        <f t="shared" si="106"/>
        <v>0</v>
      </c>
      <c r="CI373" s="481">
        <f t="shared" si="106"/>
        <v>0</v>
      </c>
      <c r="CJ373" s="481">
        <f t="shared" si="106"/>
        <v>0</v>
      </c>
      <c r="CK373" s="481">
        <f t="shared" si="106"/>
        <v>0</v>
      </c>
      <c r="CL373" s="481">
        <f t="shared" si="106"/>
        <v>0</v>
      </c>
      <c r="CM373" s="481">
        <f t="shared" si="106"/>
        <v>0</v>
      </c>
      <c r="CN373" s="481">
        <f t="shared" si="106"/>
        <v>0</v>
      </c>
      <c r="CO373" s="481">
        <f t="shared" si="106"/>
        <v>0</v>
      </c>
      <c r="CP373" s="481">
        <f t="shared" si="106"/>
        <v>0</v>
      </c>
      <c r="CQ373" s="481">
        <f t="shared" si="106"/>
        <v>0</v>
      </c>
      <c r="CR373" s="481">
        <f t="shared" si="106"/>
        <v>0</v>
      </c>
      <c r="CS373" s="481">
        <f t="shared" si="106"/>
        <v>0</v>
      </c>
      <c r="CT373" s="481">
        <f t="shared" si="106"/>
        <v>0</v>
      </c>
      <c r="CU373" s="481">
        <f t="shared" si="106"/>
        <v>0</v>
      </c>
      <c r="CV373" s="481">
        <f t="shared" si="106"/>
        <v>0</v>
      </c>
      <c r="CW373" s="481">
        <f t="shared" si="106"/>
        <v>0</v>
      </c>
      <c r="CX373" s="481">
        <f t="shared" si="106"/>
        <v>0</v>
      </c>
      <c r="CY373" s="481">
        <f t="shared" si="106"/>
        <v>0</v>
      </c>
      <c r="CZ373" s="481">
        <f t="shared" si="106"/>
        <v>0</v>
      </c>
      <c r="DA373" s="481">
        <f t="shared" si="106"/>
        <v>0</v>
      </c>
      <c r="DB373" s="481">
        <f t="shared" si="106"/>
        <v>0</v>
      </c>
      <c r="DC373" s="481">
        <f t="shared" si="106"/>
        <v>0</v>
      </c>
      <c r="DD373" s="481">
        <f t="shared" si="106"/>
        <v>0</v>
      </c>
      <c r="DE373" s="481">
        <f t="shared" si="106"/>
        <v>0</v>
      </c>
      <c r="DF373" s="481">
        <f t="shared" si="106"/>
        <v>0</v>
      </c>
      <c r="DG373" s="481">
        <f t="shared" si="106"/>
        <v>0</v>
      </c>
      <c r="DH373" s="481">
        <f t="shared" si="106"/>
        <v>0</v>
      </c>
      <c r="DI373" s="481">
        <f t="shared" si="106"/>
        <v>0</v>
      </c>
      <c r="DJ373" s="481">
        <f t="shared" si="106"/>
        <v>0</v>
      </c>
      <c r="DK373" s="481">
        <f t="shared" si="106"/>
        <v>0</v>
      </c>
      <c r="DL373" s="481">
        <f t="shared" si="106"/>
        <v>0</v>
      </c>
      <c r="DM373" s="464">
        <v>1</v>
      </c>
    </row>
    <row r="374" spans="2:117">
      <c r="B374" s="473">
        <v>1</v>
      </c>
      <c r="C374" s="423" t="s">
        <v>895</v>
      </c>
      <c r="D374" s="423" t="s">
        <v>1264</v>
      </c>
      <c r="E374" s="423" t="s">
        <v>1265</v>
      </c>
      <c r="F374" s="476">
        <f>+SUM(G374:CA374)</f>
        <v>0</v>
      </c>
      <c r="G374" s="475"/>
      <c r="H374" s="475"/>
      <c r="I374" s="475"/>
      <c r="J374" s="475"/>
      <c r="K374" s="475"/>
      <c r="L374" s="475"/>
      <c r="M374" s="475"/>
      <c r="N374" s="475"/>
      <c r="O374" s="475"/>
      <c r="P374" s="475"/>
      <c r="Q374" s="475"/>
      <c r="R374" s="475"/>
      <c r="S374" s="475"/>
      <c r="T374" s="475"/>
      <c r="U374" s="475"/>
      <c r="V374" s="475"/>
      <c r="W374" s="475"/>
      <c r="X374" s="475"/>
      <c r="Y374" s="475"/>
      <c r="Z374" s="475"/>
      <c r="AA374" s="475"/>
      <c r="AB374" s="475"/>
      <c r="AC374" s="475"/>
      <c r="AD374" s="475"/>
      <c r="AE374" s="475"/>
      <c r="AF374" s="475"/>
      <c r="AG374" s="475"/>
      <c r="AH374" s="475"/>
      <c r="AI374" s="475"/>
      <c r="AJ374" s="475"/>
      <c r="AK374" s="475"/>
      <c r="AL374" s="475"/>
      <c r="AM374" s="475"/>
      <c r="AN374" s="475"/>
      <c r="AO374" s="475"/>
      <c r="AP374" s="475"/>
      <c r="AR374" s="475"/>
      <c r="AS374" s="475"/>
      <c r="AT374" s="475"/>
      <c r="AU374" s="475"/>
      <c r="AV374" s="475"/>
      <c r="AW374" s="475"/>
      <c r="AX374" s="475"/>
      <c r="AY374" s="475"/>
      <c r="AZ374" s="475"/>
      <c r="BA374" s="475"/>
      <c r="BB374" s="475"/>
      <c r="BC374" s="475"/>
      <c r="BD374" s="475"/>
      <c r="BE374" s="475"/>
      <c r="BF374" s="475"/>
      <c r="BG374" s="475"/>
      <c r="BH374" s="475"/>
      <c r="BI374" s="475"/>
      <c r="BJ374" s="475"/>
      <c r="BK374" s="475"/>
      <c r="BL374" s="475"/>
      <c r="BM374" s="475"/>
      <c r="BN374" s="475"/>
      <c r="BO374" s="475"/>
      <c r="BP374" s="475"/>
      <c r="BQ374" s="475"/>
      <c r="BR374" s="475"/>
      <c r="BS374" s="475"/>
      <c r="BT374" s="475"/>
      <c r="BU374" s="475"/>
      <c r="BV374" s="475"/>
      <c r="BW374" s="475"/>
      <c r="BX374" s="475"/>
      <c r="BY374" s="475"/>
      <c r="BZ374" s="475"/>
      <c r="CA374" s="475"/>
      <c r="CC374" s="475">
        <f t="shared" ref="CC374:DL374" si="107">+G374+AR374</f>
        <v>0</v>
      </c>
      <c r="CD374" s="475">
        <f t="shared" si="107"/>
        <v>0</v>
      </c>
      <c r="CE374" s="475">
        <f t="shared" si="107"/>
        <v>0</v>
      </c>
      <c r="CF374" s="475">
        <f t="shared" si="107"/>
        <v>0</v>
      </c>
      <c r="CG374" s="475">
        <f t="shared" si="107"/>
        <v>0</v>
      </c>
      <c r="CH374" s="475">
        <f t="shared" si="107"/>
        <v>0</v>
      </c>
      <c r="CI374" s="475">
        <f t="shared" si="107"/>
        <v>0</v>
      </c>
      <c r="CJ374" s="475">
        <f t="shared" si="107"/>
        <v>0</v>
      </c>
      <c r="CK374" s="475">
        <f t="shared" si="107"/>
        <v>0</v>
      </c>
      <c r="CL374" s="475">
        <f t="shared" si="107"/>
        <v>0</v>
      </c>
      <c r="CM374" s="475">
        <f t="shared" si="107"/>
        <v>0</v>
      </c>
      <c r="CN374" s="475">
        <f t="shared" si="107"/>
        <v>0</v>
      </c>
      <c r="CO374" s="475">
        <f t="shared" si="107"/>
        <v>0</v>
      </c>
      <c r="CP374" s="475">
        <f t="shared" si="107"/>
        <v>0</v>
      </c>
      <c r="CQ374" s="475">
        <f t="shared" si="107"/>
        <v>0</v>
      </c>
      <c r="CR374" s="475">
        <f t="shared" si="107"/>
        <v>0</v>
      </c>
      <c r="CS374" s="475">
        <f t="shared" si="107"/>
        <v>0</v>
      </c>
      <c r="CT374" s="475">
        <f t="shared" si="107"/>
        <v>0</v>
      </c>
      <c r="CU374" s="475">
        <f t="shared" si="107"/>
        <v>0</v>
      </c>
      <c r="CV374" s="475">
        <f t="shared" si="107"/>
        <v>0</v>
      </c>
      <c r="CW374" s="475">
        <f t="shared" si="107"/>
        <v>0</v>
      </c>
      <c r="CX374" s="475">
        <f t="shared" si="107"/>
        <v>0</v>
      </c>
      <c r="CY374" s="475">
        <f t="shared" si="107"/>
        <v>0</v>
      </c>
      <c r="CZ374" s="475">
        <f t="shared" si="107"/>
        <v>0</v>
      </c>
      <c r="DA374" s="475">
        <f t="shared" si="107"/>
        <v>0</v>
      </c>
      <c r="DB374" s="475">
        <f t="shared" si="107"/>
        <v>0</v>
      </c>
      <c r="DC374" s="475">
        <f t="shared" si="107"/>
        <v>0</v>
      </c>
      <c r="DD374" s="475">
        <f t="shared" si="107"/>
        <v>0</v>
      </c>
      <c r="DE374" s="475">
        <f t="shared" si="107"/>
        <v>0</v>
      </c>
      <c r="DF374" s="475">
        <f t="shared" si="107"/>
        <v>0</v>
      </c>
      <c r="DG374" s="475">
        <f t="shared" si="107"/>
        <v>0</v>
      </c>
      <c r="DH374" s="475">
        <f t="shared" si="107"/>
        <v>0</v>
      </c>
      <c r="DI374" s="475">
        <f t="shared" si="107"/>
        <v>0</v>
      </c>
      <c r="DJ374" s="475">
        <f t="shared" si="107"/>
        <v>0</v>
      </c>
      <c r="DK374" s="475">
        <f t="shared" si="107"/>
        <v>0</v>
      </c>
      <c r="DL374" s="475">
        <f t="shared" si="107"/>
        <v>0</v>
      </c>
      <c r="DM374" s="464">
        <v>1</v>
      </c>
    </row>
    <row r="375" spans="2:117" s="482" customFormat="1" ht="12.75" customHeight="1">
      <c r="B375" s="477"/>
      <c r="C375" s="478" t="s">
        <v>895</v>
      </c>
      <c r="D375" s="479" t="s">
        <v>1120</v>
      </c>
      <c r="E375" s="480">
        <f>COUNTA(E374)</f>
        <v>1</v>
      </c>
      <c r="F375" s="481">
        <f>+SUM(F374)</f>
        <v>0</v>
      </c>
      <c r="G375" s="481">
        <f>+SUM(G374)</f>
        <v>0</v>
      </c>
      <c r="H375" s="481">
        <f t="shared" ref="H375:AP375" si="108">+SUM(H374)</f>
        <v>0</v>
      </c>
      <c r="I375" s="481">
        <f t="shared" si="108"/>
        <v>0</v>
      </c>
      <c r="J375" s="481">
        <f t="shared" si="108"/>
        <v>0</v>
      </c>
      <c r="K375" s="481">
        <f t="shared" si="108"/>
        <v>0</v>
      </c>
      <c r="L375" s="481">
        <f t="shared" si="108"/>
        <v>0</v>
      </c>
      <c r="M375" s="481">
        <f t="shared" si="108"/>
        <v>0</v>
      </c>
      <c r="N375" s="481">
        <f t="shared" si="108"/>
        <v>0</v>
      </c>
      <c r="O375" s="481">
        <f t="shared" si="108"/>
        <v>0</v>
      </c>
      <c r="P375" s="481">
        <f t="shared" si="108"/>
        <v>0</v>
      </c>
      <c r="Q375" s="481">
        <f t="shared" si="108"/>
        <v>0</v>
      </c>
      <c r="R375" s="481">
        <f t="shared" si="108"/>
        <v>0</v>
      </c>
      <c r="S375" s="481">
        <f t="shared" si="108"/>
        <v>0</v>
      </c>
      <c r="T375" s="481">
        <f t="shared" si="108"/>
        <v>0</v>
      </c>
      <c r="U375" s="481">
        <f t="shared" si="108"/>
        <v>0</v>
      </c>
      <c r="V375" s="481">
        <f t="shared" si="108"/>
        <v>0</v>
      </c>
      <c r="W375" s="481">
        <f t="shared" si="108"/>
        <v>0</v>
      </c>
      <c r="X375" s="481">
        <f t="shared" si="108"/>
        <v>0</v>
      </c>
      <c r="Y375" s="481">
        <f t="shared" si="108"/>
        <v>0</v>
      </c>
      <c r="Z375" s="481">
        <f t="shared" si="108"/>
        <v>0</v>
      </c>
      <c r="AA375" s="481">
        <f t="shared" si="108"/>
        <v>0</v>
      </c>
      <c r="AB375" s="481">
        <f t="shared" si="108"/>
        <v>0</v>
      </c>
      <c r="AC375" s="481">
        <f t="shared" si="108"/>
        <v>0</v>
      </c>
      <c r="AD375" s="481">
        <f t="shared" si="108"/>
        <v>0</v>
      </c>
      <c r="AE375" s="481">
        <f t="shared" si="108"/>
        <v>0</v>
      </c>
      <c r="AF375" s="481">
        <f t="shared" si="108"/>
        <v>0</v>
      </c>
      <c r="AG375" s="481">
        <f t="shared" si="108"/>
        <v>0</v>
      </c>
      <c r="AH375" s="481">
        <f t="shared" si="108"/>
        <v>0</v>
      </c>
      <c r="AI375" s="481">
        <f t="shared" si="108"/>
        <v>0</v>
      </c>
      <c r="AJ375" s="481">
        <f t="shared" si="108"/>
        <v>0</v>
      </c>
      <c r="AK375" s="481">
        <f t="shared" si="108"/>
        <v>0</v>
      </c>
      <c r="AL375" s="481">
        <f t="shared" si="108"/>
        <v>0</v>
      </c>
      <c r="AM375" s="481">
        <f t="shared" si="108"/>
        <v>0</v>
      </c>
      <c r="AN375" s="481">
        <f t="shared" si="108"/>
        <v>0</v>
      </c>
      <c r="AO375" s="481">
        <f t="shared" si="108"/>
        <v>0</v>
      </c>
      <c r="AP375" s="481">
        <f t="shared" si="108"/>
        <v>0</v>
      </c>
      <c r="AQ375" s="470"/>
      <c r="AR375" s="481">
        <f>+SUM(AR374)</f>
        <v>0</v>
      </c>
      <c r="AS375" s="481">
        <f t="shared" ref="AS375:CA375" si="109">+SUM(AS374)</f>
        <v>0</v>
      </c>
      <c r="AT375" s="481">
        <f t="shared" si="109"/>
        <v>0</v>
      </c>
      <c r="AU375" s="481">
        <f t="shared" si="109"/>
        <v>0</v>
      </c>
      <c r="AV375" s="481">
        <f t="shared" si="109"/>
        <v>0</v>
      </c>
      <c r="AW375" s="481">
        <f t="shared" si="109"/>
        <v>0</v>
      </c>
      <c r="AX375" s="481">
        <f t="shared" si="109"/>
        <v>0</v>
      </c>
      <c r="AY375" s="481">
        <f t="shared" si="109"/>
        <v>0</v>
      </c>
      <c r="AZ375" s="481">
        <f t="shared" si="109"/>
        <v>0</v>
      </c>
      <c r="BA375" s="481">
        <f t="shared" si="109"/>
        <v>0</v>
      </c>
      <c r="BB375" s="481">
        <f t="shared" si="109"/>
        <v>0</v>
      </c>
      <c r="BC375" s="481">
        <f t="shared" si="109"/>
        <v>0</v>
      </c>
      <c r="BD375" s="481">
        <f t="shared" si="109"/>
        <v>0</v>
      </c>
      <c r="BE375" s="481">
        <f t="shared" si="109"/>
        <v>0</v>
      </c>
      <c r="BF375" s="481">
        <f t="shared" si="109"/>
        <v>0</v>
      </c>
      <c r="BG375" s="481">
        <f t="shared" si="109"/>
        <v>0</v>
      </c>
      <c r="BH375" s="481">
        <f t="shared" si="109"/>
        <v>0</v>
      </c>
      <c r="BI375" s="481">
        <f t="shared" si="109"/>
        <v>0</v>
      </c>
      <c r="BJ375" s="481">
        <f t="shared" si="109"/>
        <v>0</v>
      </c>
      <c r="BK375" s="481">
        <f t="shared" si="109"/>
        <v>0</v>
      </c>
      <c r="BL375" s="481">
        <f t="shared" si="109"/>
        <v>0</v>
      </c>
      <c r="BM375" s="481">
        <f t="shared" si="109"/>
        <v>0</v>
      </c>
      <c r="BN375" s="481">
        <f t="shared" si="109"/>
        <v>0</v>
      </c>
      <c r="BO375" s="481">
        <f t="shared" si="109"/>
        <v>0</v>
      </c>
      <c r="BP375" s="481">
        <f t="shared" si="109"/>
        <v>0</v>
      </c>
      <c r="BQ375" s="481">
        <f t="shared" si="109"/>
        <v>0</v>
      </c>
      <c r="BR375" s="481">
        <f t="shared" si="109"/>
        <v>0</v>
      </c>
      <c r="BS375" s="481">
        <f t="shared" si="109"/>
        <v>0</v>
      </c>
      <c r="BT375" s="481">
        <f t="shared" si="109"/>
        <v>0</v>
      </c>
      <c r="BU375" s="481">
        <f t="shared" si="109"/>
        <v>0</v>
      </c>
      <c r="BV375" s="481">
        <f t="shared" si="109"/>
        <v>0</v>
      </c>
      <c r="BW375" s="481">
        <f t="shared" si="109"/>
        <v>0</v>
      </c>
      <c r="BX375" s="481">
        <f t="shared" si="109"/>
        <v>0</v>
      </c>
      <c r="BY375" s="481">
        <f t="shared" si="109"/>
        <v>0</v>
      </c>
      <c r="BZ375" s="481">
        <f t="shared" si="109"/>
        <v>0</v>
      </c>
      <c r="CA375" s="481">
        <f t="shared" si="109"/>
        <v>0</v>
      </c>
      <c r="CC375" s="481">
        <f>+SUM(CC374)</f>
        <v>0</v>
      </c>
      <c r="CD375" s="481">
        <f t="shared" ref="CD375:DL375" si="110">+SUM(CD374)</f>
        <v>0</v>
      </c>
      <c r="CE375" s="481">
        <f t="shared" si="110"/>
        <v>0</v>
      </c>
      <c r="CF375" s="481">
        <f t="shared" si="110"/>
        <v>0</v>
      </c>
      <c r="CG375" s="481">
        <f t="shared" si="110"/>
        <v>0</v>
      </c>
      <c r="CH375" s="481">
        <f t="shared" si="110"/>
        <v>0</v>
      </c>
      <c r="CI375" s="481">
        <f t="shared" si="110"/>
        <v>0</v>
      </c>
      <c r="CJ375" s="481">
        <f t="shared" si="110"/>
        <v>0</v>
      </c>
      <c r="CK375" s="481">
        <f t="shared" si="110"/>
        <v>0</v>
      </c>
      <c r="CL375" s="481">
        <f t="shared" si="110"/>
        <v>0</v>
      </c>
      <c r="CM375" s="481">
        <f t="shared" si="110"/>
        <v>0</v>
      </c>
      <c r="CN375" s="481">
        <f t="shared" si="110"/>
        <v>0</v>
      </c>
      <c r="CO375" s="481">
        <f t="shared" si="110"/>
        <v>0</v>
      </c>
      <c r="CP375" s="481">
        <f t="shared" si="110"/>
        <v>0</v>
      </c>
      <c r="CQ375" s="481">
        <f t="shared" si="110"/>
        <v>0</v>
      </c>
      <c r="CR375" s="481">
        <f t="shared" si="110"/>
        <v>0</v>
      </c>
      <c r="CS375" s="481">
        <f t="shared" si="110"/>
        <v>0</v>
      </c>
      <c r="CT375" s="481">
        <f t="shared" si="110"/>
        <v>0</v>
      </c>
      <c r="CU375" s="481">
        <f t="shared" si="110"/>
        <v>0</v>
      </c>
      <c r="CV375" s="481">
        <f t="shared" si="110"/>
        <v>0</v>
      </c>
      <c r="CW375" s="481">
        <f t="shared" si="110"/>
        <v>0</v>
      </c>
      <c r="CX375" s="481">
        <f t="shared" si="110"/>
        <v>0</v>
      </c>
      <c r="CY375" s="481">
        <f t="shared" si="110"/>
        <v>0</v>
      </c>
      <c r="CZ375" s="481">
        <f t="shared" si="110"/>
        <v>0</v>
      </c>
      <c r="DA375" s="481">
        <f t="shared" si="110"/>
        <v>0</v>
      </c>
      <c r="DB375" s="481">
        <f t="shared" si="110"/>
        <v>0</v>
      </c>
      <c r="DC375" s="481">
        <f t="shared" si="110"/>
        <v>0</v>
      </c>
      <c r="DD375" s="481">
        <f t="shared" si="110"/>
        <v>0</v>
      </c>
      <c r="DE375" s="481">
        <f t="shared" si="110"/>
        <v>0</v>
      </c>
      <c r="DF375" s="481">
        <f t="shared" si="110"/>
        <v>0</v>
      </c>
      <c r="DG375" s="481">
        <f t="shared" si="110"/>
        <v>0</v>
      </c>
      <c r="DH375" s="481">
        <f t="shared" si="110"/>
        <v>0</v>
      </c>
      <c r="DI375" s="481">
        <f t="shared" si="110"/>
        <v>0</v>
      </c>
      <c r="DJ375" s="481">
        <f t="shared" si="110"/>
        <v>0</v>
      </c>
      <c r="DK375" s="481">
        <f t="shared" si="110"/>
        <v>0</v>
      </c>
      <c r="DL375" s="481">
        <f t="shared" si="110"/>
        <v>0</v>
      </c>
      <c r="DM375" s="464">
        <v>1</v>
      </c>
    </row>
    <row r="376" spans="2:117">
      <c r="B376" s="473">
        <v>1</v>
      </c>
      <c r="C376" s="423" t="s">
        <v>149</v>
      </c>
      <c r="D376" s="423" t="s">
        <v>1266</v>
      </c>
      <c r="E376" s="423" t="s">
        <v>1267</v>
      </c>
      <c r="F376" s="476">
        <f t="shared" ref="F376:F381" si="111">+SUM(G376:CA376)</f>
        <v>0</v>
      </c>
      <c r="G376" s="475"/>
      <c r="H376" s="475"/>
      <c r="I376" s="475"/>
      <c r="J376" s="475"/>
      <c r="K376" s="475"/>
      <c r="L376" s="475"/>
      <c r="M376" s="475"/>
      <c r="N376" s="475"/>
      <c r="O376" s="475"/>
      <c r="P376" s="475"/>
      <c r="Q376" s="475"/>
      <c r="R376" s="475"/>
      <c r="S376" s="475"/>
      <c r="T376" s="475"/>
      <c r="U376" s="475"/>
      <c r="V376" s="475"/>
      <c r="W376" s="475"/>
      <c r="X376" s="475"/>
      <c r="Y376" s="475"/>
      <c r="Z376" s="475"/>
      <c r="AA376" s="475"/>
      <c r="AB376" s="475"/>
      <c r="AC376" s="475"/>
      <c r="AD376" s="475"/>
      <c r="AE376" s="475"/>
      <c r="AF376" s="475"/>
      <c r="AG376" s="475"/>
      <c r="AH376" s="475"/>
      <c r="AI376" s="475"/>
      <c r="AJ376" s="475"/>
      <c r="AK376" s="475"/>
      <c r="AL376" s="475"/>
      <c r="AM376" s="475"/>
      <c r="AN376" s="475"/>
      <c r="AO376" s="475"/>
      <c r="AP376" s="475"/>
      <c r="AR376" s="475"/>
      <c r="AS376" s="475"/>
      <c r="AT376" s="475"/>
      <c r="AU376" s="475"/>
      <c r="AV376" s="475"/>
      <c r="AW376" s="475"/>
      <c r="AX376" s="475"/>
      <c r="AY376" s="475"/>
      <c r="AZ376" s="475"/>
      <c r="BA376" s="475"/>
      <c r="BB376" s="475"/>
      <c r="BC376" s="475"/>
      <c r="BD376" s="475"/>
      <c r="BE376" s="475"/>
      <c r="BF376" s="475"/>
      <c r="BG376" s="475"/>
      <c r="BH376" s="475"/>
      <c r="BI376" s="475"/>
      <c r="BJ376" s="475"/>
      <c r="BK376" s="475"/>
      <c r="BL376" s="475"/>
      <c r="BM376" s="475"/>
      <c r="BN376" s="475"/>
      <c r="BO376" s="475"/>
      <c r="BP376" s="475"/>
      <c r="BQ376" s="475"/>
      <c r="BR376" s="475"/>
      <c r="BS376" s="475"/>
      <c r="BT376" s="475"/>
      <c r="BU376" s="475"/>
      <c r="BV376" s="475"/>
      <c r="BW376" s="475"/>
      <c r="BX376" s="475"/>
      <c r="BY376" s="475"/>
      <c r="BZ376" s="475"/>
      <c r="CA376" s="475"/>
      <c r="CC376" s="475">
        <f t="shared" ref="CC376:CR381" si="112">+G376+AR376</f>
        <v>0</v>
      </c>
      <c r="CD376" s="475">
        <f t="shared" si="112"/>
        <v>0</v>
      </c>
      <c r="CE376" s="475">
        <f t="shared" si="112"/>
        <v>0</v>
      </c>
      <c r="CF376" s="475">
        <f t="shared" si="112"/>
        <v>0</v>
      </c>
      <c r="CG376" s="475">
        <f t="shared" si="112"/>
        <v>0</v>
      </c>
      <c r="CH376" s="475">
        <f t="shared" si="112"/>
        <v>0</v>
      </c>
      <c r="CI376" s="475">
        <f t="shared" si="112"/>
        <v>0</v>
      </c>
      <c r="CJ376" s="475">
        <f t="shared" si="112"/>
        <v>0</v>
      </c>
      <c r="CK376" s="475">
        <f t="shared" si="112"/>
        <v>0</v>
      </c>
      <c r="CL376" s="475">
        <f t="shared" si="112"/>
        <v>0</v>
      </c>
      <c r="CM376" s="475">
        <f t="shared" si="112"/>
        <v>0</v>
      </c>
      <c r="CN376" s="475">
        <f t="shared" si="112"/>
        <v>0</v>
      </c>
      <c r="CO376" s="475">
        <f t="shared" si="112"/>
        <v>0</v>
      </c>
      <c r="CP376" s="475">
        <f t="shared" si="112"/>
        <v>0</v>
      </c>
      <c r="CQ376" s="475">
        <f t="shared" si="112"/>
        <v>0</v>
      </c>
      <c r="CR376" s="475">
        <f t="shared" si="112"/>
        <v>0</v>
      </c>
      <c r="CS376" s="475">
        <f t="shared" ref="CS376:DH381" si="113">+W376+BH376</f>
        <v>0</v>
      </c>
      <c r="CT376" s="475">
        <f t="shared" si="113"/>
        <v>0</v>
      </c>
      <c r="CU376" s="475">
        <f t="shared" si="113"/>
        <v>0</v>
      </c>
      <c r="CV376" s="475">
        <f t="shared" si="113"/>
        <v>0</v>
      </c>
      <c r="CW376" s="475">
        <f t="shared" si="113"/>
        <v>0</v>
      </c>
      <c r="CX376" s="475">
        <f t="shared" si="113"/>
        <v>0</v>
      </c>
      <c r="CY376" s="475">
        <f t="shared" si="113"/>
        <v>0</v>
      </c>
      <c r="CZ376" s="475">
        <f t="shared" si="113"/>
        <v>0</v>
      </c>
      <c r="DA376" s="475">
        <f t="shared" si="113"/>
        <v>0</v>
      </c>
      <c r="DB376" s="475">
        <f t="shared" si="113"/>
        <v>0</v>
      </c>
      <c r="DC376" s="475">
        <f t="shared" si="113"/>
        <v>0</v>
      </c>
      <c r="DD376" s="475">
        <f t="shared" si="113"/>
        <v>0</v>
      </c>
      <c r="DE376" s="475">
        <f t="shared" si="113"/>
        <v>0</v>
      </c>
      <c r="DF376" s="475">
        <f t="shared" si="113"/>
        <v>0</v>
      </c>
      <c r="DG376" s="475">
        <f t="shared" si="113"/>
        <v>0</v>
      </c>
      <c r="DH376" s="475">
        <f t="shared" si="113"/>
        <v>0</v>
      </c>
      <c r="DI376" s="475">
        <f t="shared" ref="DI376:DL381" si="114">+AM376+BX376</f>
        <v>0</v>
      </c>
      <c r="DJ376" s="475">
        <f t="shared" si="114"/>
        <v>0</v>
      </c>
      <c r="DK376" s="475">
        <f t="shared" si="114"/>
        <v>0</v>
      </c>
      <c r="DL376" s="475">
        <f t="shared" si="114"/>
        <v>0</v>
      </c>
      <c r="DM376" s="464">
        <v>1</v>
      </c>
    </row>
    <row r="377" spans="2:117">
      <c r="B377" s="473">
        <f>+B376+1</f>
        <v>2</v>
      </c>
      <c r="C377" s="423" t="s">
        <v>149</v>
      </c>
      <c r="D377" s="423" t="s">
        <v>1268</v>
      </c>
      <c r="E377" s="423" t="s">
        <v>1269</v>
      </c>
      <c r="F377" s="476">
        <f t="shared" si="111"/>
        <v>0</v>
      </c>
      <c r="G377" s="475"/>
      <c r="H377" s="475"/>
      <c r="I377" s="475"/>
      <c r="J377" s="475"/>
      <c r="K377" s="475"/>
      <c r="L377" s="475"/>
      <c r="M377" s="475"/>
      <c r="N377" s="475"/>
      <c r="O377" s="475"/>
      <c r="P377" s="475"/>
      <c r="Q377" s="475"/>
      <c r="R377" s="475"/>
      <c r="S377" s="475"/>
      <c r="T377" s="475"/>
      <c r="U377" s="475"/>
      <c r="V377" s="475"/>
      <c r="W377" s="475"/>
      <c r="X377" s="475"/>
      <c r="Y377" s="475"/>
      <c r="Z377" s="475"/>
      <c r="AA377" s="475"/>
      <c r="AB377" s="475"/>
      <c r="AC377" s="475"/>
      <c r="AD377" s="475"/>
      <c r="AE377" s="475"/>
      <c r="AF377" s="475"/>
      <c r="AG377" s="475"/>
      <c r="AH377" s="475"/>
      <c r="AI377" s="475"/>
      <c r="AJ377" s="475"/>
      <c r="AK377" s="475"/>
      <c r="AL377" s="475"/>
      <c r="AM377" s="475"/>
      <c r="AN377" s="475"/>
      <c r="AO377" s="475"/>
      <c r="AP377" s="475"/>
      <c r="AR377" s="475"/>
      <c r="AS377" s="475"/>
      <c r="AT377" s="475"/>
      <c r="AU377" s="475"/>
      <c r="AV377" s="475"/>
      <c r="AW377" s="475"/>
      <c r="AX377" s="475"/>
      <c r="AY377" s="475"/>
      <c r="AZ377" s="475"/>
      <c r="BA377" s="475"/>
      <c r="BB377" s="475"/>
      <c r="BC377" s="475"/>
      <c r="BD377" s="475"/>
      <c r="BE377" s="475"/>
      <c r="BF377" s="475"/>
      <c r="BG377" s="475"/>
      <c r="BH377" s="475"/>
      <c r="BI377" s="475"/>
      <c r="BJ377" s="475"/>
      <c r="BK377" s="475"/>
      <c r="BL377" s="475"/>
      <c r="BM377" s="475"/>
      <c r="BN377" s="475"/>
      <c r="BO377" s="475"/>
      <c r="BP377" s="475"/>
      <c r="BQ377" s="475"/>
      <c r="BR377" s="475"/>
      <c r="BS377" s="475"/>
      <c r="BT377" s="475"/>
      <c r="BU377" s="475"/>
      <c r="BV377" s="475"/>
      <c r="BW377" s="475"/>
      <c r="BX377" s="475"/>
      <c r="BY377" s="475"/>
      <c r="BZ377" s="475"/>
      <c r="CA377" s="475"/>
      <c r="CC377" s="475">
        <f t="shared" si="112"/>
        <v>0</v>
      </c>
      <c r="CD377" s="475">
        <f t="shared" si="112"/>
        <v>0</v>
      </c>
      <c r="CE377" s="475">
        <f t="shared" si="112"/>
        <v>0</v>
      </c>
      <c r="CF377" s="475">
        <f t="shared" si="112"/>
        <v>0</v>
      </c>
      <c r="CG377" s="475">
        <f t="shared" si="112"/>
        <v>0</v>
      </c>
      <c r="CH377" s="475">
        <f t="shared" si="112"/>
        <v>0</v>
      </c>
      <c r="CI377" s="475">
        <f t="shared" si="112"/>
        <v>0</v>
      </c>
      <c r="CJ377" s="475">
        <f t="shared" si="112"/>
        <v>0</v>
      </c>
      <c r="CK377" s="475">
        <f t="shared" si="112"/>
        <v>0</v>
      </c>
      <c r="CL377" s="475">
        <f t="shared" si="112"/>
        <v>0</v>
      </c>
      <c r="CM377" s="475">
        <f t="shared" si="112"/>
        <v>0</v>
      </c>
      <c r="CN377" s="475">
        <f t="shared" si="112"/>
        <v>0</v>
      </c>
      <c r="CO377" s="475">
        <f t="shared" si="112"/>
        <v>0</v>
      </c>
      <c r="CP377" s="475">
        <f t="shared" si="112"/>
        <v>0</v>
      </c>
      <c r="CQ377" s="475">
        <f t="shared" si="112"/>
        <v>0</v>
      </c>
      <c r="CR377" s="475">
        <f t="shared" si="112"/>
        <v>0</v>
      </c>
      <c r="CS377" s="475">
        <f t="shared" si="113"/>
        <v>0</v>
      </c>
      <c r="CT377" s="475">
        <f t="shared" si="113"/>
        <v>0</v>
      </c>
      <c r="CU377" s="475">
        <f t="shared" si="113"/>
        <v>0</v>
      </c>
      <c r="CV377" s="475">
        <f t="shared" si="113"/>
        <v>0</v>
      </c>
      <c r="CW377" s="475">
        <f t="shared" si="113"/>
        <v>0</v>
      </c>
      <c r="CX377" s="475">
        <f t="shared" si="113"/>
        <v>0</v>
      </c>
      <c r="CY377" s="475">
        <f t="shared" si="113"/>
        <v>0</v>
      </c>
      <c r="CZ377" s="475">
        <f t="shared" si="113"/>
        <v>0</v>
      </c>
      <c r="DA377" s="475">
        <f t="shared" si="113"/>
        <v>0</v>
      </c>
      <c r="DB377" s="475">
        <f t="shared" si="113"/>
        <v>0</v>
      </c>
      <c r="DC377" s="475">
        <f t="shared" si="113"/>
        <v>0</v>
      </c>
      <c r="DD377" s="475">
        <f t="shared" si="113"/>
        <v>0</v>
      </c>
      <c r="DE377" s="475">
        <f t="shared" si="113"/>
        <v>0</v>
      </c>
      <c r="DF377" s="475">
        <f t="shared" si="113"/>
        <v>0</v>
      </c>
      <c r="DG377" s="475">
        <f t="shared" si="113"/>
        <v>0</v>
      </c>
      <c r="DH377" s="475">
        <f t="shared" si="113"/>
        <v>0</v>
      </c>
      <c r="DI377" s="475">
        <f t="shared" si="114"/>
        <v>0</v>
      </c>
      <c r="DJ377" s="475">
        <f t="shared" si="114"/>
        <v>0</v>
      </c>
      <c r="DK377" s="475">
        <f t="shared" si="114"/>
        <v>0</v>
      </c>
      <c r="DL377" s="475">
        <f t="shared" si="114"/>
        <v>0</v>
      </c>
      <c r="DM377" s="464">
        <v>1</v>
      </c>
    </row>
    <row r="378" spans="2:117">
      <c r="B378" s="473">
        <f t="shared" ref="B378:B381" si="115">+B377+1</f>
        <v>3</v>
      </c>
      <c r="C378" s="423" t="s">
        <v>149</v>
      </c>
      <c r="D378" s="423" t="s">
        <v>1270</v>
      </c>
      <c r="E378" s="423" t="s">
        <v>1271</v>
      </c>
      <c r="F378" s="476">
        <f t="shared" si="111"/>
        <v>0</v>
      </c>
      <c r="G378" s="475"/>
      <c r="H378" s="475"/>
      <c r="I378" s="475"/>
      <c r="J378" s="475"/>
      <c r="K378" s="475"/>
      <c r="L378" s="475"/>
      <c r="M378" s="475"/>
      <c r="N378" s="475"/>
      <c r="O378" s="475"/>
      <c r="P378" s="475"/>
      <c r="Q378" s="475"/>
      <c r="R378" s="475"/>
      <c r="S378" s="475"/>
      <c r="T378" s="475"/>
      <c r="U378" s="475"/>
      <c r="V378" s="475"/>
      <c r="W378" s="475"/>
      <c r="X378" s="475"/>
      <c r="Y378" s="475"/>
      <c r="Z378" s="475"/>
      <c r="AA378" s="475"/>
      <c r="AB378" s="475"/>
      <c r="AC378" s="475"/>
      <c r="AD378" s="475"/>
      <c r="AE378" s="475"/>
      <c r="AF378" s="475"/>
      <c r="AG378" s="475"/>
      <c r="AH378" s="475"/>
      <c r="AI378" s="475"/>
      <c r="AJ378" s="475"/>
      <c r="AK378" s="475"/>
      <c r="AL378" s="475"/>
      <c r="AM378" s="475"/>
      <c r="AN378" s="475"/>
      <c r="AO378" s="475"/>
      <c r="AP378" s="475"/>
      <c r="AR378" s="475"/>
      <c r="AS378" s="475"/>
      <c r="AT378" s="475"/>
      <c r="AU378" s="475"/>
      <c r="AV378" s="475"/>
      <c r="AW378" s="475"/>
      <c r="AX378" s="475"/>
      <c r="AY378" s="475"/>
      <c r="AZ378" s="475"/>
      <c r="BA378" s="475"/>
      <c r="BB378" s="475"/>
      <c r="BC378" s="475"/>
      <c r="BD378" s="475"/>
      <c r="BE378" s="475"/>
      <c r="BF378" s="475"/>
      <c r="BG378" s="475"/>
      <c r="BH378" s="475"/>
      <c r="BI378" s="475"/>
      <c r="BJ378" s="475"/>
      <c r="BK378" s="475"/>
      <c r="BL378" s="475"/>
      <c r="BM378" s="475"/>
      <c r="BN378" s="475"/>
      <c r="BO378" s="475"/>
      <c r="BP378" s="475"/>
      <c r="BQ378" s="475"/>
      <c r="BR378" s="475"/>
      <c r="BS378" s="475"/>
      <c r="BT378" s="475"/>
      <c r="BU378" s="475"/>
      <c r="BV378" s="475"/>
      <c r="BW378" s="475"/>
      <c r="BX378" s="475"/>
      <c r="BY378" s="475"/>
      <c r="BZ378" s="475"/>
      <c r="CA378" s="475"/>
      <c r="CC378" s="475">
        <f t="shared" si="112"/>
        <v>0</v>
      </c>
      <c r="CD378" s="475">
        <f t="shared" si="112"/>
        <v>0</v>
      </c>
      <c r="CE378" s="475">
        <f t="shared" si="112"/>
        <v>0</v>
      </c>
      <c r="CF378" s="475">
        <f t="shared" si="112"/>
        <v>0</v>
      </c>
      <c r="CG378" s="475">
        <f t="shared" si="112"/>
        <v>0</v>
      </c>
      <c r="CH378" s="475">
        <f t="shared" si="112"/>
        <v>0</v>
      </c>
      <c r="CI378" s="475">
        <f t="shared" si="112"/>
        <v>0</v>
      </c>
      <c r="CJ378" s="475">
        <f t="shared" si="112"/>
        <v>0</v>
      </c>
      <c r="CK378" s="475">
        <f t="shared" si="112"/>
        <v>0</v>
      </c>
      <c r="CL378" s="475">
        <f t="shared" si="112"/>
        <v>0</v>
      </c>
      <c r="CM378" s="475">
        <f t="shared" si="112"/>
        <v>0</v>
      </c>
      <c r="CN378" s="475">
        <f t="shared" si="112"/>
        <v>0</v>
      </c>
      <c r="CO378" s="475">
        <f t="shared" si="112"/>
        <v>0</v>
      </c>
      <c r="CP378" s="475">
        <f t="shared" si="112"/>
        <v>0</v>
      </c>
      <c r="CQ378" s="475">
        <f t="shared" si="112"/>
        <v>0</v>
      </c>
      <c r="CR378" s="475">
        <f t="shared" si="112"/>
        <v>0</v>
      </c>
      <c r="CS378" s="475">
        <f t="shared" si="113"/>
        <v>0</v>
      </c>
      <c r="CT378" s="475">
        <f t="shared" si="113"/>
        <v>0</v>
      </c>
      <c r="CU378" s="475">
        <f t="shared" si="113"/>
        <v>0</v>
      </c>
      <c r="CV378" s="475">
        <f t="shared" si="113"/>
        <v>0</v>
      </c>
      <c r="CW378" s="475">
        <f t="shared" si="113"/>
        <v>0</v>
      </c>
      <c r="CX378" s="475">
        <f t="shared" si="113"/>
        <v>0</v>
      </c>
      <c r="CY378" s="475">
        <f t="shared" si="113"/>
        <v>0</v>
      </c>
      <c r="CZ378" s="475">
        <f t="shared" si="113"/>
        <v>0</v>
      </c>
      <c r="DA378" s="475">
        <f t="shared" si="113"/>
        <v>0</v>
      </c>
      <c r="DB378" s="475">
        <f t="shared" si="113"/>
        <v>0</v>
      </c>
      <c r="DC378" s="475">
        <f t="shared" si="113"/>
        <v>0</v>
      </c>
      <c r="DD378" s="475">
        <f t="shared" si="113"/>
        <v>0</v>
      </c>
      <c r="DE378" s="475">
        <f t="shared" si="113"/>
        <v>0</v>
      </c>
      <c r="DF378" s="475">
        <f t="shared" si="113"/>
        <v>0</v>
      </c>
      <c r="DG378" s="475">
        <f t="shared" si="113"/>
        <v>0</v>
      </c>
      <c r="DH378" s="475">
        <f t="shared" si="113"/>
        <v>0</v>
      </c>
      <c r="DI378" s="475">
        <f t="shared" si="114"/>
        <v>0</v>
      </c>
      <c r="DJ378" s="475">
        <f t="shared" si="114"/>
        <v>0</v>
      </c>
      <c r="DK378" s="475">
        <f t="shared" si="114"/>
        <v>0</v>
      </c>
      <c r="DL378" s="475">
        <f t="shared" si="114"/>
        <v>0</v>
      </c>
      <c r="DM378" s="464">
        <v>1</v>
      </c>
    </row>
    <row r="379" spans="2:117">
      <c r="B379" s="473">
        <f t="shared" si="115"/>
        <v>4</v>
      </c>
      <c r="C379" s="423" t="s">
        <v>149</v>
      </c>
      <c r="D379" s="423" t="s">
        <v>1272</v>
      </c>
      <c r="E379" s="423" t="s">
        <v>1273</v>
      </c>
      <c r="F379" s="476">
        <f t="shared" si="111"/>
        <v>0</v>
      </c>
      <c r="G379" s="475"/>
      <c r="H379" s="475"/>
      <c r="I379" s="475"/>
      <c r="J379" s="475"/>
      <c r="K379" s="475"/>
      <c r="L379" s="475"/>
      <c r="M379" s="475"/>
      <c r="N379" s="475"/>
      <c r="O379" s="475"/>
      <c r="P379" s="475"/>
      <c r="Q379" s="475"/>
      <c r="R379" s="475"/>
      <c r="S379" s="475"/>
      <c r="T379" s="475"/>
      <c r="U379" s="475"/>
      <c r="V379" s="475"/>
      <c r="W379" s="475"/>
      <c r="X379" s="475"/>
      <c r="Y379" s="475"/>
      <c r="Z379" s="475"/>
      <c r="AA379" s="475"/>
      <c r="AB379" s="475"/>
      <c r="AC379" s="475"/>
      <c r="AD379" s="475"/>
      <c r="AE379" s="475"/>
      <c r="AF379" s="475"/>
      <c r="AG379" s="475"/>
      <c r="AH379" s="475"/>
      <c r="AI379" s="475"/>
      <c r="AJ379" s="475"/>
      <c r="AK379" s="475"/>
      <c r="AL379" s="475"/>
      <c r="AM379" s="475"/>
      <c r="AN379" s="475"/>
      <c r="AO379" s="475"/>
      <c r="AP379" s="475"/>
      <c r="AR379" s="475"/>
      <c r="AS379" s="475"/>
      <c r="AT379" s="475"/>
      <c r="AU379" s="475"/>
      <c r="AV379" s="475"/>
      <c r="AW379" s="475"/>
      <c r="AX379" s="475"/>
      <c r="AY379" s="475"/>
      <c r="AZ379" s="475"/>
      <c r="BA379" s="475"/>
      <c r="BB379" s="475"/>
      <c r="BC379" s="475"/>
      <c r="BD379" s="475"/>
      <c r="BE379" s="475"/>
      <c r="BF379" s="475"/>
      <c r="BG379" s="475"/>
      <c r="BH379" s="475"/>
      <c r="BI379" s="475"/>
      <c r="BJ379" s="475"/>
      <c r="BK379" s="475"/>
      <c r="BL379" s="475"/>
      <c r="BM379" s="475"/>
      <c r="BN379" s="475"/>
      <c r="BO379" s="475"/>
      <c r="BP379" s="475"/>
      <c r="BQ379" s="475"/>
      <c r="BR379" s="475"/>
      <c r="BS379" s="475"/>
      <c r="BT379" s="475"/>
      <c r="BU379" s="475"/>
      <c r="BV379" s="475"/>
      <c r="BW379" s="475"/>
      <c r="BX379" s="475"/>
      <c r="BY379" s="475"/>
      <c r="BZ379" s="475"/>
      <c r="CA379" s="475"/>
      <c r="CC379" s="475">
        <f t="shared" si="112"/>
        <v>0</v>
      </c>
      <c r="CD379" s="475">
        <f t="shared" si="112"/>
        <v>0</v>
      </c>
      <c r="CE379" s="475">
        <f t="shared" si="112"/>
        <v>0</v>
      </c>
      <c r="CF379" s="475">
        <f t="shared" si="112"/>
        <v>0</v>
      </c>
      <c r="CG379" s="475">
        <f t="shared" si="112"/>
        <v>0</v>
      </c>
      <c r="CH379" s="475">
        <f t="shared" si="112"/>
        <v>0</v>
      </c>
      <c r="CI379" s="475">
        <f t="shared" si="112"/>
        <v>0</v>
      </c>
      <c r="CJ379" s="475">
        <f t="shared" si="112"/>
        <v>0</v>
      </c>
      <c r="CK379" s="475">
        <f t="shared" si="112"/>
        <v>0</v>
      </c>
      <c r="CL379" s="475">
        <f t="shared" si="112"/>
        <v>0</v>
      </c>
      <c r="CM379" s="475">
        <f t="shared" si="112"/>
        <v>0</v>
      </c>
      <c r="CN379" s="475">
        <f t="shared" si="112"/>
        <v>0</v>
      </c>
      <c r="CO379" s="475">
        <f t="shared" si="112"/>
        <v>0</v>
      </c>
      <c r="CP379" s="475">
        <f t="shared" si="112"/>
        <v>0</v>
      </c>
      <c r="CQ379" s="475">
        <f t="shared" si="112"/>
        <v>0</v>
      </c>
      <c r="CR379" s="475">
        <f t="shared" si="112"/>
        <v>0</v>
      </c>
      <c r="CS379" s="475">
        <f t="shared" si="113"/>
        <v>0</v>
      </c>
      <c r="CT379" s="475">
        <f t="shared" si="113"/>
        <v>0</v>
      </c>
      <c r="CU379" s="475">
        <f t="shared" si="113"/>
        <v>0</v>
      </c>
      <c r="CV379" s="475">
        <f t="shared" si="113"/>
        <v>0</v>
      </c>
      <c r="CW379" s="475">
        <f t="shared" si="113"/>
        <v>0</v>
      </c>
      <c r="CX379" s="475">
        <f t="shared" si="113"/>
        <v>0</v>
      </c>
      <c r="CY379" s="475">
        <f t="shared" si="113"/>
        <v>0</v>
      </c>
      <c r="CZ379" s="475">
        <f t="shared" si="113"/>
        <v>0</v>
      </c>
      <c r="DA379" s="475">
        <f t="shared" si="113"/>
        <v>0</v>
      </c>
      <c r="DB379" s="475">
        <f t="shared" si="113"/>
        <v>0</v>
      </c>
      <c r="DC379" s="475">
        <f t="shared" si="113"/>
        <v>0</v>
      </c>
      <c r="DD379" s="475">
        <f t="shared" si="113"/>
        <v>0</v>
      </c>
      <c r="DE379" s="475">
        <f t="shared" si="113"/>
        <v>0</v>
      </c>
      <c r="DF379" s="475">
        <f t="shared" si="113"/>
        <v>0</v>
      </c>
      <c r="DG379" s="475">
        <f t="shared" si="113"/>
        <v>0</v>
      </c>
      <c r="DH379" s="475">
        <f t="shared" si="113"/>
        <v>0</v>
      </c>
      <c r="DI379" s="475">
        <f t="shared" si="114"/>
        <v>0</v>
      </c>
      <c r="DJ379" s="475">
        <f t="shared" si="114"/>
        <v>0</v>
      </c>
      <c r="DK379" s="475">
        <f t="shared" si="114"/>
        <v>0</v>
      </c>
      <c r="DL379" s="475">
        <f t="shared" si="114"/>
        <v>0</v>
      </c>
      <c r="DM379" s="464">
        <v>1</v>
      </c>
    </row>
    <row r="380" spans="2:117">
      <c r="B380" s="473">
        <f t="shared" si="115"/>
        <v>5</v>
      </c>
      <c r="C380" s="423" t="s">
        <v>149</v>
      </c>
      <c r="D380" s="423" t="s">
        <v>1274</v>
      </c>
      <c r="E380" s="423" t="s">
        <v>1275</v>
      </c>
      <c r="F380" s="476">
        <f t="shared" si="111"/>
        <v>0</v>
      </c>
      <c r="G380" s="475"/>
      <c r="H380" s="475"/>
      <c r="I380" s="475"/>
      <c r="J380" s="475"/>
      <c r="K380" s="475"/>
      <c r="L380" s="475"/>
      <c r="M380" s="475"/>
      <c r="N380" s="475"/>
      <c r="O380" s="475"/>
      <c r="P380" s="475"/>
      <c r="Q380" s="475"/>
      <c r="R380" s="475"/>
      <c r="S380" s="475"/>
      <c r="T380" s="475"/>
      <c r="U380" s="475"/>
      <c r="V380" s="475"/>
      <c r="W380" s="475"/>
      <c r="X380" s="475"/>
      <c r="Y380" s="475"/>
      <c r="Z380" s="475"/>
      <c r="AA380" s="475"/>
      <c r="AB380" s="475"/>
      <c r="AC380" s="475"/>
      <c r="AD380" s="475"/>
      <c r="AE380" s="475"/>
      <c r="AF380" s="475"/>
      <c r="AG380" s="475"/>
      <c r="AH380" s="475"/>
      <c r="AI380" s="475"/>
      <c r="AJ380" s="475"/>
      <c r="AK380" s="475"/>
      <c r="AL380" s="475"/>
      <c r="AM380" s="475"/>
      <c r="AN380" s="475"/>
      <c r="AO380" s="475"/>
      <c r="AP380" s="475"/>
      <c r="AR380" s="475"/>
      <c r="AS380" s="475"/>
      <c r="AT380" s="475"/>
      <c r="AU380" s="475"/>
      <c r="AV380" s="475"/>
      <c r="AW380" s="475"/>
      <c r="AX380" s="475"/>
      <c r="AY380" s="475"/>
      <c r="AZ380" s="475"/>
      <c r="BA380" s="475"/>
      <c r="BB380" s="475"/>
      <c r="BC380" s="475"/>
      <c r="BD380" s="475"/>
      <c r="BE380" s="475"/>
      <c r="BF380" s="475"/>
      <c r="BG380" s="475"/>
      <c r="BH380" s="475"/>
      <c r="BI380" s="475"/>
      <c r="BJ380" s="475"/>
      <c r="BK380" s="475"/>
      <c r="BL380" s="475"/>
      <c r="BM380" s="475"/>
      <c r="BN380" s="475"/>
      <c r="BO380" s="475"/>
      <c r="BP380" s="475"/>
      <c r="BQ380" s="475"/>
      <c r="BR380" s="475"/>
      <c r="BS380" s="475"/>
      <c r="BT380" s="475"/>
      <c r="BU380" s="475"/>
      <c r="BV380" s="475"/>
      <c r="BW380" s="475"/>
      <c r="BX380" s="475"/>
      <c r="BY380" s="475"/>
      <c r="BZ380" s="475"/>
      <c r="CA380" s="475"/>
      <c r="CC380" s="475">
        <f t="shared" si="112"/>
        <v>0</v>
      </c>
      <c r="CD380" s="475">
        <f t="shared" si="112"/>
        <v>0</v>
      </c>
      <c r="CE380" s="475">
        <f t="shared" si="112"/>
        <v>0</v>
      </c>
      <c r="CF380" s="475">
        <f t="shared" si="112"/>
        <v>0</v>
      </c>
      <c r="CG380" s="475">
        <f t="shared" si="112"/>
        <v>0</v>
      </c>
      <c r="CH380" s="475">
        <f t="shared" si="112"/>
        <v>0</v>
      </c>
      <c r="CI380" s="475">
        <f t="shared" si="112"/>
        <v>0</v>
      </c>
      <c r="CJ380" s="475">
        <f t="shared" si="112"/>
        <v>0</v>
      </c>
      <c r="CK380" s="475">
        <f t="shared" si="112"/>
        <v>0</v>
      </c>
      <c r="CL380" s="475">
        <f t="shared" si="112"/>
        <v>0</v>
      </c>
      <c r="CM380" s="475">
        <f t="shared" si="112"/>
        <v>0</v>
      </c>
      <c r="CN380" s="475">
        <f t="shared" si="112"/>
        <v>0</v>
      </c>
      <c r="CO380" s="475">
        <f t="shared" si="112"/>
        <v>0</v>
      </c>
      <c r="CP380" s="475">
        <f t="shared" si="112"/>
        <v>0</v>
      </c>
      <c r="CQ380" s="475">
        <f t="shared" si="112"/>
        <v>0</v>
      </c>
      <c r="CR380" s="475">
        <f t="shared" si="112"/>
        <v>0</v>
      </c>
      <c r="CS380" s="475">
        <f t="shared" si="113"/>
        <v>0</v>
      </c>
      <c r="CT380" s="475">
        <f t="shared" si="113"/>
        <v>0</v>
      </c>
      <c r="CU380" s="475">
        <f t="shared" si="113"/>
        <v>0</v>
      </c>
      <c r="CV380" s="475">
        <f t="shared" si="113"/>
        <v>0</v>
      </c>
      <c r="CW380" s="475">
        <f t="shared" si="113"/>
        <v>0</v>
      </c>
      <c r="CX380" s="475">
        <f t="shared" si="113"/>
        <v>0</v>
      </c>
      <c r="CY380" s="475">
        <f t="shared" si="113"/>
        <v>0</v>
      </c>
      <c r="CZ380" s="475">
        <f t="shared" si="113"/>
        <v>0</v>
      </c>
      <c r="DA380" s="475">
        <f t="shared" si="113"/>
        <v>0</v>
      </c>
      <c r="DB380" s="475">
        <f t="shared" si="113"/>
        <v>0</v>
      </c>
      <c r="DC380" s="475">
        <f t="shared" si="113"/>
        <v>0</v>
      </c>
      <c r="DD380" s="475">
        <f t="shared" si="113"/>
        <v>0</v>
      </c>
      <c r="DE380" s="475">
        <f t="shared" si="113"/>
        <v>0</v>
      </c>
      <c r="DF380" s="475">
        <f t="shared" si="113"/>
        <v>0</v>
      </c>
      <c r="DG380" s="475">
        <f t="shared" si="113"/>
        <v>0</v>
      </c>
      <c r="DH380" s="475">
        <f t="shared" si="113"/>
        <v>0</v>
      </c>
      <c r="DI380" s="475">
        <f t="shared" si="114"/>
        <v>0</v>
      </c>
      <c r="DJ380" s="475">
        <f t="shared" si="114"/>
        <v>0</v>
      </c>
      <c r="DK380" s="475">
        <f t="shared" si="114"/>
        <v>0</v>
      </c>
      <c r="DL380" s="475">
        <f t="shared" si="114"/>
        <v>0</v>
      </c>
      <c r="DM380" s="464">
        <v>1</v>
      </c>
    </row>
    <row r="381" spans="2:117">
      <c r="B381" s="473">
        <f t="shared" si="115"/>
        <v>6</v>
      </c>
      <c r="C381" s="423" t="s">
        <v>149</v>
      </c>
      <c r="D381" s="423" t="s">
        <v>1276</v>
      </c>
      <c r="E381" s="423" t="s">
        <v>1277</v>
      </c>
      <c r="F381" s="476">
        <f t="shared" si="111"/>
        <v>0</v>
      </c>
      <c r="G381" s="475"/>
      <c r="H381" s="475"/>
      <c r="I381" s="475"/>
      <c r="J381" s="475"/>
      <c r="K381" s="475"/>
      <c r="L381" s="475"/>
      <c r="M381" s="475"/>
      <c r="N381" s="475"/>
      <c r="O381" s="475"/>
      <c r="P381" s="475"/>
      <c r="Q381" s="475"/>
      <c r="R381" s="475"/>
      <c r="S381" s="475"/>
      <c r="T381" s="475"/>
      <c r="U381" s="475"/>
      <c r="V381" s="475"/>
      <c r="W381" s="475"/>
      <c r="X381" s="475"/>
      <c r="Y381" s="475"/>
      <c r="Z381" s="475"/>
      <c r="AA381" s="475"/>
      <c r="AB381" s="475"/>
      <c r="AC381" s="475"/>
      <c r="AD381" s="475"/>
      <c r="AE381" s="475"/>
      <c r="AF381" s="475"/>
      <c r="AG381" s="475"/>
      <c r="AH381" s="475"/>
      <c r="AI381" s="475"/>
      <c r="AJ381" s="475"/>
      <c r="AK381" s="475"/>
      <c r="AL381" s="475"/>
      <c r="AM381" s="475"/>
      <c r="AN381" s="475"/>
      <c r="AO381" s="475"/>
      <c r="AP381" s="475"/>
      <c r="AR381" s="475"/>
      <c r="AS381" s="475"/>
      <c r="AT381" s="475"/>
      <c r="AU381" s="475"/>
      <c r="AV381" s="475"/>
      <c r="AW381" s="475"/>
      <c r="AX381" s="475"/>
      <c r="AY381" s="475"/>
      <c r="AZ381" s="475"/>
      <c r="BA381" s="475"/>
      <c r="BB381" s="475"/>
      <c r="BC381" s="475"/>
      <c r="BD381" s="475"/>
      <c r="BE381" s="475"/>
      <c r="BF381" s="475"/>
      <c r="BG381" s="475"/>
      <c r="BH381" s="475"/>
      <c r="BI381" s="475"/>
      <c r="BJ381" s="475"/>
      <c r="BK381" s="475"/>
      <c r="BL381" s="475"/>
      <c r="BM381" s="475"/>
      <c r="BN381" s="475"/>
      <c r="BO381" s="475"/>
      <c r="BP381" s="475"/>
      <c r="BQ381" s="475"/>
      <c r="BR381" s="475"/>
      <c r="BS381" s="475"/>
      <c r="BT381" s="475"/>
      <c r="BU381" s="475"/>
      <c r="BV381" s="475"/>
      <c r="BW381" s="475"/>
      <c r="BX381" s="475"/>
      <c r="BY381" s="475"/>
      <c r="BZ381" s="475"/>
      <c r="CA381" s="475"/>
      <c r="CC381" s="475">
        <f t="shared" si="112"/>
        <v>0</v>
      </c>
      <c r="CD381" s="475">
        <f t="shared" si="112"/>
        <v>0</v>
      </c>
      <c r="CE381" s="475">
        <f t="shared" si="112"/>
        <v>0</v>
      </c>
      <c r="CF381" s="475">
        <f t="shared" si="112"/>
        <v>0</v>
      </c>
      <c r="CG381" s="475">
        <f t="shared" si="112"/>
        <v>0</v>
      </c>
      <c r="CH381" s="475">
        <f t="shared" si="112"/>
        <v>0</v>
      </c>
      <c r="CI381" s="475">
        <f t="shared" si="112"/>
        <v>0</v>
      </c>
      <c r="CJ381" s="475">
        <f t="shared" si="112"/>
        <v>0</v>
      </c>
      <c r="CK381" s="475">
        <f t="shared" si="112"/>
        <v>0</v>
      </c>
      <c r="CL381" s="475">
        <f t="shared" si="112"/>
        <v>0</v>
      </c>
      <c r="CM381" s="475">
        <f t="shared" si="112"/>
        <v>0</v>
      </c>
      <c r="CN381" s="475">
        <f t="shared" si="112"/>
        <v>0</v>
      </c>
      <c r="CO381" s="475">
        <f t="shared" si="112"/>
        <v>0</v>
      </c>
      <c r="CP381" s="475">
        <f t="shared" si="112"/>
        <v>0</v>
      </c>
      <c r="CQ381" s="475">
        <f t="shared" si="112"/>
        <v>0</v>
      </c>
      <c r="CR381" s="475">
        <f t="shared" si="112"/>
        <v>0</v>
      </c>
      <c r="CS381" s="475">
        <f t="shared" si="113"/>
        <v>0</v>
      </c>
      <c r="CT381" s="475">
        <f t="shared" si="113"/>
        <v>0</v>
      </c>
      <c r="CU381" s="475">
        <f t="shared" si="113"/>
        <v>0</v>
      </c>
      <c r="CV381" s="475">
        <f t="shared" si="113"/>
        <v>0</v>
      </c>
      <c r="CW381" s="475">
        <f t="shared" si="113"/>
        <v>0</v>
      </c>
      <c r="CX381" s="475">
        <f t="shared" si="113"/>
        <v>0</v>
      </c>
      <c r="CY381" s="475">
        <f t="shared" si="113"/>
        <v>0</v>
      </c>
      <c r="CZ381" s="475">
        <f t="shared" si="113"/>
        <v>0</v>
      </c>
      <c r="DA381" s="475">
        <f t="shared" si="113"/>
        <v>0</v>
      </c>
      <c r="DB381" s="475">
        <f t="shared" si="113"/>
        <v>0</v>
      </c>
      <c r="DC381" s="475">
        <f t="shared" si="113"/>
        <v>0</v>
      </c>
      <c r="DD381" s="475">
        <f t="shared" si="113"/>
        <v>0</v>
      </c>
      <c r="DE381" s="475">
        <f t="shared" si="113"/>
        <v>0</v>
      </c>
      <c r="DF381" s="475">
        <f t="shared" si="113"/>
        <v>0</v>
      </c>
      <c r="DG381" s="475">
        <f t="shared" si="113"/>
        <v>0</v>
      </c>
      <c r="DH381" s="475">
        <f t="shared" si="113"/>
        <v>0</v>
      </c>
      <c r="DI381" s="475">
        <f t="shared" si="114"/>
        <v>0</v>
      </c>
      <c r="DJ381" s="475">
        <f t="shared" si="114"/>
        <v>0</v>
      </c>
      <c r="DK381" s="475">
        <f t="shared" si="114"/>
        <v>0</v>
      </c>
      <c r="DL381" s="475">
        <f t="shared" si="114"/>
        <v>0</v>
      </c>
      <c r="DM381" s="464">
        <v>1</v>
      </c>
    </row>
    <row r="382" spans="2:117" s="482" customFormat="1" ht="12.75" customHeight="1">
      <c r="B382" s="477"/>
      <c r="C382" s="478" t="s">
        <v>149</v>
      </c>
      <c r="D382" s="479" t="s">
        <v>1120</v>
      </c>
      <c r="E382" s="480">
        <f>COUNTA(E376:E381)</f>
        <v>6</v>
      </c>
      <c r="F382" s="481">
        <f>+SUM(F376:F381)</f>
        <v>0</v>
      </c>
      <c r="G382" s="481">
        <f>+SUM(G376:G381)</f>
        <v>0</v>
      </c>
      <c r="H382" s="481">
        <f t="shared" ref="H382:AP382" si="116">+SUM(H376:H381)</f>
        <v>0</v>
      </c>
      <c r="I382" s="481">
        <f t="shared" si="116"/>
        <v>0</v>
      </c>
      <c r="J382" s="481">
        <f t="shared" si="116"/>
        <v>0</v>
      </c>
      <c r="K382" s="481">
        <f t="shared" si="116"/>
        <v>0</v>
      </c>
      <c r="L382" s="481">
        <f t="shared" si="116"/>
        <v>0</v>
      </c>
      <c r="M382" s="481">
        <f t="shared" si="116"/>
        <v>0</v>
      </c>
      <c r="N382" s="481">
        <f t="shared" si="116"/>
        <v>0</v>
      </c>
      <c r="O382" s="481">
        <f t="shared" si="116"/>
        <v>0</v>
      </c>
      <c r="P382" s="481">
        <f t="shared" si="116"/>
        <v>0</v>
      </c>
      <c r="Q382" s="481">
        <f t="shared" si="116"/>
        <v>0</v>
      </c>
      <c r="R382" s="481">
        <f t="shared" si="116"/>
        <v>0</v>
      </c>
      <c r="S382" s="481">
        <f t="shared" si="116"/>
        <v>0</v>
      </c>
      <c r="T382" s="481">
        <f t="shared" si="116"/>
        <v>0</v>
      </c>
      <c r="U382" s="481">
        <f t="shared" si="116"/>
        <v>0</v>
      </c>
      <c r="V382" s="481">
        <f t="shared" si="116"/>
        <v>0</v>
      </c>
      <c r="W382" s="481">
        <f t="shared" si="116"/>
        <v>0</v>
      </c>
      <c r="X382" s="481">
        <f t="shared" si="116"/>
        <v>0</v>
      </c>
      <c r="Y382" s="481">
        <f t="shared" si="116"/>
        <v>0</v>
      </c>
      <c r="Z382" s="481">
        <f t="shared" si="116"/>
        <v>0</v>
      </c>
      <c r="AA382" s="481">
        <f t="shared" si="116"/>
        <v>0</v>
      </c>
      <c r="AB382" s="481">
        <f t="shared" si="116"/>
        <v>0</v>
      </c>
      <c r="AC382" s="481">
        <f t="shared" si="116"/>
        <v>0</v>
      </c>
      <c r="AD382" s="481">
        <f t="shared" si="116"/>
        <v>0</v>
      </c>
      <c r="AE382" s="481">
        <f t="shared" si="116"/>
        <v>0</v>
      </c>
      <c r="AF382" s="481">
        <f t="shared" si="116"/>
        <v>0</v>
      </c>
      <c r="AG382" s="481">
        <f t="shared" si="116"/>
        <v>0</v>
      </c>
      <c r="AH382" s="481">
        <f t="shared" si="116"/>
        <v>0</v>
      </c>
      <c r="AI382" s="481">
        <f t="shared" si="116"/>
        <v>0</v>
      </c>
      <c r="AJ382" s="481">
        <f t="shared" si="116"/>
        <v>0</v>
      </c>
      <c r="AK382" s="481">
        <f t="shared" si="116"/>
        <v>0</v>
      </c>
      <c r="AL382" s="481">
        <f t="shared" si="116"/>
        <v>0</v>
      </c>
      <c r="AM382" s="481">
        <f t="shared" si="116"/>
        <v>0</v>
      </c>
      <c r="AN382" s="481">
        <f t="shared" si="116"/>
        <v>0</v>
      </c>
      <c r="AO382" s="481">
        <f t="shared" si="116"/>
        <v>0</v>
      </c>
      <c r="AP382" s="481">
        <f t="shared" si="116"/>
        <v>0</v>
      </c>
      <c r="AQ382" s="470"/>
      <c r="AR382" s="481">
        <f>+SUM(AR376:AR381)</f>
        <v>0</v>
      </c>
      <c r="AS382" s="481">
        <f t="shared" ref="AS382:CA382" si="117">+SUM(AS376:AS381)</f>
        <v>0</v>
      </c>
      <c r="AT382" s="481">
        <f t="shared" si="117"/>
        <v>0</v>
      </c>
      <c r="AU382" s="481">
        <f t="shared" si="117"/>
        <v>0</v>
      </c>
      <c r="AV382" s="481">
        <f t="shared" si="117"/>
        <v>0</v>
      </c>
      <c r="AW382" s="481">
        <f t="shared" si="117"/>
        <v>0</v>
      </c>
      <c r="AX382" s="481">
        <f t="shared" si="117"/>
        <v>0</v>
      </c>
      <c r="AY382" s="481">
        <f t="shared" si="117"/>
        <v>0</v>
      </c>
      <c r="AZ382" s="481">
        <f t="shared" si="117"/>
        <v>0</v>
      </c>
      <c r="BA382" s="481">
        <f t="shared" si="117"/>
        <v>0</v>
      </c>
      <c r="BB382" s="481">
        <f t="shared" si="117"/>
        <v>0</v>
      </c>
      <c r="BC382" s="481">
        <f t="shared" si="117"/>
        <v>0</v>
      </c>
      <c r="BD382" s="481">
        <f t="shared" si="117"/>
        <v>0</v>
      </c>
      <c r="BE382" s="481">
        <f t="shared" si="117"/>
        <v>0</v>
      </c>
      <c r="BF382" s="481">
        <f t="shared" si="117"/>
        <v>0</v>
      </c>
      <c r="BG382" s="481">
        <f t="shared" si="117"/>
        <v>0</v>
      </c>
      <c r="BH382" s="481">
        <f t="shared" si="117"/>
        <v>0</v>
      </c>
      <c r="BI382" s="481">
        <f t="shared" si="117"/>
        <v>0</v>
      </c>
      <c r="BJ382" s="481">
        <f t="shared" si="117"/>
        <v>0</v>
      </c>
      <c r="BK382" s="481">
        <f t="shared" si="117"/>
        <v>0</v>
      </c>
      <c r="BL382" s="481">
        <f t="shared" si="117"/>
        <v>0</v>
      </c>
      <c r="BM382" s="481">
        <f t="shared" si="117"/>
        <v>0</v>
      </c>
      <c r="BN382" s="481">
        <f t="shared" si="117"/>
        <v>0</v>
      </c>
      <c r="BO382" s="481">
        <f t="shared" si="117"/>
        <v>0</v>
      </c>
      <c r="BP382" s="481">
        <f t="shared" si="117"/>
        <v>0</v>
      </c>
      <c r="BQ382" s="481">
        <f t="shared" si="117"/>
        <v>0</v>
      </c>
      <c r="BR382" s="481">
        <f t="shared" si="117"/>
        <v>0</v>
      </c>
      <c r="BS382" s="481">
        <f t="shared" si="117"/>
        <v>0</v>
      </c>
      <c r="BT382" s="481">
        <f t="shared" si="117"/>
        <v>0</v>
      </c>
      <c r="BU382" s="481">
        <f t="shared" si="117"/>
        <v>0</v>
      </c>
      <c r="BV382" s="481">
        <f t="shared" si="117"/>
        <v>0</v>
      </c>
      <c r="BW382" s="481">
        <f t="shared" si="117"/>
        <v>0</v>
      </c>
      <c r="BX382" s="481">
        <f t="shared" si="117"/>
        <v>0</v>
      </c>
      <c r="BY382" s="481">
        <f t="shared" si="117"/>
        <v>0</v>
      </c>
      <c r="BZ382" s="481">
        <f t="shared" si="117"/>
        <v>0</v>
      </c>
      <c r="CA382" s="481">
        <f t="shared" si="117"/>
        <v>0</v>
      </c>
      <c r="CC382" s="481">
        <f>+SUM(CC376:CC381)</f>
        <v>0</v>
      </c>
      <c r="CD382" s="481">
        <f t="shared" ref="CD382:DL382" si="118">+SUM(CD376:CD381)</f>
        <v>0</v>
      </c>
      <c r="CE382" s="481">
        <f t="shared" si="118"/>
        <v>0</v>
      </c>
      <c r="CF382" s="481">
        <f t="shared" si="118"/>
        <v>0</v>
      </c>
      <c r="CG382" s="481">
        <f t="shared" si="118"/>
        <v>0</v>
      </c>
      <c r="CH382" s="481">
        <f t="shared" si="118"/>
        <v>0</v>
      </c>
      <c r="CI382" s="481">
        <f t="shared" si="118"/>
        <v>0</v>
      </c>
      <c r="CJ382" s="481">
        <f t="shared" si="118"/>
        <v>0</v>
      </c>
      <c r="CK382" s="481">
        <f t="shared" si="118"/>
        <v>0</v>
      </c>
      <c r="CL382" s="481">
        <f t="shared" si="118"/>
        <v>0</v>
      </c>
      <c r="CM382" s="481">
        <f t="shared" si="118"/>
        <v>0</v>
      </c>
      <c r="CN382" s="481">
        <f t="shared" si="118"/>
        <v>0</v>
      </c>
      <c r="CO382" s="481">
        <f t="shared" si="118"/>
        <v>0</v>
      </c>
      <c r="CP382" s="481">
        <f t="shared" si="118"/>
        <v>0</v>
      </c>
      <c r="CQ382" s="481">
        <f t="shared" si="118"/>
        <v>0</v>
      </c>
      <c r="CR382" s="481">
        <f t="shared" si="118"/>
        <v>0</v>
      </c>
      <c r="CS382" s="481">
        <f t="shared" si="118"/>
        <v>0</v>
      </c>
      <c r="CT382" s="481">
        <f t="shared" si="118"/>
        <v>0</v>
      </c>
      <c r="CU382" s="481">
        <f t="shared" si="118"/>
        <v>0</v>
      </c>
      <c r="CV382" s="481">
        <f t="shared" si="118"/>
        <v>0</v>
      </c>
      <c r="CW382" s="481">
        <f t="shared" si="118"/>
        <v>0</v>
      </c>
      <c r="CX382" s="481">
        <f t="shared" si="118"/>
        <v>0</v>
      </c>
      <c r="CY382" s="481">
        <f t="shared" si="118"/>
        <v>0</v>
      </c>
      <c r="CZ382" s="481">
        <f t="shared" si="118"/>
        <v>0</v>
      </c>
      <c r="DA382" s="481">
        <f t="shared" si="118"/>
        <v>0</v>
      </c>
      <c r="DB382" s="481">
        <f t="shared" si="118"/>
        <v>0</v>
      </c>
      <c r="DC382" s="481">
        <f t="shared" si="118"/>
        <v>0</v>
      </c>
      <c r="DD382" s="481">
        <f t="shared" si="118"/>
        <v>0</v>
      </c>
      <c r="DE382" s="481">
        <f t="shared" si="118"/>
        <v>0</v>
      </c>
      <c r="DF382" s="481">
        <f t="shared" si="118"/>
        <v>0</v>
      </c>
      <c r="DG382" s="481">
        <f t="shared" si="118"/>
        <v>0</v>
      </c>
      <c r="DH382" s="481">
        <f t="shared" si="118"/>
        <v>0</v>
      </c>
      <c r="DI382" s="481">
        <f t="shared" si="118"/>
        <v>0</v>
      </c>
      <c r="DJ382" s="481">
        <f t="shared" si="118"/>
        <v>0</v>
      </c>
      <c r="DK382" s="481">
        <f t="shared" si="118"/>
        <v>0</v>
      </c>
      <c r="DL382" s="481">
        <f t="shared" si="118"/>
        <v>0</v>
      </c>
      <c r="DM382" s="464">
        <v>1</v>
      </c>
    </row>
    <row r="383" spans="2:117">
      <c r="B383" s="473">
        <v>1</v>
      </c>
      <c r="C383" s="423" t="s">
        <v>1115</v>
      </c>
      <c r="D383" s="423" t="s">
        <v>1278</v>
      </c>
      <c r="E383" s="423" t="s">
        <v>1279</v>
      </c>
      <c r="F383" s="476">
        <f t="shared" ref="F383:F390" si="119">+SUM(G383:CA383)</f>
        <v>0</v>
      </c>
      <c r="G383" s="475"/>
      <c r="H383" s="475"/>
      <c r="I383" s="475"/>
      <c r="J383" s="475"/>
      <c r="K383" s="475"/>
      <c r="L383" s="475"/>
      <c r="M383" s="475"/>
      <c r="N383" s="475"/>
      <c r="O383" s="475"/>
      <c r="P383" s="475"/>
      <c r="Q383" s="475"/>
      <c r="R383" s="475"/>
      <c r="S383" s="475"/>
      <c r="T383" s="475"/>
      <c r="U383" s="475"/>
      <c r="V383" s="475"/>
      <c r="W383" s="475"/>
      <c r="X383" s="475"/>
      <c r="Y383" s="475"/>
      <c r="Z383" s="475"/>
      <c r="AA383" s="475"/>
      <c r="AB383" s="475"/>
      <c r="AC383" s="475"/>
      <c r="AD383" s="475"/>
      <c r="AE383" s="475"/>
      <c r="AF383" s="475"/>
      <c r="AG383" s="475"/>
      <c r="AH383" s="475"/>
      <c r="AI383" s="475"/>
      <c r="AJ383" s="475"/>
      <c r="AK383" s="475"/>
      <c r="AL383" s="475"/>
      <c r="AM383" s="475"/>
      <c r="AN383" s="475"/>
      <c r="AO383" s="475"/>
      <c r="AP383" s="475"/>
      <c r="AR383" s="475"/>
      <c r="AS383" s="475"/>
      <c r="AT383" s="475"/>
      <c r="AU383" s="475"/>
      <c r="AV383" s="475"/>
      <c r="AW383" s="475"/>
      <c r="AX383" s="475"/>
      <c r="AY383" s="475"/>
      <c r="AZ383" s="475"/>
      <c r="BA383" s="475"/>
      <c r="BB383" s="475"/>
      <c r="BC383" s="475"/>
      <c r="BD383" s="475"/>
      <c r="BE383" s="475"/>
      <c r="BF383" s="475"/>
      <c r="BG383" s="475"/>
      <c r="BH383" s="475"/>
      <c r="BI383" s="475"/>
      <c r="BJ383" s="475"/>
      <c r="BK383" s="475"/>
      <c r="BL383" s="475"/>
      <c r="BM383" s="475"/>
      <c r="BN383" s="475"/>
      <c r="BO383" s="475"/>
      <c r="BP383" s="475"/>
      <c r="BQ383" s="475"/>
      <c r="BR383" s="475"/>
      <c r="BS383" s="475"/>
      <c r="BT383" s="475"/>
      <c r="BU383" s="475"/>
      <c r="BV383" s="475"/>
      <c r="BW383" s="475"/>
      <c r="BX383" s="475"/>
      <c r="BY383" s="475"/>
      <c r="BZ383" s="475"/>
      <c r="CA383" s="475"/>
      <c r="CC383" s="475">
        <f t="shared" ref="CC383:CR390" si="120">+G383+AR383</f>
        <v>0</v>
      </c>
      <c r="CD383" s="475">
        <f t="shared" si="120"/>
        <v>0</v>
      </c>
      <c r="CE383" s="475">
        <f t="shared" si="120"/>
        <v>0</v>
      </c>
      <c r="CF383" s="475">
        <f t="shared" si="120"/>
        <v>0</v>
      </c>
      <c r="CG383" s="475">
        <f t="shared" si="120"/>
        <v>0</v>
      </c>
      <c r="CH383" s="475">
        <f t="shared" si="120"/>
        <v>0</v>
      </c>
      <c r="CI383" s="475">
        <f t="shared" si="120"/>
        <v>0</v>
      </c>
      <c r="CJ383" s="475">
        <f t="shared" si="120"/>
        <v>0</v>
      </c>
      <c r="CK383" s="475">
        <f t="shared" si="120"/>
        <v>0</v>
      </c>
      <c r="CL383" s="475">
        <f t="shared" si="120"/>
        <v>0</v>
      </c>
      <c r="CM383" s="475">
        <f t="shared" si="120"/>
        <v>0</v>
      </c>
      <c r="CN383" s="475">
        <f t="shared" si="120"/>
        <v>0</v>
      </c>
      <c r="CO383" s="475">
        <f t="shared" si="120"/>
        <v>0</v>
      </c>
      <c r="CP383" s="475">
        <f t="shared" si="120"/>
        <v>0</v>
      </c>
      <c r="CQ383" s="475">
        <f t="shared" si="120"/>
        <v>0</v>
      </c>
      <c r="CR383" s="475">
        <f t="shared" si="120"/>
        <v>0</v>
      </c>
      <c r="CS383" s="475">
        <f t="shared" ref="CS383:DH390" si="121">+W383+BH383</f>
        <v>0</v>
      </c>
      <c r="CT383" s="475">
        <f t="shared" si="121"/>
        <v>0</v>
      </c>
      <c r="CU383" s="475">
        <f t="shared" si="121"/>
        <v>0</v>
      </c>
      <c r="CV383" s="475">
        <f t="shared" si="121"/>
        <v>0</v>
      </c>
      <c r="CW383" s="475">
        <f t="shared" si="121"/>
        <v>0</v>
      </c>
      <c r="CX383" s="475">
        <f t="shared" si="121"/>
        <v>0</v>
      </c>
      <c r="CY383" s="475">
        <f t="shared" si="121"/>
        <v>0</v>
      </c>
      <c r="CZ383" s="475">
        <f t="shared" si="121"/>
        <v>0</v>
      </c>
      <c r="DA383" s="475">
        <f t="shared" si="121"/>
        <v>0</v>
      </c>
      <c r="DB383" s="475">
        <f t="shared" si="121"/>
        <v>0</v>
      </c>
      <c r="DC383" s="475">
        <f t="shared" si="121"/>
        <v>0</v>
      </c>
      <c r="DD383" s="475">
        <f t="shared" si="121"/>
        <v>0</v>
      </c>
      <c r="DE383" s="475">
        <f t="shared" si="121"/>
        <v>0</v>
      </c>
      <c r="DF383" s="475">
        <f t="shared" si="121"/>
        <v>0</v>
      </c>
      <c r="DG383" s="475">
        <f t="shared" si="121"/>
        <v>0</v>
      </c>
      <c r="DH383" s="475">
        <f t="shared" si="121"/>
        <v>0</v>
      </c>
      <c r="DI383" s="475">
        <f t="shared" ref="DI383:DL390" si="122">+AM383+BX383</f>
        <v>0</v>
      </c>
      <c r="DJ383" s="475">
        <f t="shared" si="122"/>
        <v>0</v>
      </c>
      <c r="DK383" s="475">
        <f t="shared" si="122"/>
        <v>0</v>
      </c>
      <c r="DL383" s="475">
        <f t="shared" si="122"/>
        <v>0</v>
      </c>
      <c r="DM383" s="464">
        <v>1</v>
      </c>
    </row>
    <row r="384" spans="2:117">
      <c r="B384" s="473">
        <f>+B383+1</f>
        <v>2</v>
      </c>
      <c r="C384" s="423" t="s">
        <v>1115</v>
      </c>
      <c r="D384" s="423" t="s">
        <v>1280</v>
      </c>
      <c r="E384" s="423" t="s">
        <v>1281</v>
      </c>
      <c r="F384" s="476">
        <f t="shared" si="119"/>
        <v>0</v>
      </c>
      <c r="G384" s="475"/>
      <c r="H384" s="475"/>
      <c r="I384" s="475"/>
      <c r="J384" s="475"/>
      <c r="K384" s="475"/>
      <c r="L384" s="475"/>
      <c r="M384" s="475"/>
      <c r="N384" s="475"/>
      <c r="O384" s="475"/>
      <c r="P384" s="475"/>
      <c r="Q384" s="475"/>
      <c r="R384" s="475"/>
      <c r="S384" s="475"/>
      <c r="T384" s="475"/>
      <c r="U384" s="475"/>
      <c r="V384" s="475"/>
      <c r="W384" s="475"/>
      <c r="X384" s="475"/>
      <c r="Y384" s="475"/>
      <c r="Z384" s="475"/>
      <c r="AA384" s="475"/>
      <c r="AB384" s="475"/>
      <c r="AC384" s="475"/>
      <c r="AD384" s="475"/>
      <c r="AE384" s="475"/>
      <c r="AF384" s="475"/>
      <c r="AG384" s="475"/>
      <c r="AH384" s="475"/>
      <c r="AI384" s="475"/>
      <c r="AJ384" s="475"/>
      <c r="AK384" s="475"/>
      <c r="AL384" s="475"/>
      <c r="AM384" s="475"/>
      <c r="AN384" s="475"/>
      <c r="AO384" s="475"/>
      <c r="AP384" s="475"/>
      <c r="AR384" s="475"/>
      <c r="AS384" s="475"/>
      <c r="AT384" s="475"/>
      <c r="AU384" s="475"/>
      <c r="AV384" s="475"/>
      <c r="AW384" s="475"/>
      <c r="AX384" s="475"/>
      <c r="AY384" s="475"/>
      <c r="AZ384" s="475"/>
      <c r="BA384" s="475"/>
      <c r="BB384" s="475"/>
      <c r="BC384" s="475"/>
      <c r="BD384" s="475"/>
      <c r="BE384" s="475"/>
      <c r="BF384" s="475"/>
      <c r="BG384" s="475"/>
      <c r="BH384" s="475"/>
      <c r="BI384" s="475"/>
      <c r="BJ384" s="475"/>
      <c r="BK384" s="475"/>
      <c r="BL384" s="475"/>
      <c r="BM384" s="475"/>
      <c r="BN384" s="475"/>
      <c r="BO384" s="475"/>
      <c r="BP384" s="475"/>
      <c r="BQ384" s="475"/>
      <c r="BR384" s="475"/>
      <c r="BS384" s="475"/>
      <c r="BT384" s="475"/>
      <c r="BU384" s="475"/>
      <c r="BV384" s="475"/>
      <c r="BW384" s="475"/>
      <c r="BX384" s="475"/>
      <c r="BY384" s="475"/>
      <c r="BZ384" s="475"/>
      <c r="CA384" s="475"/>
      <c r="CC384" s="475">
        <f t="shared" si="120"/>
        <v>0</v>
      </c>
      <c r="CD384" s="475">
        <f t="shared" si="120"/>
        <v>0</v>
      </c>
      <c r="CE384" s="475">
        <f t="shared" si="120"/>
        <v>0</v>
      </c>
      <c r="CF384" s="475">
        <f t="shared" si="120"/>
        <v>0</v>
      </c>
      <c r="CG384" s="475">
        <f t="shared" si="120"/>
        <v>0</v>
      </c>
      <c r="CH384" s="475">
        <f t="shared" si="120"/>
        <v>0</v>
      </c>
      <c r="CI384" s="475">
        <f t="shared" si="120"/>
        <v>0</v>
      </c>
      <c r="CJ384" s="475">
        <f t="shared" si="120"/>
        <v>0</v>
      </c>
      <c r="CK384" s="475">
        <f t="shared" si="120"/>
        <v>0</v>
      </c>
      <c r="CL384" s="475">
        <f t="shared" si="120"/>
        <v>0</v>
      </c>
      <c r="CM384" s="475">
        <f t="shared" si="120"/>
        <v>0</v>
      </c>
      <c r="CN384" s="475">
        <f t="shared" si="120"/>
        <v>0</v>
      </c>
      <c r="CO384" s="475">
        <f t="shared" si="120"/>
        <v>0</v>
      </c>
      <c r="CP384" s="475">
        <f t="shared" si="120"/>
        <v>0</v>
      </c>
      <c r="CQ384" s="475">
        <f t="shared" si="120"/>
        <v>0</v>
      </c>
      <c r="CR384" s="475">
        <f t="shared" si="120"/>
        <v>0</v>
      </c>
      <c r="CS384" s="475">
        <f t="shared" si="121"/>
        <v>0</v>
      </c>
      <c r="CT384" s="475">
        <f t="shared" si="121"/>
        <v>0</v>
      </c>
      <c r="CU384" s="475">
        <f t="shared" si="121"/>
        <v>0</v>
      </c>
      <c r="CV384" s="475">
        <f t="shared" si="121"/>
        <v>0</v>
      </c>
      <c r="CW384" s="475">
        <f t="shared" si="121"/>
        <v>0</v>
      </c>
      <c r="CX384" s="475">
        <f t="shared" si="121"/>
        <v>0</v>
      </c>
      <c r="CY384" s="475">
        <f t="shared" si="121"/>
        <v>0</v>
      </c>
      <c r="CZ384" s="475">
        <f t="shared" si="121"/>
        <v>0</v>
      </c>
      <c r="DA384" s="475">
        <f t="shared" si="121"/>
        <v>0</v>
      </c>
      <c r="DB384" s="475">
        <f t="shared" si="121"/>
        <v>0</v>
      </c>
      <c r="DC384" s="475">
        <f t="shared" si="121"/>
        <v>0</v>
      </c>
      <c r="DD384" s="475">
        <f t="shared" si="121"/>
        <v>0</v>
      </c>
      <c r="DE384" s="475">
        <f t="shared" si="121"/>
        <v>0</v>
      </c>
      <c r="DF384" s="475">
        <f t="shared" si="121"/>
        <v>0</v>
      </c>
      <c r="DG384" s="475">
        <f t="shared" si="121"/>
        <v>0</v>
      </c>
      <c r="DH384" s="475">
        <f t="shared" si="121"/>
        <v>0</v>
      </c>
      <c r="DI384" s="475">
        <f t="shared" si="122"/>
        <v>0</v>
      </c>
      <c r="DJ384" s="475">
        <f t="shared" si="122"/>
        <v>0</v>
      </c>
      <c r="DK384" s="475">
        <f t="shared" si="122"/>
        <v>0</v>
      </c>
      <c r="DL384" s="475">
        <f t="shared" si="122"/>
        <v>0</v>
      </c>
      <c r="DM384" s="464">
        <v>1</v>
      </c>
    </row>
    <row r="385" spans="2:117">
      <c r="B385" s="473">
        <f t="shared" ref="B385:B390" si="123">+B384+1</f>
        <v>3</v>
      </c>
      <c r="C385" s="423" t="s">
        <v>1115</v>
      </c>
      <c r="D385" s="423" t="s">
        <v>1282</v>
      </c>
      <c r="E385" s="423" t="s">
        <v>1283</v>
      </c>
      <c r="F385" s="476">
        <f t="shared" si="119"/>
        <v>0</v>
      </c>
      <c r="G385" s="475"/>
      <c r="H385" s="475"/>
      <c r="I385" s="475"/>
      <c r="J385" s="475"/>
      <c r="K385" s="475"/>
      <c r="L385" s="475"/>
      <c r="M385" s="475"/>
      <c r="N385" s="475"/>
      <c r="O385" s="475"/>
      <c r="P385" s="475"/>
      <c r="Q385" s="475"/>
      <c r="R385" s="475"/>
      <c r="S385" s="475"/>
      <c r="T385" s="475"/>
      <c r="U385" s="475"/>
      <c r="V385" s="475"/>
      <c r="W385" s="475"/>
      <c r="X385" s="475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475"/>
      <c r="AI385" s="475"/>
      <c r="AJ385" s="475"/>
      <c r="AK385" s="475"/>
      <c r="AL385" s="475"/>
      <c r="AM385" s="475"/>
      <c r="AN385" s="475"/>
      <c r="AO385" s="475"/>
      <c r="AP385" s="475"/>
      <c r="AR385" s="475"/>
      <c r="AS385" s="475"/>
      <c r="AT385" s="475"/>
      <c r="AU385" s="475"/>
      <c r="AV385" s="475"/>
      <c r="AW385" s="475"/>
      <c r="AX385" s="475"/>
      <c r="AY385" s="475"/>
      <c r="AZ385" s="475"/>
      <c r="BA385" s="475"/>
      <c r="BB385" s="475"/>
      <c r="BC385" s="475"/>
      <c r="BD385" s="475"/>
      <c r="BE385" s="475"/>
      <c r="BF385" s="475"/>
      <c r="BG385" s="475"/>
      <c r="BH385" s="475"/>
      <c r="BI385" s="475"/>
      <c r="BJ385" s="475"/>
      <c r="BK385" s="475"/>
      <c r="BL385" s="475"/>
      <c r="BM385" s="475"/>
      <c r="BN385" s="475"/>
      <c r="BO385" s="475"/>
      <c r="BP385" s="475"/>
      <c r="BQ385" s="475"/>
      <c r="BR385" s="475"/>
      <c r="BS385" s="475"/>
      <c r="BT385" s="475"/>
      <c r="BU385" s="475"/>
      <c r="BV385" s="475"/>
      <c r="BW385" s="475"/>
      <c r="BX385" s="475"/>
      <c r="BY385" s="475"/>
      <c r="BZ385" s="475"/>
      <c r="CA385" s="475"/>
      <c r="CC385" s="475">
        <f t="shared" si="120"/>
        <v>0</v>
      </c>
      <c r="CD385" s="475">
        <f t="shared" si="120"/>
        <v>0</v>
      </c>
      <c r="CE385" s="475">
        <f t="shared" si="120"/>
        <v>0</v>
      </c>
      <c r="CF385" s="475">
        <f t="shared" si="120"/>
        <v>0</v>
      </c>
      <c r="CG385" s="475">
        <f t="shared" si="120"/>
        <v>0</v>
      </c>
      <c r="CH385" s="475">
        <f t="shared" si="120"/>
        <v>0</v>
      </c>
      <c r="CI385" s="475">
        <f t="shared" si="120"/>
        <v>0</v>
      </c>
      <c r="CJ385" s="475">
        <f t="shared" si="120"/>
        <v>0</v>
      </c>
      <c r="CK385" s="475">
        <f t="shared" si="120"/>
        <v>0</v>
      </c>
      <c r="CL385" s="475">
        <f t="shared" si="120"/>
        <v>0</v>
      </c>
      <c r="CM385" s="475">
        <f t="shared" si="120"/>
        <v>0</v>
      </c>
      <c r="CN385" s="475">
        <f t="shared" si="120"/>
        <v>0</v>
      </c>
      <c r="CO385" s="475">
        <f t="shared" si="120"/>
        <v>0</v>
      </c>
      <c r="CP385" s="475">
        <f t="shared" si="120"/>
        <v>0</v>
      </c>
      <c r="CQ385" s="475">
        <f t="shared" si="120"/>
        <v>0</v>
      </c>
      <c r="CR385" s="475">
        <f t="shared" si="120"/>
        <v>0</v>
      </c>
      <c r="CS385" s="475">
        <f t="shared" si="121"/>
        <v>0</v>
      </c>
      <c r="CT385" s="475">
        <f t="shared" si="121"/>
        <v>0</v>
      </c>
      <c r="CU385" s="475">
        <f t="shared" si="121"/>
        <v>0</v>
      </c>
      <c r="CV385" s="475">
        <f t="shared" si="121"/>
        <v>0</v>
      </c>
      <c r="CW385" s="475">
        <f t="shared" si="121"/>
        <v>0</v>
      </c>
      <c r="CX385" s="475">
        <f t="shared" si="121"/>
        <v>0</v>
      </c>
      <c r="CY385" s="475">
        <f t="shared" si="121"/>
        <v>0</v>
      </c>
      <c r="CZ385" s="475">
        <f t="shared" si="121"/>
        <v>0</v>
      </c>
      <c r="DA385" s="475">
        <f t="shared" si="121"/>
        <v>0</v>
      </c>
      <c r="DB385" s="475">
        <f t="shared" si="121"/>
        <v>0</v>
      </c>
      <c r="DC385" s="475">
        <f t="shared" si="121"/>
        <v>0</v>
      </c>
      <c r="DD385" s="475">
        <f t="shared" si="121"/>
        <v>0</v>
      </c>
      <c r="DE385" s="475">
        <f t="shared" si="121"/>
        <v>0</v>
      </c>
      <c r="DF385" s="475">
        <f t="shared" si="121"/>
        <v>0</v>
      </c>
      <c r="DG385" s="475">
        <f t="shared" si="121"/>
        <v>0</v>
      </c>
      <c r="DH385" s="475">
        <f t="shared" si="121"/>
        <v>0</v>
      </c>
      <c r="DI385" s="475">
        <f t="shared" si="122"/>
        <v>0</v>
      </c>
      <c r="DJ385" s="475">
        <f t="shared" si="122"/>
        <v>0</v>
      </c>
      <c r="DK385" s="475">
        <f t="shared" si="122"/>
        <v>0</v>
      </c>
      <c r="DL385" s="475">
        <f t="shared" si="122"/>
        <v>0</v>
      </c>
      <c r="DM385" s="464">
        <v>1</v>
      </c>
    </row>
    <row r="386" spans="2:117">
      <c r="B386" s="473">
        <f t="shared" si="123"/>
        <v>4</v>
      </c>
      <c r="C386" s="423" t="s">
        <v>1115</v>
      </c>
      <c r="D386" s="423" t="s">
        <v>1284</v>
      </c>
      <c r="E386" s="423" t="s">
        <v>1285</v>
      </c>
      <c r="F386" s="476">
        <f t="shared" si="119"/>
        <v>0</v>
      </c>
      <c r="G386" s="475"/>
      <c r="H386" s="475"/>
      <c r="I386" s="475"/>
      <c r="J386" s="475"/>
      <c r="K386" s="475"/>
      <c r="L386" s="475"/>
      <c r="M386" s="475"/>
      <c r="N386" s="475"/>
      <c r="O386" s="475"/>
      <c r="P386" s="475"/>
      <c r="Q386" s="475"/>
      <c r="R386" s="475"/>
      <c r="S386" s="475"/>
      <c r="T386" s="475"/>
      <c r="U386" s="475"/>
      <c r="V386" s="475"/>
      <c r="W386" s="475"/>
      <c r="X386" s="475"/>
      <c r="Y386" s="475"/>
      <c r="Z386" s="475"/>
      <c r="AA386" s="475"/>
      <c r="AB386" s="475"/>
      <c r="AC386" s="475"/>
      <c r="AD386" s="475"/>
      <c r="AE386" s="475"/>
      <c r="AF386" s="475"/>
      <c r="AG386" s="475"/>
      <c r="AH386" s="475"/>
      <c r="AI386" s="475"/>
      <c r="AJ386" s="475"/>
      <c r="AK386" s="475"/>
      <c r="AL386" s="475"/>
      <c r="AM386" s="475"/>
      <c r="AN386" s="475"/>
      <c r="AO386" s="475"/>
      <c r="AP386" s="475"/>
      <c r="AR386" s="475"/>
      <c r="AS386" s="475"/>
      <c r="AT386" s="475"/>
      <c r="AU386" s="475"/>
      <c r="AV386" s="475"/>
      <c r="AW386" s="475"/>
      <c r="AX386" s="475"/>
      <c r="AY386" s="475"/>
      <c r="AZ386" s="475"/>
      <c r="BA386" s="475"/>
      <c r="BB386" s="475"/>
      <c r="BC386" s="475"/>
      <c r="BD386" s="475"/>
      <c r="BE386" s="475"/>
      <c r="BF386" s="475"/>
      <c r="BG386" s="475"/>
      <c r="BH386" s="475"/>
      <c r="BI386" s="475"/>
      <c r="BJ386" s="475"/>
      <c r="BK386" s="475"/>
      <c r="BL386" s="475"/>
      <c r="BM386" s="475"/>
      <c r="BN386" s="475"/>
      <c r="BO386" s="475"/>
      <c r="BP386" s="475"/>
      <c r="BQ386" s="475"/>
      <c r="BR386" s="475"/>
      <c r="BS386" s="475"/>
      <c r="BT386" s="475"/>
      <c r="BU386" s="475"/>
      <c r="BV386" s="475"/>
      <c r="BW386" s="475"/>
      <c r="BX386" s="475"/>
      <c r="BY386" s="475"/>
      <c r="BZ386" s="475"/>
      <c r="CA386" s="475"/>
      <c r="CC386" s="475">
        <f t="shared" si="120"/>
        <v>0</v>
      </c>
      <c r="CD386" s="475">
        <f t="shared" si="120"/>
        <v>0</v>
      </c>
      <c r="CE386" s="475">
        <f t="shared" si="120"/>
        <v>0</v>
      </c>
      <c r="CF386" s="475">
        <f t="shared" si="120"/>
        <v>0</v>
      </c>
      <c r="CG386" s="475">
        <f t="shared" si="120"/>
        <v>0</v>
      </c>
      <c r="CH386" s="475">
        <f t="shared" si="120"/>
        <v>0</v>
      </c>
      <c r="CI386" s="475">
        <f t="shared" si="120"/>
        <v>0</v>
      </c>
      <c r="CJ386" s="475">
        <f t="shared" si="120"/>
        <v>0</v>
      </c>
      <c r="CK386" s="475">
        <f t="shared" si="120"/>
        <v>0</v>
      </c>
      <c r="CL386" s="475">
        <f t="shared" si="120"/>
        <v>0</v>
      </c>
      <c r="CM386" s="475">
        <f t="shared" si="120"/>
        <v>0</v>
      </c>
      <c r="CN386" s="475">
        <f t="shared" si="120"/>
        <v>0</v>
      </c>
      <c r="CO386" s="475">
        <f t="shared" si="120"/>
        <v>0</v>
      </c>
      <c r="CP386" s="475">
        <f t="shared" si="120"/>
        <v>0</v>
      </c>
      <c r="CQ386" s="475">
        <f t="shared" si="120"/>
        <v>0</v>
      </c>
      <c r="CR386" s="475">
        <f t="shared" si="120"/>
        <v>0</v>
      </c>
      <c r="CS386" s="475">
        <f t="shared" si="121"/>
        <v>0</v>
      </c>
      <c r="CT386" s="475">
        <f t="shared" si="121"/>
        <v>0</v>
      </c>
      <c r="CU386" s="475">
        <f t="shared" si="121"/>
        <v>0</v>
      </c>
      <c r="CV386" s="475">
        <f t="shared" si="121"/>
        <v>0</v>
      </c>
      <c r="CW386" s="475">
        <f t="shared" si="121"/>
        <v>0</v>
      </c>
      <c r="CX386" s="475">
        <f t="shared" si="121"/>
        <v>0</v>
      </c>
      <c r="CY386" s="475">
        <f t="shared" si="121"/>
        <v>0</v>
      </c>
      <c r="CZ386" s="475">
        <f t="shared" si="121"/>
        <v>0</v>
      </c>
      <c r="DA386" s="475">
        <f t="shared" si="121"/>
        <v>0</v>
      </c>
      <c r="DB386" s="475">
        <f t="shared" si="121"/>
        <v>0</v>
      </c>
      <c r="DC386" s="475">
        <f t="shared" si="121"/>
        <v>0</v>
      </c>
      <c r="DD386" s="475">
        <f t="shared" si="121"/>
        <v>0</v>
      </c>
      <c r="DE386" s="475">
        <f t="shared" si="121"/>
        <v>0</v>
      </c>
      <c r="DF386" s="475">
        <f t="shared" si="121"/>
        <v>0</v>
      </c>
      <c r="DG386" s="475">
        <f t="shared" si="121"/>
        <v>0</v>
      </c>
      <c r="DH386" s="475">
        <f t="shared" si="121"/>
        <v>0</v>
      </c>
      <c r="DI386" s="475">
        <f t="shared" si="122"/>
        <v>0</v>
      </c>
      <c r="DJ386" s="475">
        <f t="shared" si="122"/>
        <v>0</v>
      </c>
      <c r="DK386" s="475">
        <f t="shared" si="122"/>
        <v>0</v>
      </c>
      <c r="DL386" s="475">
        <f t="shared" si="122"/>
        <v>0</v>
      </c>
      <c r="DM386" s="464">
        <v>1</v>
      </c>
    </row>
    <row r="387" spans="2:117">
      <c r="B387" s="473">
        <f t="shared" si="123"/>
        <v>5</v>
      </c>
      <c r="C387" s="423" t="s">
        <v>1115</v>
      </c>
      <c r="D387" s="423" t="s">
        <v>1286</v>
      </c>
      <c r="E387" s="423" t="s">
        <v>1287</v>
      </c>
      <c r="F387" s="476">
        <f t="shared" si="119"/>
        <v>0</v>
      </c>
      <c r="G387" s="475"/>
      <c r="H387" s="475"/>
      <c r="I387" s="475"/>
      <c r="J387" s="475"/>
      <c r="K387" s="475"/>
      <c r="L387" s="475"/>
      <c r="M387" s="475"/>
      <c r="N387" s="475"/>
      <c r="O387" s="475"/>
      <c r="P387" s="475"/>
      <c r="Q387" s="475"/>
      <c r="R387" s="475"/>
      <c r="S387" s="475"/>
      <c r="T387" s="475"/>
      <c r="U387" s="475"/>
      <c r="V387" s="475"/>
      <c r="W387" s="475"/>
      <c r="X387" s="475"/>
      <c r="Y387" s="475"/>
      <c r="Z387" s="475"/>
      <c r="AA387" s="475"/>
      <c r="AB387" s="475"/>
      <c r="AC387" s="475"/>
      <c r="AD387" s="475"/>
      <c r="AE387" s="475"/>
      <c r="AF387" s="475"/>
      <c r="AG387" s="475"/>
      <c r="AH387" s="475"/>
      <c r="AI387" s="475"/>
      <c r="AJ387" s="475"/>
      <c r="AK387" s="475"/>
      <c r="AL387" s="475"/>
      <c r="AM387" s="475"/>
      <c r="AN387" s="475"/>
      <c r="AO387" s="475"/>
      <c r="AP387" s="475"/>
      <c r="AR387" s="475"/>
      <c r="AS387" s="475"/>
      <c r="AT387" s="475"/>
      <c r="AU387" s="475"/>
      <c r="AV387" s="475"/>
      <c r="AW387" s="475"/>
      <c r="AX387" s="475"/>
      <c r="AY387" s="475"/>
      <c r="AZ387" s="475"/>
      <c r="BA387" s="475"/>
      <c r="BB387" s="475"/>
      <c r="BC387" s="475"/>
      <c r="BD387" s="475"/>
      <c r="BE387" s="475"/>
      <c r="BF387" s="475"/>
      <c r="BG387" s="475"/>
      <c r="BH387" s="475"/>
      <c r="BI387" s="475"/>
      <c r="BJ387" s="475"/>
      <c r="BK387" s="475"/>
      <c r="BL387" s="475"/>
      <c r="BM387" s="475"/>
      <c r="BN387" s="475"/>
      <c r="BO387" s="475"/>
      <c r="BP387" s="475"/>
      <c r="BQ387" s="475"/>
      <c r="BR387" s="475"/>
      <c r="BS387" s="475"/>
      <c r="BT387" s="475"/>
      <c r="BU387" s="475"/>
      <c r="BV387" s="475"/>
      <c r="BW387" s="475"/>
      <c r="BX387" s="475"/>
      <c r="BY387" s="475"/>
      <c r="BZ387" s="475"/>
      <c r="CA387" s="475"/>
      <c r="CC387" s="475">
        <f t="shared" si="120"/>
        <v>0</v>
      </c>
      <c r="CD387" s="475">
        <f t="shared" si="120"/>
        <v>0</v>
      </c>
      <c r="CE387" s="475">
        <f t="shared" si="120"/>
        <v>0</v>
      </c>
      <c r="CF387" s="475">
        <f t="shared" si="120"/>
        <v>0</v>
      </c>
      <c r="CG387" s="475">
        <f t="shared" si="120"/>
        <v>0</v>
      </c>
      <c r="CH387" s="475">
        <f t="shared" si="120"/>
        <v>0</v>
      </c>
      <c r="CI387" s="475">
        <f t="shared" si="120"/>
        <v>0</v>
      </c>
      <c r="CJ387" s="475">
        <f t="shared" si="120"/>
        <v>0</v>
      </c>
      <c r="CK387" s="475">
        <f t="shared" si="120"/>
        <v>0</v>
      </c>
      <c r="CL387" s="475">
        <f t="shared" si="120"/>
        <v>0</v>
      </c>
      <c r="CM387" s="475">
        <f t="shared" si="120"/>
        <v>0</v>
      </c>
      <c r="CN387" s="475">
        <f t="shared" si="120"/>
        <v>0</v>
      </c>
      <c r="CO387" s="475">
        <f t="shared" si="120"/>
        <v>0</v>
      </c>
      <c r="CP387" s="475">
        <f t="shared" si="120"/>
        <v>0</v>
      </c>
      <c r="CQ387" s="475">
        <f t="shared" si="120"/>
        <v>0</v>
      </c>
      <c r="CR387" s="475">
        <f t="shared" si="120"/>
        <v>0</v>
      </c>
      <c r="CS387" s="475">
        <f t="shared" si="121"/>
        <v>0</v>
      </c>
      <c r="CT387" s="475">
        <f t="shared" si="121"/>
        <v>0</v>
      </c>
      <c r="CU387" s="475">
        <f t="shared" si="121"/>
        <v>0</v>
      </c>
      <c r="CV387" s="475">
        <f t="shared" si="121"/>
        <v>0</v>
      </c>
      <c r="CW387" s="475">
        <f t="shared" si="121"/>
        <v>0</v>
      </c>
      <c r="CX387" s="475">
        <f t="shared" si="121"/>
        <v>0</v>
      </c>
      <c r="CY387" s="475">
        <f t="shared" si="121"/>
        <v>0</v>
      </c>
      <c r="CZ387" s="475">
        <f t="shared" si="121"/>
        <v>0</v>
      </c>
      <c r="DA387" s="475">
        <f t="shared" si="121"/>
        <v>0</v>
      </c>
      <c r="DB387" s="475">
        <f t="shared" si="121"/>
        <v>0</v>
      </c>
      <c r="DC387" s="475">
        <f t="shared" si="121"/>
        <v>0</v>
      </c>
      <c r="DD387" s="475">
        <f t="shared" si="121"/>
        <v>0</v>
      </c>
      <c r="DE387" s="475">
        <f t="shared" si="121"/>
        <v>0</v>
      </c>
      <c r="DF387" s="475">
        <f t="shared" si="121"/>
        <v>0</v>
      </c>
      <c r="DG387" s="475">
        <f t="shared" si="121"/>
        <v>0</v>
      </c>
      <c r="DH387" s="475">
        <f t="shared" si="121"/>
        <v>0</v>
      </c>
      <c r="DI387" s="475">
        <f t="shared" si="122"/>
        <v>0</v>
      </c>
      <c r="DJ387" s="475">
        <f t="shared" si="122"/>
        <v>0</v>
      </c>
      <c r="DK387" s="475">
        <f t="shared" si="122"/>
        <v>0</v>
      </c>
      <c r="DL387" s="475">
        <f t="shared" si="122"/>
        <v>0</v>
      </c>
      <c r="DM387" s="464">
        <v>1</v>
      </c>
    </row>
    <row r="388" spans="2:117">
      <c r="B388" s="473">
        <f t="shared" si="123"/>
        <v>6</v>
      </c>
      <c r="C388" s="423" t="s">
        <v>1115</v>
      </c>
      <c r="D388" s="423" t="s">
        <v>1288</v>
      </c>
      <c r="E388" s="423" t="s">
        <v>1289</v>
      </c>
      <c r="F388" s="476">
        <f t="shared" si="119"/>
        <v>0</v>
      </c>
      <c r="G388" s="475"/>
      <c r="H388" s="475"/>
      <c r="I388" s="475"/>
      <c r="J388" s="475"/>
      <c r="K388" s="475"/>
      <c r="L388" s="475"/>
      <c r="M388" s="475"/>
      <c r="N388" s="475"/>
      <c r="O388" s="475"/>
      <c r="P388" s="475"/>
      <c r="Q388" s="475"/>
      <c r="R388" s="475"/>
      <c r="S388" s="475"/>
      <c r="T388" s="475"/>
      <c r="U388" s="475"/>
      <c r="V388" s="475"/>
      <c r="W388" s="475"/>
      <c r="X388" s="475"/>
      <c r="Y388" s="475"/>
      <c r="Z388" s="475"/>
      <c r="AA388" s="475"/>
      <c r="AB388" s="475"/>
      <c r="AC388" s="475"/>
      <c r="AD388" s="475"/>
      <c r="AE388" s="475"/>
      <c r="AF388" s="475"/>
      <c r="AG388" s="475"/>
      <c r="AH388" s="475"/>
      <c r="AI388" s="475"/>
      <c r="AJ388" s="475"/>
      <c r="AK388" s="475"/>
      <c r="AL388" s="475"/>
      <c r="AM388" s="475"/>
      <c r="AN388" s="475"/>
      <c r="AO388" s="475"/>
      <c r="AP388" s="475"/>
      <c r="AR388" s="475"/>
      <c r="AS388" s="475"/>
      <c r="AT388" s="475"/>
      <c r="AU388" s="475"/>
      <c r="AV388" s="475"/>
      <c r="AW388" s="475"/>
      <c r="AX388" s="475"/>
      <c r="AY388" s="475"/>
      <c r="AZ388" s="475"/>
      <c r="BA388" s="475"/>
      <c r="BB388" s="475"/>
      <c r="BC388" s="475"/>
      <c r="BD388" s="475"/>
      <c r="BE388" s="475"/>
      <c r="BF388" s="475"/>
      <c r="BG388" s="475"/>
      <c r="BH388" s="475"/>
      <c r="BI388" s="475"/>
      <c r="BJ388" s="475"/>
      <c r="BK388" s="475"/>
      <c r="BL388" s="475"/>
      <c r="BM388" s="475"/>
      <c r="BN388" s="475"/>
      <c r="BO388" s="475"/>
      <c r="BP388" s="475"/>
      <c r="BQ388" s="475"/>
      <c r="BR388" s="475"/>
      <c r="BS388" s="475"/>
      <c r="BT388" s="475"/>
      <c r="BU388" s="475"/>
      <c r="BV388" s="475"/>
      <c r="BW388" s="475"/>
      <c r="BX388" s="475"/>
      <c r="BY388" s="475"/>
      <c r="BZ388" s="475"/>
      <c r="CA388" s="475"/>
      <c r="CC388" s="475">
        <f t="shared" si="120"/>
        <v>0</v>
      </c>
      <c r="CD388" s="475">
        <f t="shared" si="120"/>
        <v>0</v>
      </c>
      <c r="CE388" s="475">
        <f t="shared" si="120"/>
        <v>0</v>
      </c>
      <c r="CF388" s="475">
        <f t="shared" si="120"/>
        <v>0</v>
      </c>
      <c r="CG388" s="475">
        <f t="shared" si="120"/>
        <v>0</v>
      </c>
      <c r="CH388" s="475">
        <f t="shared" si="120"/>
        <v>0</v>
      </c>
      <c r="CI388" s="475">
        <f t="shared" si="120"/>
        <v>0</v>
      </c>
      <c r="CJ388" s="475">
        <f t="shared" si="120"/>
        <v>0</v>
      </c>
      <c r="CK388" s="475">
        <f t="shared" si="120"/>
        <v>0</v>
      </c>
      <c r="CL388" s="475">
        <f t="shared" si="120"/>
        <v>0</v>
      </c>
      <c r="CM388" s="475">
        <f t="shared" si="120"/>
        <v>0</v>
      </c>
      <c r="CN388" s="475">
        <f t="shared" si="120"/>
        <v>0</v>
      </c>
      <c r="CO388" s="475">
        <f t="shared" si="120"/>
        <v>0</v>
      </c>
      <c r="CP388" s="475">
        <f t="shared" si="120"/>
        <v>0</v>
      </c>
      <c r="CQ388" s="475">
        <f t="shared" si="120"/>
        <v>0</v>
      </c>
      <c r="CR388" s="475">
        <f t="shared" si="120"/>
        <v>0</v>
      </c>
      <c r="CS388" s="475">
        <f t="shared" si="121"/>
        <v>0</v>
      </c>
      <c r="CT388" s="475">
        <f t="shared" si="121"/>
        <v>0</v>
      </c>
      <c r="CU388" s="475">
        <f t="shared" si="121"/>
        <v>0</v>
      </c>
      <c r="CV388" s="475">
        <f t="shared" si="121"/>
        <v>0</v>
      </c>
      <c r="CW388" s="475">
        <f t="shared" si="121"/>
        <v>0</v>
      </c>
      <c r="CX388" s="475">
        <f t="shared" si="121"/>
        <v>0</v>
      </c>
      <c r="CY388" s="475">
        <f t="shared" si="121"/>
        <v>0</v>
      </c>
      <c r="CZ388" s="475">
        <f t="shared" si="121"/>
        <v>0</v>
      </c>
      <c r="DA388" s="475">
        <f t="shared" si="121"/>
        <v>0</v>
      </c>
      <c r="DB388" s="475">
        <f t="shared" si="121"/>
        <v>0</v>
      </c>
      <c r="DC388" s="475">
        <f t="shared" si="121"/>
        <v>0</v>
      </c>
      <c r="DD388" s="475">
        <f t="shared" si="121"/>
        <v>0</v>
      </c>
      <c r="DE388" s="475">
        <f t="shared" si="121"/>
        <v>0</v>
      </c>
      <c r="DF388" s="475">
        <f t="shared" si="121"/>
        <v>0</v>
      </c>
      <c r="DG388" s="475">
        <f t="shared" si="121"/>
        <v>0</v>
      </c>
      <c r="DH388" s="475">
        <f t="shared" si="121"/>
        <v>0</v>
      </c>
      <c r="DI388" s="475">
        <f t="shared" si="122"/>
        <v>0</v>
      </c>
      <c r="DJ388" s="475">
        <f t="shared" si="122"/>
        <v>0</v>
      </c>
      <c r="DK388" s="475">
        <f t="shared" si="122"/>
        <v>0</v>
      </c>
      <c r="DL388" s="475">
        <f t="shared" si="122"/>
        <v>0</v>
      </c>
      <c r="DM388" s="464">
        <v>1</v>
      </c>
    </row>
    <row r="389" spans="2:117">
      <c r="B389" s="473">
        <f t="shared" si="123"/>
        <v>7</v>
      </c>
      <c r="C389" s="423" t="s">
        <v>1115</v>
      </c>
      <c r="D389" s="423" t="s">
        <v>1290</v>
      </c>
      <c r="E389" s="423" t="s">
        <v>1291</v>
      </c>
      <c r="F389" s="476">
        <f t="shared" si="119"/>
        <v>0</v>
      </c>
      <c r="G389" s="475"/>
      <c r="H389" s="475"/>
      <c r="I389" s="475"/>
      <c r="J389" s="475"/>
      <c r="K389" s="475"/>
      <c r="L389" s="475"/>
      <c r="M389" s="475"/>
      <c r="N389" s="475"/>
      <c r="O389" s="475"/>
      <c r="P389" s="475"/>
      <c r="Q389" s="475"/>
      <c r="R389" s="475"/>
      <c r="S389" s="475"/>
      <c r="T389" s="475"/>
      <c r="U389" s="475"/>
      <c r="V389" s="475"/>
      <c r="W389" s="475"/>
      <c r="X389" s="475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5"/>
      <c r="AI389" s="475"/>
      <c r="AJ389" s="475"/>
      <c r="AK389" s="475"/>
      <c r="AL389" s="475"/>
      <c r="AM389" s="475"/>
      <c r="AN389" s="475"/>
      <c r="AO389" s="475"/>
      <c r="AP389" s="475"/>
      <c r="AR389" s="475"/>
      <c r="AS389" s="475"/>
      <c r="AT389" s="475"/>
      <c r="AU389" s="475"/>
      <c r="AV389" s="475"/>
      <c r="AW389" s="475"/>
      <c r="AX389" s="475"/>
      <c r="AY389" s="475"/>
      <c r="AZ389" s="475"/>
      <c r="BA389" s="475"/>
      <c r="BB389" s="475"/>
      <c r="BC389" s="475"/>
      <c r="BD389" s="475"/>
      <c r="BE389" s="475"/>
      <c r="BF389" s="475"/>
      <c r="BG389" s="475"/>
      <c r="BH389" s="475"/>
      <c r="BI389" s="475"/>
      <c r="BJ389" s="475"/>
      <c r="BK389" s="475"/>
      <c r="BL389" s="475"/>
      <c r="BM389" s="475"/>
      <c r="BN389" s="475"/>
      <c r="BO389" s="475"/>
      <c r="BP389" s="475"/>
      <c r="BQ389" s="475"/>
      <c r="BR389" s="475"/>
      <c r="BS389" s="475"/>
      <c r="BT389" s="475"/>
      <c r="BU389" s="475"/>
      <c r="BV389" s="475"/>
      <c r="BW389" s="475"/>
      <c r="BX389" s="475"/>
      <c r="BY389" s="475"/>
      <c r="BZ389" s="475"/>
      <c r="CA389" s="475"/>
      <c r="CC389" s="475">
        <f t="shared" si="120"/>
        <v>0</v>
      </c>
      <c r="CD389" s="475">
        <f t="shared" si="120"/>
        <v>0</v>
      </c>
      <c r="CE389" s="475">
        <f t="shared" si="120"/>
        <v>0</v>
      </c>
      <c r="CF389" s="475">
        <f t="shared" si="120"/>
        <v>0</v>
      </c>
      <c r="CG389" s="475">
        <f t="shared" si="120"/>
        <v>0</v>
      </c>
      <c r="CH389" s="475">
        <f t="shared" si="120"/>
        <v>0</v>
      </c>
      <c r="CI389" s="475">
        <f t="shared" si="120"/>
        <v>0</v>
      </c>
      <c r="CJ389" s="475">
        <f t="shared" si="120"/>
        <v>0</v>
      </c>
      <c r="CK389" s="475">
        <f t="shared" si="120"/>
        <v>0</v>
      </c>
      <c r="CL389" s="475">
        <f t="shared" si="120"/>
        <v>0</v>
      </c>
      <c r="CM389" s="475">
        <f t="shared" si="120"/>
        <v>0</v>
      </c>
      <c r="CN389" s="475">
        <f t="shared" si="120"/>
        <v>0</v>
      </c>
      <c r="CO389" s="475">
        <f t="shared" si="120"/>
        <v>0</v>
      </c>
      <c r="CP389" s="475">
        <f t="shared" si="120"/>
        <v>0</v>
      </c>
      <c r="CQ389" s="475">
        <f t="shared" si="120"/>
        <v>0</v>
      </c>
      <c r="CR389" s="475">
        <f t="shared" si="120"/>
        <v>0</v>
      </c>
      <c r="CS389" s="475">
        <f t="shared" si="121"/>
        <v>0</v>
      </c>
      <c r="CT389" s="475">
        <f t="shared" si="121"/>
        <v>0</v>
      </c>
      <c r="CU389" s="475">
        <f t="shared" si="121"/>
        <v>0</v>
      </c>
      <c r="CV389" s="475">
        <f t="shared" si="121"/>
        <v>0</v>
      </c>
      <c r="CW389" s="475">
        <f t="shared" si="121"/>
        <v>0</v>
      </c>
      <c r="CX389" s="475">
        <f t="shared" si="121"/>
        <v>0</v>
      </c>
      <c r="CY389" s="475">
        <f t="shared" si="121"/>
        <v>0</v>
      </c>
      <c r="CZ389" s="475">
        <f t="shared" si="121"/>
        <v>0</v>
      </c>
      <c r="DA389" s="475">
        <f t="shared" si="121"/>
        <v>0</v>
      </c>
      <c r="DB389" s="475">
        <f t="shared" si="121"/>
        <v>0</v>
      </c>
      <c r="DC389" s="475">
        <f t="shared" si="121"/>
        <v>0</v>
      </c>
      <c r="DD389" s="475">
        <f t="shared" si="121"/>
        <v>0</v>
      </c>
      <c r="DE389" s="475">
        <f t="shared" si="121"/>
        <v>0</v>
      </c>
      <c r="DF389" s="475">
        <f t="shared" si="121"/>
        <v>0</v>
      </c>
      <c r="DG389" s="475">
        <f t="shared" si="121"/>
        <v>0</v>
      </c>
      <c r="DH389" s="475">
        <f t="shared" si="121"/>
        <v>0</v>
      </c>
      <c r="DI389" s="475">
        <f t="shared" si="122"/>
        <v>0</v>
      </c>
      <c r="DJ389" s="475">
        <f t="shared" si="122"/>
        <v>0</v>
      </c>
      <c r="DK389" s="475">
        <f t="shared" si="122"/>
        <v>0</v>
      </c>
      <c r="DL389" s="475">
        <f t="shared" si="122"/>
        <v>0</v>
      </c>
      <c r="DM389" s="464">
        <v>1</v>
      </c>
    </row>
    <row r="390" spans="2:117">
      <c r="B390" s="473">
        <f t="shared" si="123"/>
        <v>8</v>
      </c>
      <c r="C390" s="423" t="s">
        <v>1115</v>
      </c>
      <c r="D390" s="423" t="s">
        <v>1292</v>
      </c>
      <c r="E390" s="423" t="s">
        <v>1293</v>
      </c>
      <c r="F390" s="476">
        <f t="shared" si="119"/>
        <v>0</v>
      </c>
      <c r="G390" s="475"/>
      <c r="H390" s="475"/>
      <c r="I390" s="475"/>
      <c r="J390" s="475"/>
      <c r="K390" s="475"/>
      <c r="L390" s="475"/>
      <c r="M390" s="475"/>
      <c r="N390" s="475"/>
      <c r="O390" s="475"/>
      <c r="P390" s="475"/>
      <c r="Q390" s="475"/>
      <c r="R390" s="475"/>
      <c r="S390" s="475"/>
      <c r="T390" s="475"/>
      <c r="U390" s="475"/>
      <c r="V390" s="475"/>
      <c r="W390" s="475"/>
      <c r="X390" s="475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5"/>
      <c r="AI390" s="475"/>
      <c r="AJ390" s="475"/>
      <c r="AK390" s="475"/>
      <c r="AL390" s="475"/>
      <c r="AM390" s="475"/>
      <c r="AN390" s="475"/>
      <c r="AO390" s="475"/>
      <c r="AP390" s="475"/>
      <c r="AR390" s="475"/>
      <c r="AS390" s="475"/>
      <c r="AT390" s="475"/>
      <c r="AU390" s="475"/>
      <c r="AV390" s="475"/>
      <c r="AW390" s="475"/>
      <c r="AX390" s="475"/>
      <c r="AY390" s="475"/>
      <c r="AZ390" s="475"/>
      <c r="BA390" s="475"/>
      <c r="BB390" s="475"/>
      <c r="BC390" s="475"/>
      <c r="BD390" s="475"/>
      <c r="BE390" s="475"/>
      <c r="BF390" s="475"/>
      <c r="BG390" s="475"/>
      <c r="BH390" s="475"/>
      <c r="BI390" s="475"/>
      <c r="BJ390" s="475"/>
      <c r="BK390" s="475"/>
      <c r="BL390" s="475"/>
      <c r="BM390" s="475"/>
      <c r="BN390" s="475"/>
      <c r="BO390" s="475"/>
      <c r="BP390" s="475"/>
      <c r="BQ390" s="475"/>
      <c r="BR390" s="475"/>
      <c r="BS390" s="475"/>
      <c r="BT390" s="475"/>
      <c r="BU390" s="475"/>
      <c r="BV390" s="475"/>
      <c r="BW390" s="475"/>
      <c r="BX390" s="475"/>
      <c r="BY390" s="475"/>
      <c r="BZ390" s="475"/>
      <c r="CA390" s="475"/>
      <c r="CC390" s="475">
        <f t="shared" si="120"/>
        <v>0</v>
      </c>
      <c r="CD390" s="475">
        <f t="shared" si="120"/>
        <v>0</v>
      </c>
      <c r="CE390" s="475">
        <f t="shared" si="120"/>
        <v>0</v>
      </c>
      <c r="CF390" s="475">
        <f t="shared" si="120"/>
        <v>0</v>
      </c>
      <c r="CG390" s="475">
        <f t="shared" si="120"/>
        <v>0</v>
      </c>
      <c r="CH390" s="475">
        <f t="shared" si="120"/>
        <v>0</v>
      </c>
      <c r="CI390" s="475">
        <f t="shared" si="120"/>
        <v>0</v>
      </c>
      <c r="CJ390" s="475">
        <f t="shared" si="120"/>
        <v>0</v>
      </c>
      <c r="CK390" s="475">
        <f t="shared" si="120"/>
        <v>0</v>
      </c>
      <c r="CL390" s="475">
        <f t="shared" si="120"/>
        <v>0</v>
      </c>
      <c r="CM390" s="475">
        <f t="shared" si="120"/>
        <v>0</v>
      </c>
      <c r="CN390" s="475">
        <f t="shared" si="120"/>
        <v>0</v>
      </c>
      <c r="CO390" s="475">
        <f t="shared" si="120"/>
        <v>0</v>
      </c>
      <c r="CP390" s="475">
        <f t="shared" si="120"/>
        <v>0</v>
      </c>
      <c r="CQ390" s="475">
        <f t="shared" si="120"/>
        <v>0</v>
      </c>
      <c r="CR390" s="475">
        <f t="shared" si="120"/>
        <v>0</v>
      </c>
      <c r="CS390" s="475">
        <f t="shared" si="121"/>
        <v>0</v>
      </c>
      <c r="CT390" s="475">
        <f t="shared" si="121"/>
        <v>0</v>
      </c>
      <c r="CU390" s="475">
        <f t="shared" si="121"/>
        <v>0</v>
      </c>
      <c r="CV390" s="475">
        <f t="shared" si="121"/>
        <v>0</v>
      </c>
      <c r="CW390" s="475">
        <f t="shared" si="121"/>
        <v>0</v>
      </c>
      <c r="CX390" s="475">
        <f t="shared" si="121"/>
        <v>0</v>
      </c>
      <c r="CY390" s="475">
        <f t="shared" si="121"/>
        <v>0</v>
      </c>
      <c r="CZ390" s="475">
        <f t="shared" si="121"/>
        <v>0</v>
      </c>
      <c r="DA390" s="475">
        <f t="shared" si="121"/>
        <v>0</v>
      </c>
      <c r="DB390" s="475">
        <f t="shared" si="121"/>
        <v>0</v>
      </c>
      <c r="DC390" s="475">
        <f t="shared" si="121"/>
        <v>0</v>
      </c>
      <c r="DD390" s="475">
        <f t="shared" si="121"/>
        <v>0</v>
      </c>
      <c r="DE390" s="475">
        <f t="shared" si="121"/>
        <v>0</v>
      </c>
      <c r="DF390" s="475">
        <f t="shared" si="121"/>
        <v>0</v>
      </c>
      <c r="DG390" s="475">
        <f t="shared" si="121"/>
        <v>0</v>
      </c>
      <c r="DH390" s="475">
        <f t="shared" si="121"/>
        <v>0</v>
      </c>
      <c r="DI390" s="475">
        <f t="shared" si="122"/>
        <v>0</v>
      </c>
      <c r="DJ390" s="475">
        <f t="shared" si="122"/>
        <v>0</v>
      </c>
      <c r="DK390" s="475">
        <f t="shared" si="122"/>
        <v>0</v>
      </c>
      <c r="DL390" s="475">
        <f t="shared" si="122"/>
        <v>0</v>
      </c>
      <c r="DM390" s="464">
        <v>1</v>
      </c>
    </row>
    <row r="391" spans="2:117" s="482" customFormat="1" ht="12.75" customHeight="1">
      <c r="B391" s="477"/>
      <c r="C391" s="478" t="s">
        <v>1115</v>
      </c>
      <c r="D391" s="479" t="s">
        <v>1120</v>
      </c>
      <c r="E391" s="480">
        <f>COUNTA(E383:E390)</f>
        <v>8</v>
      </c>
      <c r="F391" s="481">
        <f>+SUM(F383:F390)</f>
        <v>0</v>
      </c>
      <c r="G391" s="481">
        <f>+SUM(G383:G390)</f>
        <v>0</v>
      </c>
      <c r="H391" s="481">
        <f t="shared" ref="H391:AP391" si="124">+SUM(H383:H390)</f>
        <v>0</v>
      </c>
      <c r="I391" s="481">
        <f t="shared" si="124"/>
        <v>0</v>
      </c>
      <c r="J391" s="481">
        <f t="shared" si="124"/>
        <v>0</v>
      </c>
      <c r="K391" s="481">
        <f t="shared" si="124"/>
        <v>0</v>
      </c>
      <c r="L391" s="481">
        <f t="shared" si="124"/>
        <v>0</v>
      </c>
      <c r="M391" s="481">
        <f t="shared" si="124"/>
        <v>0</v>
      </c>
      <c r="N391" s="481">
        <f t="shared" si="124"/>
        <v>0</v>
      </c>
      <c r="O391" s="481">
        <f t="shared" si="124"/>
        <v>0</v>
      </c>
      <c r="P391" s="481">
        <f t="shared" si="124"/>
        <v>0</v>
      </c>
      <c r="Q391" s="481">
        <f t="shared" si="124"/>
        <v>0</v>
      </c>
      <c r="R391" s="481">
        <f t="shared" si="124"/>
        <v>0</v>
      </c>
      <c r="S391" s="481">
        <f t="shared" si="124"/>
        <v>0</v>
      </c>
      <c r="T391" s="481">
        <f t="shared" si="124"/>
        <v>0</v>
      </c>
      <c r="U391" s="481">
        <f t="shared" si="124"/>
        <v>0</v>
      </c>
      <c r="V391" s="481">
        <f t="shared" si="124"/>
        <v>0</v>
      </c>
      <c r="W391" s="481">
        <f t="shared" si="124"/>
        <v>0</v>
      </c>
      <c r="X391" s="481">
        <f t="shared" si="124"/>
        <v>0</v>
      </c>
      <c r="Y391" s="481">
        <f t="shared" si="124"/>
        <v>0</v>
      </c>
      <c r="Z391" s="481">
        <f t="shared" si="124"/>
        <v>0</v>
      </c>
      <c r="AA391" s="481">
        <f t="shared" si="124"/>
        <v>0</v>
      </c>
      <c r="AB391" s="481">
        <f t="shared" si="124"/>
        <v>0</v>
      </c>
      <c r="AC391" s="481">
        <f t="shared" si="124"/>
        <v>0</v>
      </c>
      <c r="AD391" s="481">
        <f t="shared" si="124"/>
        <v>0</v>
      </c>
      <c r="AE391" s="481">
        <f t="shared" si="124"/>
        <v>0</v>
      </c>
      <c r="AF391" s="481">
        <f t="shared" si="124"/>
        <v>0</v>
      </c>
      <c r="AG391" s="481">
        <f t="shared" si="124"/>
        <v>0</v>
      </c>
      <c r="AH391" s="481">
        <f t="shared" si="124"/>
        <v>0</v>
      </c>
      <c r="AI391" s="481">
        <f t="shared" si="124"/>
        <v>0</v>
      </c>
      <c r="AJ391" s="481">
        <f t="shared" si="124"/>
        <v>0</v>
      </c>
      <c r="AK391" s="481">
        <f t="shared" si="124"/>
        <v>0</v>
      </c>
      <c r="AL391" s="481">
        <f t="shared" si="124"/>
        <v>0</v>
      </c>
      <c r="AM391" s="481">
        <f t="shared" si="124"/>
        <v>0</v>
      </c>
      <c r="AN391" s="481">
        <f t="shared" si="124"/>
        <v>0</v>
      </c>
      <c r="AO391" s="481">
        <f t="shared" si="124"/>
        <v>0</v>
      </c>
      <c r="AP391" s="481">
        <f t="shared" si="124"/>
        <v>0</v>
      </c>
      <c r="AQ391" s="470"/>
      <c r="AR391" s="481">
        <f>+SUM(AR383:AR390)</f>
        <v>0</v>
      </c>
      <c r="AS391" s="481">
        <f t="shared" ref="AS391:CA391" si="125">+SUM(AS383:AS390)</f>
        <v>0</v>
      </c>
      <c r="AT391" s="481">
        <f t="shared" si="125"/>
        <v>0</v>
      </c>
      <c r="AU391" s="481">
        <f t="shared" si="125"/>
        <v>0</v>
      </c>
      <c r="AV391" s="481">
        <f t="shared" si="125"/>
        <v>0</v>
      </c>
      <c r="AW391" s="481">
        <f t="shared" si="125"/>
        <v>0</v>
      </c>
      <c r="AX391" s="481">
        <f t="shared" si="125"/>
        <v>0</v>
      </c>
      <c r="AY391" s="481">
        <f t="shared" si="125"/>
        <v>0</v>
      </c>
      <c r="AZ391" s="481">
        <f t="shared" si="125"/>
        <v>0</v>
      </c>
      <c r="BA391" s="481">
        <f t="shared" si="125"/>
        <v>0</v>
      </c>
      <c r="BB391" s="481">
        <f t="shared" si="125"/>
        <v>0</v>
      </c>
      <c r="BC391" s="481">
        <f t="shared" si="125"/>
        <v>0</v>
      </c>
      <c r="BD391" s="481">
        <f t="shared" si="125"/>
        <v>0</v>
      </c>
      <c r="BE391" s="481">
        <f t="shared" si="125"/>
        <v>0</v>
      </c>
      <c r="BF391" s="481">
        <f t="shared" si="125"/>
        <v>0</v>
      </c>
      <c r="BG391" s="481">
        <f t="shared" si="125"/>
        <v>0</v>
      </c>
      <c r="BH391" s="481">
        <f t="shared" si="125"/>
        <v>0</v>
      </c>
      <c r="BI391" s="481">
        <f t="shared" si="125"/>
        <v>0</v>
      </c>
      <c r="BJ391" s="481">
        <f t="shared" si="125"/>
        <v>0</v>
      </c>
      <c r="BK391" s="481">
        <f t="shared" si="125"/>
        <v>0</v>
      </c>
      <c r="BL391" s="481">
        <f t="shared" si="125"/>
        <v>0</v>
      </c>
      <c r="BM391" s="481">
        <f t="shared" si="125"/>
        <v>0</v>
      </c>
      <c r="BN391" s="481">
        <f t="shared" si="125"/>
        <v>0</v>
      </c>
      <c r="BO391" s="481">
        <f t="shared" si="125"/>
        <v>0</v>
      </c>
      <c r="BP391" s="481">
        <f t="shared" si="125"/>
        <v>0</v>
      </c>
      <c r="BQ391" s="481">
        <f t="shared" si="125"/>
        <v>0</v>
      </c>
      <c r="BR391" s="481">
        <f t="shared" si="125"/>
        <v>0</v>
      </c>
      <c r="BS391" s="481">
        <f t="shared" si="125"/>
        <v>0</v>
      </c>
      <c r="BT391" s="481">
        <f t="shared" si="125"/>
        <v>0</v>
      </c>
      <c r="BU391" s="481">
        <f t="shared" si="125"/>
        <v>0</v>
      </c>
      <c r="BV391" s="481">
        <f t="shared" si="125"/>
        <v>0</v>
      </c>
      <c r="BW391" s="481">
        <f t="shared" si="125"/>
        <v>0</v>
      </c>
      <c r="BX391" s="481">
        <f t="shared" si="125"/>
        <v>0</v>
      </c>
      <c r="BY391" s="481">
        <f t="shared" si="125"/>
        <v>0</v>
      </c>
      <c r="BZ391" s="481">
        <f t="shared" si="125"/>
        <v>0</v>
      </c>
      <c r="CA391" s="481">
        <f t="shared" si="125"/>
        <v>0</v>
      </c>
      <c r="CC391" s="481">
        <f>+SUM(CC383:CC390)</f>
        <v>0</v>
      </c>
      <c r="CD391" s="481">
        <f t="shared" ref="CD391:DL391" si="126">+SUM(CD383:CD390)</f>
        <v>0</v>
      </c>
      <c r="CE391" s="481">
        <f t="shared" si="126"/>
        <v>0</v>
      </c>
      <c r="CF391" s="481">
        <f t="shared" si="126"/>
        <v>0</v>
      </c>
      <c r="CG391" s="481">
        <f t="shared" si="126"/>
        <v>0</v>
      </c>
      <c r="CH391" s="481">
        <f t="shared" si="126"/>
        <v>0</v>
      </c>
      <c r="CI391" s="481">
        <f t="shared" si="126"/>
        <v>0</v>
      </c>
      <c r="CJ391" s="481">
        <f t="shared" si="126"/>
        <v>0</v>
      </c>
      <c r="CK391" s="481">
        <f t="shared" si="126"/>
        <v>0</v>
      </c>
      <c r="CL391" s="481">
        <f t="shared" si="126"/>
        <v>0</v>
      </c>
      <c r="CM391" s="481">
        <f t="shared" si="126"/>
        <v>0</v>
      </c>
      <c r="CN391" s="481">
        <f t="shared" si="126"/>
        <v>0</v>
      </c>
      <c r="CO391" s="481">
        <f t="shared" si="126"/>
        <v>0</v>
      </c>
      <c r="CP391" s="481">
        <f t="shared" si="126"/>
        <v>0</v>
      </c>
      <c r="CQ391" s="481">
        <f t="shared" si="126"/>
        <v>0</v>
      </c>
      <c r="CR391" s="481">
        <f t="shared" si="126"/>
        <v>0</v>
      </c>
      <c r="CS391" s="481">
        <f t="shared" si="126"/>
        <v>0</v>
      </c>
      <c r="CT391" s="481">
        <f t="shared" si="126"/>
        <v>0</v>
      </c>
      <c r="CU391" s="481">
        <f t="shared" si="126"/>
        <v>0</v>
      </c>
      <c r="CV391" s="481">
        <f t="shared" si="126"/>
        <v>0</v>
      </c>
      <c r="CW391" s="481">
        <f t="shared" si="126"/>
        <v>0</v>
      </c>
      <c r="CX391" s="481">
        <f t="shared" si="126"/>
        <v>0</v>
      </c>
      <c r="CY391" s="481">
        <f t="shared" si="126"/>
        <v>0</v>
      </c>
      <c r="CZ391" s="481">
        <f t="shared" si="126"/>
        <v>0</v>
      </c>
      <c r="DA391" s="481">
        <f t="shared" si="126"/>
        <v>0</v>
      </c>
      <c r="DB391" s="481">
        <f t="shared" si="126"/>
        <v>0</v>
      </c>
      <c r="DC391" s="481">
        <f t="shared" si="126"/>
        <v>0</v>
      </c>
      <c r="DD391" s="481">
        <f t="shared" si="126"/>
        <v>0</v>
      </c>
      <c r="DE391" s="481">
        <f t="shared" si="126"/>
        <v>0</v>
      </c>
      <c r="DF391" s="481">
        <f t="shared" si="126"/>
        <v>0</v>
      </c>
      <c r="DG391" s="481">
        <f t="shared" si="126"/>
        <v>0</v>
      </c>
      <c r="DH391" s="481">
        <f t="shared" si="126"/>
        <v>0</v>
      </c>
      <c r="DI391" s="481">
        <f t="shared" si="126"/>
        <v>0</v>
      </c>
      <c r="DJ391" s="481">
        <f t="shared" si="126"/>
        <v>0</v>
      </c>
      <c r="DK391" s="481">
        <f t="shared" si="126"/>
        <v>0</v>
      </c>
      <c r="DL391" s="481">
        <f t="shared" si="126"/>
        <v>0</v>
      </c>
      <c r="DM391" s="464">
        <v>1</v>
      </c>
    </row>
    <row r="392" spans="2:117">
      <c r="B392" s="473">
        <v>1</v>
      </c>
      <c r="C392" s="423" t="s">
        <v>147</v>
      </c>
      <c r="D392" s="423" t="s">
        <v>1294</v>
      </c>
      <c r="E392" s="423" t="s">
        <v>1295</v>
      </c>
      <c r="F392" s="476">
        <f t="shared" ref="F392:F400" si="127">+SUM(G392:CA392)</f>
        <v>0</v>
      </c>
      <c r="G392" s="475"/>
      <c r="H392" s="475"/>
      <c r="I392" s="475"/>
      <c r="J392" s="475"/>
      <c r="K392" s="475"/>
      <c r="L392" s="475"/>
      <c r="M392" s="475"/>
      <c r="N392" s="475"/>
      <c r="O392" s="475"/>
      <c r="P392" s="475"/>
      <c r="Q392" s="475"/>
      <c r="R392" s="475"/>
      <c r="S392" s="475"/>
      <c r="T392" s="475"/>
      <c r="U392" s="475"/>
      <c r="V392" s="475"/>
      <c r="W392" s="475"/>
      <c r="X392" s="475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475"/>
      <c r="AI392" s="475"/>
      <c r="AJ392" s="475"/>
      <c r="AK392" s="475"/>
      <c r="AL392" s="475"/>
      <c r="AM392" s="475"/>
      <c r="AN392" s="475"/>
      <c r="AO392" s="475"/>
      <c r="AP392" s="475"/>
      <c r="AR392" s="475"/>
      <c r="AS392" s="475"/>
      <c r="AT392" s="475"/>
      <c r="AU392" s="475"/>
      <c r="AV392" s="475"/>
      <c r="AW392" s="475"/>
      <c r="AX392" s="475"/>
      <c r="AY392" s="475"/>
      <c r="AZ392" s="475"/>
      <c r="BA392" s="475"/>
      <c r="BB392" s="475"/>
      <c r="BC392" s="475"/>
      <c r="BD392" s="475"/>
      <c r="BE392" s="475"/>
      <c r="BF392" s="475"/>
      <c r="BG392" s="475"/>
      <c r="BH392" s="475"/>
      <c r="BI392" s="475"/>
      <c r="BJ392" s="475"/>
      <c r="BK392" s="475"/>
      <c r="BL392" s="475"/>
      <c r="BM392" s="475"/>
      <c r="BN392" s="475"/>
      <c r="BO392" s="475"/>
      <c r="BP392" s="475"/>
      <c r="BQ392" s="475"/>
      <c r="BR392" s="475"/>
      <c r="BS392" s="475"/>
      <c r="BT392" s="475"/>
      <c r="BU392" s="475"/>
      <c r="BV392" s="475"/>
      <c r="BW392" s="475"/>
      <c r="BX392" s="475"/>
      <c r="BY392" s="475"/>
      <c r="BZ392" s="475"/>
      <c r="CA392" s="475"/>
      <c r="CC392" s="475">
        <f t="shared" ref="CC392:CR400" si="128">+G392+AR392</f>
        <v>0</v>
      </c>
      <c r="CD392" s="475">
        <f t="shared" si="128"/>
        <v>0</v>
      </c>
      <c r="CE392" s="475">
        <f t="shared" si="128"/>
        <v>0</v>
      </c>
      <c r="CF392" s="475">
        <f t="shared" si="128"/>
        <v>0</v>
      </c>
      <c r="CG392" s="475">
        <f t="shared" si="128"/>
        <v>0</v>
      </c>
      <c r="CH392" s="475">
        <f t="shared" si="128"/>
        <v>0</v>
      </c>
      <c r="CI392" s="475">
        <f t="shared" si="128"/>
        <v>0</v>
      </c>
      <c r="CJ392" s="475">
        <f t="shared" si="128"/>
        <v>0</v>
      </c>
      <c r="CK392" s="475">
        <f t="shared" si="128"/>
        <v>0</v>
      </c>
      <c r="CL392" s="475">
        <f t="shared" si="128"/>
        <v>0</v>
      </c>
      <c r="CM392" s="475">
        <f t="shared" si="128"/>
        <v>0</v>
      </c>
      <c r="CN392" s="475">
        <f t="shared" si="128"/>
        <v>0</v>
      </c>
      <c r="CO392" s="475">
        <f t="shared" si="128"/>
        <v>0</v>
      </c>
      <c r="CP392" s="475">
        <f t="shared" si="128"/>
        <v>0</v>
      </c>
      <c r="CQ392" s="475">
        <f t="shared" si="128"/>
        <v>0</v>
      </c>
      <c r="CR392" s="475">
        <f t="shared" si="128"/>
        <v>0</v>
      </c>
      <c r="CS392" s="475">
        <f t="shared" ref="CS392:DH400" si="129">+W392+BH392</f>
        <v>0</v>
      </c>
      <c r="CT392" s="475">
        <f t="shared" si="129"/>
        <v>0</v>
      </c>
      <c r="CU392" s="475">
        <f t="shared" si="129"/>
        <v>0</v>
      </c>
      <c r="CV392" s="475">
        <f t="shared" si="129"/>
        <v>0</v>
      </c>
      <c r="CW392" s="475">
        <f t="shared" si="129"/>
        <v>0</v>
      </c>
      <c r="CX392" s="475">
        <f t="shared" si="129"/>
        <v>0</v>
      </c>
      <c r="CY392" s="475">
        <f t="shared" si="129"/>
        <v>0</v>
      </c>
      <c r="CZ392" s="475">
        <f t="shared" si="129"/>
        <v>0</v>
      </c>
      <c r="DA392" s="475">
        <f t="shared" si="129"/>
        <v>0</v>
      </c>
      <c r="DB392" s="475">
        <f t="shared" si="129"/>
        <v>0</v>
      </c>
      <c r="DC392" s="475">
        <f t="shared" si="129"/>
        <v>0</v>
      </c>
      <c r="DD392" s="475">
        <f t="shared" si="129"/>
        <v>0</v>
      </c>
      <c r="DE392" s="475">
        <f t="shared" si="129"/>
        <v>0</v>
      </c>
      <c r="DF392" s="475">
        <f t="shared" si="129"/>
        <v>0</v>
      </c>
      <c r="DG392" s="475">
        <f t="shared" si="129"/>
        <v>0</v>
      </c>
      <c r="DH392" s="475">
        <f t="shared" si="129"/>
        <v>0</v>
      </c>
      <c r="DI392" s="475">
        <f t="shared" ref="DI392:DL400" si="130">+AM392+BX392</f>
        <v>0</v>
      </c>
      <c r="DJ392" s="475">
        <f t="shared" si="130"/>
        <v>0</v>
      </c>
      <c r="DK392" s="475">
        <f t="shared" si="130"/>
        <v>0</v>
      </c>
      <c r="DL392" s="475">
        <f t="shared" si="130"/>
        <v>0</v>
      </c>
      <c r="DM392" s="464">
        <v>1</v>
      </c>
    </row>
    <row r="393" spans="2:117">
      <c r="B393" s="473">
        <f>+B392+1</f>
        <v>2</v>
      </c>
      <c r="C393" s="423" t="s">
        <v>147</v>
      </c>
      <c r="D393" s="423" t="s">
        <v>1296</v>
      </c>
      <c r="E393" s="423" t="s">
        <v>1297</v>
      </c>
      <c r="F393" s="476">
        <f t="shared" si="127"/>
        <v>0</v>
      </c>
      <c r="G393" s="475"/>
      <c r="H393" s="475"/>
      <c r="I393" s="475"/>
      <c r="J393" s="475"/>
      <c r="K393" s="475"/>
      <c r="L393" s="475"/>
      <c r="M393" s="475"/>
      <c r="N393" s="475"/>
      <c r="O393" s="475"/>
      <c r="P393" s="475"/>
      <c r="Q393" s="475"/>
      <c r="R393" s="475"/>
      <c r="S393" s="475"/>
      <c r="T393" s="475"/>
      <c r="U393" s="475"/>
      <c r="V393" s="475"/>
      <c r="W393" s="475"/>
      <c r="X393" s="475"/>
      <c r="Y393" s="475"/>
      <c r="Z393" s="475"/>
      <c r="AA393" s="475"/>
      <c r="AB393" s="475"/>
      <c r="AC393" s="475"/>
      <c r="AD393" s="475"/>
      <c r="AE393" s="475"/>
      <c r="AF393" s="475"/>
      <c r="AG393" s="475"/>
      <c r="AH393" s="475"/>
      <c r="AI393" s="475"/>
      <c r="AJ393" s="475"/>
      <c r="AK393" s="475"/>
      <c r="AL393" s="475"/>
      <c r="AM393" s="475"/>
      <c r="AN393" s="475"/>
      <c r="AO393" s="475"/>
      <c r="AP393" s="475"/>
      <c r="AR393" s="475"/>
      <c r="AS393" s="475"/>
      <c r="AT393" s="475"/>
      <c r="AU393" s="475"/>
      <c r="AV393" s="475"/>
      <c r="AW393" s="475"/>
      <c r="AX393" s="475"/>
      <c r="AY393" s="475"/>
      <c r="AZ393" s="475"/>
      <c r="BA393" s="475"/>
      <c r="BB393" s="475"/>
      <c r="BC393" s="475"/>
      <c r="BD393" s="475"/>
      <c r="BE393" s="475"/>
      <c r="BF393" s="475"/>
      <c r="BG393" s="475"/>
      <c r="BH393" s="475"/>
      <c r="BI393" s="475"/>
      <c r="BJ393" s="475"/>
      <c r="BK393" s="475"/>
      <c r="BL393" s="475"/>
      <c r="BM393" s="475"/>
      <c r="BN393" s="475"/>
      <c r="BO393" s="475"/>
      <c r="BP393" s="475"/>
      <c r="BQ393" s="475"/>
      <c r="BR393" s="475"/>
      <c r="BS393" s="475"/>
      <c r="BT393" s="475"/>
      <c r="BU393" s="475"/>
      <c r="BV393" s="475"/>
      <c r="BW393" s="475"/>
      <c r="BX393" s="475"/>
      <c r="BY393" s="475"/>
      <c r="BZ393" s="475"/>
      <c r="CA393" s="475"/>
      <c r="CC393" s="475">
        <f t="shared" si="128"/>
        <v>0</v>
      </c>
      <c r="CD393" s="475">
        <f t="shared" si="128"/>
        <v>0</v>
      </c>
      <c r="CE393" s="475">
        <f t="shared" si="128"/>
        <v>0</v>
      </c>
      <c r="CF393" s="475">
        <f t="shared" si="128"/>
        <v>0</v>
      </c>
      <c r="CG393" s="475">
        <f t="shared" si="128"/>
        <v>0</v>
      </c>
      <c r="CH393" s="475">
        <f t="shared" si="128"/>
        <v>0</v>
      </c>
      <c r="CI393" s="475">
        <f t="shared" si="128"/>
        <v>0</v>
      </c>
      <c r="CJ393" s="475">
        <f t="shared" si="128"/>
        <v>0</v>
      </c>
      <c r="CK393" s="475">
        <f t="shared" si="128"/>
        <v>0</v>
      </c>
      <c r="CL393" s="475">
        <f t="shared" si="128"/>
        <v>0</v>
      </c>
      <c r="CM393" s="475">
        <f t="shared" si="128"/>
        <v>0</v>
      </c>
      <c r="CN393" s="475">
        <f t="shared" si="128"/>
        <v>0</v>
      </c>
      <c r="CO393" s="475">
        <f t="shared" si="128"/>
        <v>0</v>
      </c>
      <c r="CP393" s="475">
        <f t="shared" si="128"/>
        <v>0</v>
      </c>
      <c r="CQ393" s="475">
        <f t="shared" si="128"/>
        <v>0</v>
      </c>
      <c r="CR393" s="475">
        <f t="shared" si="128"/>
        <v>0</v>
      </c>
      <c r="CS393" s="475">
        <f t="shared" si="129"/>
        <v>0</v>
      </c>
      <c r="CT393" s="475">
        <f t="shared" si="129"/>
        <v>0</v>
      </c>
      <c r="CU393" s="475">
        <f t="shared" si="129"/>
        <v>0</v>
      </c>
      <c r="CV393" s="475">
        <f t="shared" si="129"/>
        <v>0</v>
      </c>
      <c r="CW393" s="475">
        <f t="shared" si="129"/>
        <v>0</v>
      </c>
      <c r="CX393" s="475">
        <f t="shared" si="129"/>
        <v>0</v>
      </c>
      <c r="CY393" s="475">
        <f t="shared" si="129"/>
        <v>0</v>
      </c>
      <c r="CZ393" s="475">
        <f t="shared" si="129"/>
        <v>0</v>
      </c>
      <c r="DA393" s="475">
        <f t="shared" si="129"/>
        <v>0</v>
      </c>
      <c r="DB393" s="475">
        <f t="shared" si="129"/>
        <v>0</v>
      </c>
      <c r="DC393" s="475">
        <f t="shared" si="129"/>
        <v>0</v>
      </c>
      <c r="DD393" s="475">
        <f t="shared" si="129"/>
        <v>0</v>
      </c>
      <c r="DE393" s="475">
        <f t="shared" si="129"/>
        <v>0</v>
      </c>
      <c r="DF393" s="475">
        <f t="shared" si="129"/>
        <v>0</v>
      </c>
      <c r="DG393" s="475">
        <f t="shared" si="129"/>
        <v>0</v>
      </c>
      <c r="DH393" s="475">
        <f t="shared" si="129"/>
        <v>0</v>
      </c>
      <c r="DI393" s="475">
        <f t="shared" si="130"/>
        <v>0</v>
      </c>
      <c r="DJ393" s="475">
        <f t="shared" si="130"/>
        <v>0</v>
      </c>
      <c r="DK393" s="475">
        <f t="shared" si="130"/>
        <v>0</v>
      </c>
      <c r="DL393" s="475">
        <f t="shared" si="130"/>
        <v>0</v>
      </c>
      <c r="DM393" s="464">
        <v>1</v>
      </c>
    </row>
    <row r="394" spans="2:117">
      <c r="B394" s="473">
        <f t="shared" ref="B394:B400" si="131">+B393+1</f>
        <v>3</v>
      </c>
      <c r="C394" s="423" t="s">
        <v>147</v>
      </c>
      <c r="D394" s="423" t="s">
        <v>1298</v>
      </c>
      <c r="E394" s="423" t="s">
        <v>1299</v>
      </c>
      <c r="F394" s="476">
        <f t="shared" si="127"/>
        <v>0</v>
      </c>
      <c r="G394" s="475"/>
      <c r="H394" s="475"/>
      <c r="I394" s="475"/>
      <c r="J394" s="475"/>
      <c r="K394" s="475"/>
      <c r="L394" s="475"/>
      <c r="M394" s="475"/>
      <c r="N394" s="475"/>
      <c r="O394" s="475"/>
      <c r="P394" s="475"/>
      <c r="Q394" s="475"/>
      <c r="R394" s="475"/>
      <c r="S394" s="475"/>
      <c r="T394" s="475"/>
      <c r="U394" s="475"/>
      <c r="V394" s="475"/>
      <c r="W394" s="475"/>
      <c r="X394" s="475"/>
      <c r="Y394" s="475"/>
      <c r="Z394" s="475"/>
      <c r="AA394" s="475"/>
      <c r="AB394" s="475"/>
      <c r="AC394" s="475"/>
      <c r="AD394" s="475"/>
      <c r="AE394" s="475"/>
      <c r="AF394" s="475"/>
      <c r="AG394" s="475"/>
      <c r="AH394" s="475"/>
      <c r="AI394" s="475"/>
      <c r="AJ394" s="475"/>
      <c r="AK394" s="475"/>
      <c r="AL394" s="475"/>
      <c r="AM394" s="475"/>
      <c r="AN394" s="475"/>
      <c r="AO394" s="475"/>
      <c r="AP394" s="475"/>
      <c r="AR394" s="475"/>
      <c r="AS394" s="475"/>
      <c r="AT394" s="475"/>
      <c r="AU394" s="475"/>
      <c r="AV394" s="475"/>
      <c r="AW394" s="475"/>
      <c r="AX394" s="475"/>
      <c r="AY394" s="475"/>
      <c r="AZ394" s="475"/>
      <c r="BA394" s="475"/>
      <c r="BB394" s="475"/>
      <c r="BC394" s="475"/>
      <c r="BD394" s="475"/>
      <c r="BE394" s="475"/>
      <c r="BF394" s="475"/>
      <c r="BG394" s="475"/>
      <c r="BH394" s="475"/>
      <c r="BI394" s="475"/>
      <c r="BJ394" s="475"/>
      <c r="BK394" s="475"/>
      <c r="BL394" s="475"/>
      <c r="BM394" s="475"/>
      <c r="BN394" s="475"/>
      <c r="BO394" s="475"/>
      <c r="BP394" s="475"/>
      <c r="BQ394" s="475"/>
      <c r="BR394" s="475"/>
      <c r="BS394" s="475"/>
      <c r="BT394" s="475"/>
      <c r="BU394" s="475"/>
      <c r="BV394" s="475"/>
      <c r="BW394" s="475"/>
      <c r="BX394" s="475"/>
      <c r="BY394" s="475"/>
      <c r="BZ394" s="475"/>
      <c r="CA394" s="475"/>
      <c r="CC394" s="475">
        <f t="shared" si="128"/>
        <v>0</v>
      </c>
      <c r="CD394" s="475">
        <f t="shared" si="128"/>
        <v>0</v>
      </c>
      <c r="CE394" s="475">
        <f t="shared" si="128"/>
        <v>0</v>
      </c>
      <c r="CF394" s="475">
        <f t="shared" si="128"/>
        <v>0</v>
      </c>
      <c r="CG394" s="475">
        <f t="shared" si="128"/>
        <v>0</v>
      </c>
      <c r="CH394" s="475">
        <f t="shared" si="128"/>
        <v>0</v>
      </c>
      <c r="CI394" s="475">
        <f t="shared" si="128"/>
        <v>0</v>
      </c>
      <c r="CJ394" s="475">
        <f t="shared" si="128"/>
        <v>0</v>
      </c>
      <c r="CK394" s="475">
        <f t="shared" si="128"/>
        <v>0</v>
      </c>
      <c r="CL394" s="475">
        <f t="shared" si="128"/>
        <v>0</v>
      </c>
      <c r="CM394" s="475">
        <f t="shared" si="128"/>
        <v>0</v>
      </c>
      <c r="CN394" s="475">
        <f t="shared" si="128"/>
        <v>0</v>
      </c>
      <c r="CO394" s="475">
        <f t="shared" si="128"/>
        <v>0</v>
      </c>
      <c r="CP394" s="475">
        <f t="shared" si="128"/>
        <v>0</v>
      </c>
      <c r="CQ394" s="475">
        <f t="shared" si="128"/>
        <v>0</v>
      </c>
      <c r="CR394" s="475">
        <f t="shared" si="128"/>
        <v>0</v>
      </c>
      <c r="CS394" s="475">
        <f t="shared" si="129"/>
        <v>0</v>
      </c>
      <c r="CT394" s="475">
        <f t="shared" si="129"/>
        <v>0</v>
      </c>
      <c r="CU394" s="475">
        <f t="shared" si="129"/>
        <v>0</v>
      </c>
      <c r="CV394" s="475">
        <f t="shared" si="129"/>
        <v>0</v>
      </c>
      <c r="CW394" s="475">
        <f t="shared" si="129"/>
        <v>0</v>
      </c>
      <c r="CX394" s="475">
        <f t="shared" si="129"/>
        <v>0</v>
      </c>
      <c r="CY394" s="475">
        <f t="shared" si="129"/>
        <v>0</v>
      </c>
      <c r="CZ394" s="475">
        <f t="shared" si="129"/>
        <v>0</v>
      </c>
      <c r="DA394" s="475">
        <f t="shared" si="129"/>
        <v>0</v>
      </c>
      <c r="DB394" s="475">
        <f t="shared" si="129"/>
        <v>0</v>
      </c>
      <c r="DC394" s="475">
        <f t="shared" si="129"/>
        <v>0</v>
      </c>
      <c r="DD394" s="475">
        <f t="shared" si="129"/>
        <v>0</v>
      </c>
      <c r="DE394" s="475">
        <f t="shared" si="129"/>
        <v>0</v>
      </c>
      <c r="DF394" s="475">
        <f t="shared" si="129"/>
        <v>0</v>
      </c>
      <c r="DG394" s="475">
        <f t="shared" si="129"/>
        <v>0</v>
      </c>
      <c r="DH394" s="475">
        <f t="shared" si="129"/>
        <v>0</v>
      </c>
      <c r="DI394" s="475">
        <f t="shared" si="130"/>
        <v>0</v>
      </c>
      <c r="DJ394" s="475">
        <f t="shared" si="130"/>
        <v>0</v>
      </c>
      <c r="DK394" s="475">
        <f t="shared" si="130"/>
        <v>0</v>
      </c>
      <c r="DL394" s="475">
        <f t="shared" si="130"/>
        <v>0</v>
      </c>
      <c r="DM394" s="464">
        <v>1</v>
      </c>
    </row>
    <row r="395" spans="2:117">
      <c r="B395" s="473">
        <f t="shared" si="131"/>
        <v>4</v>
      </c>
      <c r="C395" s="423" t="s">
        <v>147</v>
      </c>
      <c r="D395" s="423" t="s">
        <v>1300</v>
      </c>
      <c r="E395" s="423" t="s">
        <v>1301</v>
      </c>
      <c r="F395" s="476">
        <f t="shared" si="127"/>
        <v>0</v>
      </c>
      <c r="G395" s="475"/>
      <c r="H395" s="475"/>
      <c r="I395" s="475"/>
      <c r="J395" s="475"/>
      <c r="K395" s="475"/>
      <c r="L395" s="475"/>
      <c r="M395" s="475"/>
      <c r="N395" s="475"/>
      <c r="O395" s="475"/>
      <c r="P395" s="475"/>
      <c r="Q395" s="475"/>
      <c r="R395" s="475"/>
      <c r="S395" s="475"/>
      <c r="T395" s="475"/>
      <c r="U395" s="475"/>
      <c r="V395" s="475"/>
      <c r="W395" s="475"/>
      <c r="X395" s="475"/>
      <c r="Y395" s="475"/>
      <c r="Z395" s="475"/>
      <c r="AA395" s="475"/>
      <c r="AB395" s="475"/>
      <c r="AC395" s="475"/>
      <c r="AD395" s="475"/>
      <c r="AE395" s="475"/>
      <c r="AF395" s="475"/>
      <c r="AG395" s="475"/>
      <c r="AH395" s="475"/>
      <c r="AI395" s="475"/>
      <c r="AJ395" s="475"/>
      <c r="AK395" s="475"/>
      <c r="AL395" s="475"/>
      <c r="AM395" s="475"/>
      <c r="AN395" s="475"/>
      <c r="AO395" s="475"/>
      <c r="AP395" s="475"/>
      <c r="AR395" s="475"/>
      <c r="AS395" s="475"/>
      <c r="AT395" s="475"/>
      <c r="AU395" s="475"/>
      <c r="AV395" s="475"/>
      <c r="AW395" s="475"/>
      <c r="AX395" s="475"/>
      <c r="AY395" s="475"/>
      <c r="AZ395" s="475"/>
      <c r="BA395" s="475"/>
      <c r="BB395" s="475"/>
      <c r="BC395" s="475"/>
      <c r="BD395" s="475"/>
      <c r="BE395" s="475"/>
      <c r="BF395" s="475"/>
      <c r="BG395" s="475"/>
      <c r="BH395" s="475"/>
      <c r="BI395" s="475"/>
      <c r="BJ395" s="475"/>
      <c r="BK395" s="475"/>
      <c r="BL395" s="475"/>
      <c r="BM395" s="475"/>
      <c r="BN395" s="475"/>
      <c r="BO395" s="475"/>
      <c r="BP395" s="475"/>
      <c r="BQ395" s="475"/>
      <c r="BR395" s="475"/>
      <c r="BS395" s="475"/>
      <c r="BT395" s="475"/>
      <c r="BU395" s="475"/>
      <c r="BV395" s="475"/>
      <c r="BW395" s="475"/>
      <c r="BX395" s="475"/>
      <c r="BY395" s="475"/>
      <c r="BZ395" s="475"/>
      <c r="CA395" s="475"/>
      <c r="CC395" s="475">
        <f t="shared" si="128"/>
        <v>0</v>
      </c>
      <c r="CD395" s="475">
        <f t="shared" si="128"/>
        <v>0</v>
      </c>
      <c r="CE395" s="475">
        <f t="shared" si="128"/>
        <v>0</v>
      </c>
      <c r="CF395" s="475">
        <f t="shared" si="128"/>
        <v>0</v>
      </c>
      <c r="CG395" s="475">
        <f t="shared" si="128"/>
        <v>0</v>
      </c>
      <c r="CH395" s="475">
        <f t="shared" si="128"/>
        <v>0</v>
      </c>
      <c r="CI395" s="475">
        <f t="shared" si="128"/>
        <v>0</v>
      </c>
      <c r="CJ395" s="475">
        <f t="shared" si="128"/>
        <v>0</v>
      </c>
      <c r="CK395" s="475">
        <f t="shared" si="128"/>
        <v>0</v>
      </c>
      <c r="CL395" s="475">
        <f t="shared" si="128"/>
        <v>0</v>
      </c>
      <c r="CM395" s="475">
        <f t="shared" si="128"/>
        <v>0</v>
      </c>
      <c r="CN395" s="475">
        <f t="shared" si="128"/>
        <v>0</v>
      </c>
      <c r="CO395" s="475">
        <f t="shared" si="128"/>
        <v>0</v>
      </c>
      <c r="CP395" s="475">
        <f t="shared" si="128"/>
        <v>0</v>
      </c>
      <c r="CQ395" s="475">
        <f t="shared" si="128"/>
        <v>0</v>
      </c>
      <c r="CR395" s="475">
        <f t="shared" si="128"/>
        <v>0</v>
      </c>
      <c r="CS395" s="475">
        <f t="shared" si="129"/>
        <v>0</v>
      </c>
      <c r="CT395" s="475">
        <f t="shared" si="129"/>
        <v>0</v>
      </c>
      <c r="CU395" s="475">
        <f t="shared" si="129"/>
        <v>0</v>
      </c>
      <c r="CV395" s="475">
        <f t="shared" si="129"/>
        <v>0</v>
      </c>
      <c r="CW395" s="475">
        <f t="shared" si="129"/>
        <v>0</v>
      </c>
      <c r="CX395" s="475">
        <f t="shared" si="129"/>
        <v>0</v>
      </c>
      <c r="CY395" s="475">
        <f t="shared" si="129"/>
        <v>0</v>
      </c>
      <c r="CZ395" s="475">
        <f t="shared" si="129"/>
        <v>0</v>
      </c>
      <c r="DA395" s="475">
        <f t="shared" si="129"/>
        <v>0</v>
      </c>
      <c r="DB395" s="475">
        <f t="shared" si="129"/>
        <v>0</v>
      </c>
      <c r="DC395" s="475">
        <f t="shared" si="129"/>
        <v>0</v>
      </c>
      <c r="DD395" s="475">
        <f t="shared" si="129"/>
        <v>0</v>
      </c>
      <c r="DE395" s="475">
        <f t="shared" si="129"/>
        <v>0</v>
      </c>
      <c r="DF395" s="475">
        <f t="shared" si="129"/>
        <v>0</v>
      </c>
      <c r="DG395" s="475">
        <f t="shared" si="129"/>
        <v>0</v>
      </c>
      <c r="DH395" s="475">
        <f t="shared" si="129"/>
        <v>0</v>
      </c>
      <c r="DI395" s="475">
        <f t="shared" si="130"/>
        <v>0</v>
      </c>
      <c r="DJ395" s="475">
        <f t="shared" si="130"/>
        <v>0</v>
      </c>
      <c r="DK395" s="475">
        <f t="shared" si="130"/>
        <v>0</v>
      </c>
      <c r="DL395" s="475">
        <f t="shared" si="130"/>
        <v>0</v>
      </c>
      <c r="DM395" s="464">
        <v>1</v>
      </c>
    </row>
    <row r="396" spans="2:117">
      <c r="B396" s="473">
        <f t="shared" si="131"/>
        <v>5</v>
      </c>
      <c r="C396" s="423" t="s">
        <v>147</v>
      </c>
      <c r="D396" s="423" t="s">
        <v>1302</v>
      </c>
      <c r="E396" s="423" t="s">
        <v>1303</v>
      </c>
      <c r="F396" s="476">
        <f t="shared" si="127"/>
        <v>0</v>
      </c>
      <c r="G396" s="475"/>
      <c r="H396" s="475"/>
      <c r="I396" s="475"/>
      <c r="J396" s="475"/>
      <c r="K396" s="475"/>
      <c r="L396" s="475"/>
      <c r="M396" s="475"/>
      <c r="N396" s="475"/>
      <c r="O396" s="475"/>
      <c r="P396" s="475"/>
      <c r="Q396" s="475"/>
      <c r="R396" s="475"/>
      <c r="S396" s="475"/>
      <c r="T396" s="475"/>
      <c r="U396" s="475"/>
      <c r="V396" s="475"/>
      <c r="W396" s="475"/>
      <c r="X396" s="475"/>
      <c r="Y396" s="475"/>
      <c r="Z396" s="475"/>
      <c r="AA396" s="475"/>
      <c r="AB396" s="475"/>
      <c r="AC396" s="475"/>
      <c r="AD396" s="475"/>
      <c r="AE396" s="475"/>
      <c r="AF396" s="475"/>
      <c r="AG396" s="475"/>
      <c r="AH396" s="475"/>
      <c r="AI396" s="475"/>
      <c r="AJ396" s="475"/>
      <c r="AK396" s="475"/>
      <c r="AL396" s="475"/>
      <c r="AM396" s="475"/>
      <c r="AN396" s="475"/>
      <c r="AO396" s="475"/>
      <c r="AP396" s="475"/>
      <c r="AR396" s="475"/>
      <c r="AS396" s="475"/>
      <c r="AT396" s="475"/>
      <c r="AU396" s="475"/>
      <c r="AV396" s="475"/>
      <c r="AW396" s="475"/>
      <c r="AX396" s="475"/>
      <c r="AY396" s="475"/>
      <c r="AZ396" s="475"/>
      <c r="BA396" s="475"/>
      <c r="BB396" s="475"/>
      <c r="BC396" s="475"/>
      <c r="BD396" s="475"/>
      <c r="BE396" s="475"/>
      <c r="BF396" s="475"/>
      <c r="BG396" s="475"/>
      <c r="BH396" s="475"/>
      <c r="BI396" s="475"/>
      <c r="BJ396" s="475"/>
      <c r="BK396" s="475"/>
      <c r="BL396" s="475"/>
      <c r="BM396" s="475"/>
      <c r="BN396" s="475"/>
      <c r="BO396" s="475"/>
      <c r="BP396" s="475"/>
      <c r="BQ396" s="475"/>
      <c r="BR396" s="475"/>
      <c r="BS396" s="475"/>
      <c r="BT396" s="475"/>
      <c r="BU396" s="475"/>
      <c r="BV396" s="475"/>
      <c r="BW396" s="475"/>
      <c r="BX396" s="475"/>
      <c r="BY396" s="475"/>
      <c r="BZ396" s="475"/>
      <c r="CA396" s="475"/>
      <c r="CC396" s="475">
        <f t="shared" si="128"/>
        <v>0</v>
      </c>
      <c r="CD396" s="475">
        <f t="shared" si="128"/>
        <v>0</v>
      </c>
      <c r="CE396" s="475">
        <f t="shared" si="128"/>
        <v>0</v>
      </c>
      <c r="CF396" s="475">
        <f t="shared" si="128"/>
        <v>0</v>
      </c>
      <c r="CG396" s="475">
        <f t="shared" si="128"/>
        <v>0</v>
      </c>
      <c r="CH396" s="475">
        <f t="shared" si="128"/>
        <v>0</v>
      </c>
      <c r="CI396" s="475">
        <f t="shared" si="128"/>
        <v>0</v>
      </c>
      <c r="CJ396" s="475">
        <f t="shared" si="128"/>
        <v>0</v>
      </c>
      <c r="CK396" s="475">
        <f t="shared" si="128"/>
        <v>0</v>
      </c>
      <c r="CL396" s="475">
        <f t="shared" si="128"/>
        <v>0</v>
      </c>
      <c r="CM396" s="475">
        <f t="shared" si="128"/>
        <v>0</v>
      </c>
      <c r="CN396" s="475">
        <f t="shared" si="128"/>
        <v>0</v>
      </c>
      <c r="CO396" s="475">
        <f t="shared" si="128"/>
        <v>0</v>
      </c>
      <c r="CP396" s="475">
        <f t="shared" si="128"/>
        <v>0</v>
      </c>
      <c r="CQ396" s="475">
        <f t="shared" si="128"/>
        <v>0</v>
      </c>
      <c r="CR396" s="475">
        <f t="shared" si="128"/>
        <v>0</v>
      </c>
      <c r="CS396" s="475">
        <f t="shared" si="129"/>
        <v>0</v>
      </c>
      <c r="CT396" s="475">
        <f t="shared" si="129"/>
        <v>0</v>
      </c>
      <c r="CU396" s="475">
        <f t="shared" si="129"/>
        <v>0</v>
      </c>
      <c r="CV396" s="475">
        <f t="shared" si="129"/>
        <v>0</v>
      </c>
      <c r="CW396" s="475">
        <f t="shared" si="129"/>
        <v>0</v>
      </c>
      <c r="CX396" s="475">
        <f t="shared" si="129"/>
        <v>0</v>
      </c>
      <c r="CY396" s="475">
        <f t="shared" si="129"/>
        <v>0</v>
      </c>
      <c r="CZ396" s="475">
        <f t="shared" si="129"/>
        <v>0</v>
      </c>
      <c r="DA396" s="475">
        <f t="shared" si="129"/>
        <v>0</v>
      </c>
      <c r="DB396" s="475">
        <f t="shared" si="129"/>
        <v>0</v>
      </c>
      <c r="DC396" s="475">
        <f t="shared" si="129"/>
        <v>0</v>
      </c>
      <c r="DD396" s="475">
        <f t="shared" si="129"/>
        <v>0</v>
      </c>
      <c r="DE396" s="475">
        <f t="shared" si="129"/>
        <v>0</v>
      </c>
      <c r="DF396" s="475">
        <f t="shared" si="129"/>
        <v>0</v>
      </c>
      <c r="DG396" s="475">
        <f t="shared" si="129"/>
        <v>0</v>
      </c>
      <c r="DH396" s="475">
        <f t="shared" si="129"/>
        <v>0</v>
      </c>
      <c r="DI396" s="475">
        <f t="shared" si="130"/>
        <v>0</v>
      </c>
      <c r="DJ396" s="475">
        <f t="shared" si="130"/>
        <v>0</v>
      </c>
      <c r="DK396" s="475">
        <f t="shared" si="130"/>
        <v>0</v>
      </c>
      <c r="DL396" s="475">
        <f t="shared" si="130"/>
        <v>0</v>
      </c>
      <c r="DM396" s="464">
        <v>1</v>
      </c>
    </row>
    <row r="397" spans="2:117">
      <c r="B397" s="473">
        <f t="shared" si="131"/>
        <v>6</v>
      </c>
      <c r="C397" s="423" t="s">
        <v>147</v>
      </c>
      <c r="D397" s="423" t="s">
        <v>1304</v>
      </c>
      <c r="E397" s="423" t="s">
        <v>1305</v>
      </c>
      <c r="F397" s="476">
        <f t="shared" si="127"/>
        <v>0</v>
      </c>
      <c r="G397" s="475"/>
      <c r="H397" s="475"/>
      <c r="I397" s="475"/>
      <c r="J397" s="475"/>
      <c r="K397" s="475"/>
      <c r="L397" s="475"/>
      <c r="M397" s="475"/>
      <c r="N397" s="475"/>
      <c r="O397" s="475"/>
      <c r="P397" s="475"/>
      <c r="Q397" s="475"/>
      <c r="R397" s="475"/>
      <c r="S397" s="475"/>
      <c r="T397" s="475"/>
      <c r="U397" s="475"/>
      <c r="V397" s="475"/>
      <c r="W397" s="475"/>
      <c r="X397" s="475"/>
      <c r="Y397" s="475"/>
      <c r="Z397" s="475"/>
      <c r="AA397" s="475"/>
      <c r="AB397" s="475"/>
      <c r="AC397" s="475"/>
      <c r="AD397" s="475"/>
      <c r="AE397" s="475"/>
      <c r="AF397" s="475"/>
      <c r="AG397" s="475"/>
      <c r="AH397" s="475"/>
      <c r="AI397" s="475"/>
      <c r="AJ397" s="475"/>
      <c r="AK397" s="475"/>
      <c r="AL397" s="475"/>
      <c r="AM397" s="475"/>
      <c r="AN397" s="475"/>
      <c r="AO397" s="475"/>
      <c r="AP397" s="475"/>
      <c r="AR397" s="475"/>
      <c r="AS397" s="475"/>
      <c r="AT397" s="475"/>
      <c r="AU397" s="475"/>
      <c r="AV397" s="475"/>
      <c r="AW397" s="475"/>
      <c r="AX397" s="475"/>
      <c r="AY397" s="475"/>
      <c r="AZ397" s="475"/>
      <c r="BA397" s="475"/>
      <c r="BB397" s="475"/>
      <c r="BC397" s="475"/>
      <c r="BD397" s="475"/>
      <c r="BE397" s="475"/>
      <c r="BF397" s="475"/>
      <c r="BG397" s="475"/>
      <c r="BH397" s="475"/>
      <c r="BI397" s="475"/>
      <c r="BJ397" s="475"/>
      <c r="BK397" s="475"/>
      <c r="BL397" s="475"/>
      <c r="BM397" s="475"/>
      <c r="BN397" s="475"/>
      <c r="BO397" s="475"/>
      <c r="BP397" s="475"/>
      <c r="BQ397" s="475"/>
      <c r="BR397" s="475"/>
      <c r="BS397" s="475"/>
      <c r="BT397" s="475"/>
      <c r="BU397" s="475"/>
      <c r="BV397" s="475"/>
      <c r="BW397" s="475"/>
      <c r="BX397" s="475"/>
      <c r="BY397" s="475"/>
      <c r="BZ397" s="475"/>
      <c r="CA397" s="475"/>
      <c r="CC397" s="475">
        <f t="shared" si="128"/>
        <v>0</v>
      </c>
      <c r="CD397" s="475">
        <f t="shared" si="128"/>
        <v>0</v>
      </c>
      <c r="CE397" s="475">
        <f t="shared" si="128"/>
        <v>0</v>
      </c>
      <c r="CF397" s="475">
        <f t="shared" si="128"/>
        <v>0</v>
      </c>
      <c r="CG397" s="475">
        <f t="shared" si="128"/>
        <v>0</v>
      </c>
      <c r="CH397" s="475">
        <f t="shared" si="128"/>
        <v>0</v>
      </c>
      <c r="CI397" s="475">
        <f t="shared" si="128"/>
        <v>0</v>
      </c>
      <c r="CJ397" s="475">
        <f t="shared" si="128"/>
        <v>0</v>
      </c>
      <c r="CK397" s="475">
        <f t="shared" si="128"/>
        <v>0</v>
      </c>
      <c r="CL397" s="475">
        <f t="shared" si="128"/>
        <v>0</v>
      </c>
      <c r="CM397" s="475">
        <f t="shared" si="128"/>
        <v>0</v>
      </c>
      <c r="CN397" s="475">
        <f t="shared" si="128"/>
        <v>0</v>
      </c>
      <c r="CO397" s="475">
        <f t="shared" si="128"/>
        <v>0</v>
      </c>
      <c r="CP397" s="475">
        <f t="shared" si="128"/>
        <v>0</v>
      </c>
      <c r="CQ397" s="475">
        <f t="shared" si="128"/>
        <v>0</v>
      </c>
      <c r="CR397" s="475">
        <f t="shared" si="128"/>
        <v>0</v>
      </c>
      <c r="CS397" s="475">
        <f t="shared" si="129"/>
        <v>0</v>
      </c>
      <c r="CT397" s="475">
        <f t="shared" si="129"/>
        <v>0</v>
      </c>
      <c r="CU397" s="475">
        <f t="shared" si="129"/>
        <v>0</v>
      </c>
      <c r="CV397" s="475">
        <f t="shared" si="129"/>
        <v>0</v>
      </c>
      <c r="CW397" s="475">
        <f t="shared" si="129"/>
        <v>0</v>
      </c>
      <c r="CX397" s="475">
        <f t="shared" si="129"/>
        <v>0</v>
      </c>
      <c r="CY397" s="475">
        <f t="shared" si="129"/>
        <v>0</v>
      </c>
      <c r="CZ397" s="475">
        <f t="shared" si="129"/>
        <v>0</v>
      </c>
      <c r="DA397" s="475">
        <f t="shared" si="129"/>
        <v>0</v>
      </c>
      <c r="DB397" s="475">
        <f t="shared" si="129"/>
        <v>0</v>
      </c>
      <c r="DC397" s="475">
        <f t="shared" si="129"/>
        <v>0</v>
      </c>
      <c r="DD397" s="475">
        <f t="shared" si="129"/>
        <v>0</v>
      </c>
      <c r="DE397" s="475">
        <f t="shared" si="129"/>
        <v>0</v>
      </c>
      <c r="DF397" s="475">
        <f t="shared" si="129"/>
        <v>0</v>
      </c>
      <c r="DG397" s="475">
        <f t="shared" si="129"/>
        <v>0</v>
      </c>
      <c r="DH397" s="475">
        <f t="shared" si="129"/>
        <v>0</v>
      </c>
      <c r="DI397" s="475">
        <f t="shared" si="130"/>
        <v>0</v>
      </c>
      <c r="DJ397" s="475">
        <f t="shared" si="130"/>
        <v>0</v>
      </c>
      <c r="DK397" s="475">
        <f t="shared" si="130"/>
        <v>0</v>
      </c>
      <c r="DL397" s="475">
        <f t="shared" si="130"/>
        <v>0</v>
      </c>
      <c r="DM397" s="464">
        <v>1</v>
      </c>
    </row>
    <row r="398" spans="2:117">
      <c r="B398" s="473">
        <f t="shared" si="131"/>
        <v>7</v>
      </c>
      <c r="C398" s="423" t="s">
        <v>147</v>
      </c>
      <c r="D398" s="423" t="s">
        <v>1306</v>
      </c>
      <c r="E398" s="423" t="s">
        <v>1307</v>
      </c>
      <c r="F398" s="476">
        <f t="shared" si="127"/>
        <v>0</v>
      </c>
      <c r="G398" s="475"/>
      <c r="H398" s="475"/>
      <c r="I398" s="475"/>
      <c r="J398" s="475"/>
      <c r="K398" s="475"/>
      <c r="L398" s="475"/>
      <c r="M398" s="475"/>
      <c r="N398" s="475"/>
      <c r="O398" s="475"/>
      <c r="P398" s="475"/>
      <c r="Q398" s="475"/>
      <c r="R398" s="475"/>
      <c r="S398" s="475"/>
      <c r="T398" s="475"/>
      <c r="U398" s="475"/>
      <c r="V398" s="475"/>
      <c r="W398" s="475"/>
      <c r="X398" s="475"/>
      <c r="Y398" s="475"/>
      <c r="Z398" s="475"/>
      <c r="AA398" s="475"/>
      <c r="AB398" s="475"/>
      <c r="AC398" s="475"/>
      <c r="AD398" s="475"/>
      <c r="AE398" s="475"/>
      <c r="AF398" s="475"/>
      <c r="AG398" s="475"/>
      <c r="AH398" s="475"/>
      <c r="AI398" s="475"/>
      <c r="AJ398" s="475"/>
      <c r="AK398" s="475"/>
      <c r="AL398" s="475"/>
      <c r="AM398" s="475"/>
      <c r="AN398" s="475"/>
      <c r="AO398" s="475"/>
      <c r="AP398" s="475"/>
      <c r="AR398" s="475"/>
      <c r="AS398" s="475"/>
      <c r="AT398" s="475"/>
      <c r="AU398" s="475"/>
      <c r="AV398" s="475"/>
      <c r="AW398" s="475"/>
      <c r="AX398" s="475"/>
      <c r="AY398" s="475"/>
      <c r="AZ398" s="475"/>
      <c r="BA398" s="475"/>
      <c r="BB398" s="475"/>
      <c r="BC398" s="475"/>
      <c r="BD398" s="475"/>
      <c r="BE398" s="475"/>
      <c r="BF398" s="475"/>
      <c r="BG398" s="475"/>
      <c r="BH398" s="475"/>
      <c r="BI398" s="475"/>
      <c r="BJ398" s="475"/>
      <c r="BK398" s="475"/>
      <c r="BL398" s="475"/>
      <c r="BM398" s="475"/>
      <c r="BN398" s="475"/>
      <c r="BO398" s="475"/>
      <c r="BP398" s="475"/>
      <c r="BQ398" s="475"/>
      <c r="BR398" s="475"/>
      <c r="BS398" s="475"/>
      <c r="BT398" s="475"/>
      <c r="BU398" s="475"/>
      <c r="BV398" s="475"/>
      <c r="BW398" s="475"/>
      <c r="BX398" s="475"/>
      <c r="BY398" s="475"/>
      <c r="BZ398" s="475"/>
      <c r="CA398" s="475"/>
      <c r="CC398" s="475">
        <f t="shared" si="128"/>
        <v>0</v>
      </c>
      <c r="CD398" s="475">
        <f t="shared" si="128"/>
        <v>0</v>
      </c>
      <c r="CE398" s="475">
        <f t="shared" si="128"/>
        <v>0</v>
      </c>
      <c r="CF398" s="475">
        <f t="shared" si="128"/>
        <v>0</v>
      </c>
      <c r="CG398" s="475">
        <f t="shared" si="128"/>
        <v>0</v>
      </c>
      <c r="CH398" s="475">
        <f t="shared" si="128"/>
        <v>0</v>
      </c>
      <c r="CI398" s="475">
        <f t="shared" si="128"/>
        <v>0</v>
      </c>
      <c r="CJ398" s="475">
        <f t="shared" si="128"/>
        <v>0</v>
      </c>
      <c r="CK398" s="475">
        <f t="shared" si="128"/>
        <v>0</v>
      </c>
      <c r="CL398" s="475">
        <f t="shared" si="128"/>
        <v>0</v>
      </c>
      <c r="CM398" s="475">
        <f t="shared" si="128"/>
        <v>0</v>
      </c>
      <c r="CN398" s="475">
        <f t="shared" si="128"/>
        <v>0</v>
      </c>
      <c r="CO398" s="475">
        <f t="shared" si="128"/>
        <v>0</v>
      </c>
      <c r="CP398" s="475">
        <f t="shared" si="128"/>
        <v>0</v>
      </c>
      <c r="CQ398" s="475">
        <f t="shared" si="128"/>
        <v>0</v>
      </c>
      <c r="CR398" s="475">
        <f t="shared" si="128"/>
        <v>0</v>
      </c>
      <c r="CS398" s="475">
        <f t="shared" si="129"/>
        <v>0</v>
      </c>
      <c r="CT398" s="475">
        <f t="shared" si="129"/>
        <v>0</v>
      </c>
      <c r="CU398" s="475">
        <f t="shared" si="129"/>
        <v>0</v>
      </c>
      <c r="CV398" s="475">
        <f t="shared" si="129"/>
        <v>0</v>
      </c>
      <c r="CW398" s="475">
        <f t="shared" si="129"/>
        <v>0</v>
      </c>
      <c r="CX398" s="475">
        <f t="shared" si="129"/>
        <v>0</v>
      </c>
      <c r="CY398" s="475">
        <f t="shared" si="129"/>
        <v>0</v>
      </c>
      <c r="CZ398" s="475">
        <f t="shared" si="129"/>
        <v>0</v>
      </c>
      <c r="DA398" s="475">
        <f t="shared" si="129"/>
        <v>0</v>
      </c>
      <c r="DB398" s="475">
        <f t="shared" si="129"/>
        <v>0</v>
      </c>
      <c r="DC398" s="475">
        <f t="shared" si="129"/>
        <v>0</v>
      </c>
      <c r="DD398" s="475">
        <f t="shared" si="129"/>
        <v>0</v>
      </c>
      <c r="DE398" s="475">
        <f t="shared" si="129"/>
        <v>0</v>
      </c>
      <c r="DF398" s="475">
        <f t="shared" si="129"/>
        <v>0</v>
      </c>
      <c r="DG398" s="475">
        <f t="shared" si="129"/>
        <v>0</v>
      </c>
      <c r="DH398" s="475">
        <f t="shared" si="129"/>
        <v>0</v>
      </c>
      <c r="DI398" s="475">
        <f t="shared" si="130"/>
        <v>0</v>
      </c>
      <c r="DJ398" s="475">
        <f t="shared" si="130"/>
        <v>0</v>
      </c>
      <c r="DK398" s="475">
        <f t="shared" si="130"/>
        <v>0</v>
      </c>
      <c r="DL398" s="475">
        <f t="shared" si="130"/>
        <v>0</v>
      </c>
      <c r="DM398" s="464">
        <v>1</v>
      </c>
    </row>
    <row r="399" spans="2:117">
      <c r="B399" s="473">
        <f t="shared" si="131"/>
        <v>8</v>
      </c>
      <c r="C399" s="423" t="s">
        <v>147</v>
      </c>
      <c r="D399" s="423" t="s">
        <v>1308</v>
      </c>
      <c r="E399" s="423" t="s">
        <v>1309</v>
      </c>
      <c r="F399" s="476">
        <f t="shared" si="127"/>
        <v>0</v>
      </c>
      <c r="G399" s="475"/>
      <c r="H399" s="475"/>
      <c r="I399" s="475"/>
      <c r="J399" s="475"/>
      <c r="K399" s="475"/>
      <c r="L399" s="475"/>
      <c r="M399" s="475"/>
      <c r="N399" s="475"/>
      <c r="O399" s="475"/>
      <c r="P399" s="475"/>
      <c r="Q399" s="475"/>
      <c r="R399" s="475"/>
      <c r="S399" s="475"/>
      <c r="T399" s="475"/>
      <c r="U399" s="475"/>
      <c r="V399" s="475"/>
      <c r="W399" s="475"/>
      <c r="X399" s="475"/>
      <c r="Y399" s="475"/>
      <c r="Z399" s="475"/>
      <c r="AA399" s="475"/>
      <c r="AB399" s="475"/>
      <c r="AC399" s="475"/>
      <c r="AD399" s="475"/>
      <c r="AE399" s="475"/>
      <c r="AF399" s="475"/>
      <c r="AG399" s="475"/>
      <c r="AH399" s="475"/>
      <c r="AI399" s="475"/>
      <c r="AJ399" s="475"/>
      <c r="AK399" s="475"/>
      <c r="AL399" s="475"/>
      <c r="AM399" s="475"/>
      <c r="AN399" s="475"/>
      <c r="AO399" s="475"/>
      <c r="AP399" s="475"/>
      <c r="AR399" s="475"/>
      <c r="AS399" s="475"/>
      <c r="AT399" s="475"/>
      <c r="AU399" s="475"/>
      <c r="AV399" s="475"/>
      <c r="AW399" s="475"/>
      <c r="AX399" s="475"/>
      <c r="AY399" s="475"/>
      <c r="AZ399" s="475"/>
      <c r="BA399" s="475"/>
      <c r="BB399" s="475"/>
      <c r="BC399" s="475"/>
      <c r="BD399" s="475"/>
      <c r="BE399" s="475"/>
      <c r="BF399" s="475"/>
      <c r="BG399" s="475"/>
      <c r="BH399" s="475"/>
      <c r="BI399" s="475"/>
      <c r="BJ399" s="475"/>
      <c r="BK399" s="475"/>
      <c r="BL399" s="475"/>
      <c r="BM399" s="475"/>
      <c r="BN399" s="475"/>
      <c r="BO399" s="475"/>
      <c r="BP399" s="475"/>
      <c r="BQ399" s="475"/>
      <c r="BR399" s="475"/>
      <c r="BS399" s="475"/>
      <c r="BT399" s="475"/>
      <c r="BU399" s="475"/>
      <c r="BV399" s="475"/>
      <c r="BW399" s="475"/>
      <c r="BX399" s="475"/>
      <c r="BY399" s="475"/>
      <c r="BZ399" s="475"/>
      <c r="CA399" s="475"/>
      <c r="CC399" s="475">
        <f t="shared" si="128"/>
        <v>0</v>
      </c>
      <c r="CD399" s="475">
        <f t="shared" si="128"/>
        <v>0</v>
      </c>
      <c r="CE399" s="475">
        <f t="shared" si="128"/>
        <v>0</v>
      </c>
      <c r="CF399" s="475">
        <f t="shared" si="128"/>
        <v>0</v>
      </c>
      <c r="CG399" s="475">
        <f t="shared" si="128"/>
        <v>0</v>
      </c>
      <c r="CH399" s="475">
        <f t="shared" si="128"/>
        <v>0</v>
      </c>
      <c r="CI399" s="475">
        <f t="shared" si="128"/>
        <v>0</v>
      </c>
      <c r="CJ399" s="475">
        <f t="shared" si="128"/>
        <v>0</v>
      </c>
      <c r="CK399" s="475">
        <f t="shared" si="128"/>
        <v>0</v>
      </c>
      <c r="CL399" s="475">
        <f t="shared" si="128"/>
        <v>0</v>
      </c>
      <c r="CM399" s="475">
        <f t="shared" si="128"/>
        <v>0</v>
      </c>
      <c r="CN399" s="475">
        <f t="shared" si="128"/>
        <v>0</v>
      </c>
      <c r="CO399" s="475">
        <f t="shared" si="128"/>
        <v>0</v>
      </c>
      <c r="CP399" s="475">
        <f t="shared" si="128"/>
        <v>0</v>
      </c>
      <c r="CQ399" s="475">
        <f t="shared" si="128"/>
        <v>0</v>
      </c>
      <c r="CR399" s="475">
        <f t="shared" si="128"/>
        <v>0</v>
      </c>
      <c r="CS399" s="475">
        <f t="shared" si="129"/>
        <v>0</v>
      </c>
      <c r="CT399" s="475">
        <f t="shared" si="129"/>
        <v>0</v>
      </c>
      <c r="CU399" s="475">
        <f t="shared" si="129"/>
        <v>0</v>
      </c>
      <c r="CV399" s="475">
        <f t="shared" si="129"/>
        <v>0</v>
      </c>
      <c r="CW399" s="475">
        <f t="shared" si="129"/>
        <v>0</v>
      </c>
      <c r="CX399" s="475">
        <f t="shared" si="129"/>
        <v>0</v>
      </c>
      <c r="CY399" s="475">
        <f t="shared" si="129"/>
        <v>0</v>
      </c>
      <c r="CZ399" s="475">
        <f t="shared" si="129"/>
        <v>0</v>
      </c>
      <c r="DA399" s="475">
        <f t="shared" si="129"/>
        <v>0</v>
      </c>
      <c r="DB399" s="475">
        <f t="shared" si="129"/>
        <v>0</v>
      </c>
      <c r="DC399" s="475">
        <f t="shared" si="129"/>
        <v>0</v>
      </c>
      <c r="DD399" s="475">
        <f t="shared" si="129"/>
        <v>0</v>
      </c>
      <c r="DE399" s="475">
        <f t="shared" si="129"/>
        <v>0</v>
      </c>
      <c r="DF399" s="475">
        <f t="shared" si="129"/>
        <v>0</v>
      </c>
      <c r="DG399" s="475">
        <f t="shared" si="129"/>
        <v>0</v>
      </c>
      <c r="DH399" s="475">
        <f t="shared" si="129"/>
        <v>0</v>
      </c>
      <c r="DI399" s="475">
        <f t="shared" si="130"/>
        <v>0</v>
      </c>
      <c r="DJ399" s="475">
        <f t="shared" si="130"/>
        <v>0</v>
      </c>
      <c r="DK399" s="475">
        <f t="shared" si="130"/>
        <v>0</v>
      </c>
      <c r="DL399" s="475">
        <f t="shared" si="130"/>
        <v>0</v>
      </c>
      <c r="DM399" s="464">
        <v>1</v>
      </c>
    </row>
    <row r="400" spans="2:117">
      <c r="B400" s="473">
        <f t="shared" si="131"/>
        <v>9</v>
      </c>
      <c r="C400" s="423" t="s">
        <v>147</v>
      </c>
      <c r="D400" s="423" t="s">
        <v>673</v>
      </c>
      <c r="E400" s="423" t="s">
        <v>674</v>
      </c>
      <c r="F400" s="476">
        <f t="shared" si="127"/>
        <v>0</v>
      </c>
      <c r="G400" s="475"/>
      <c r="H400" s="475"/>
      <c r="I400" s="475"/>
      <c r="J400" s="475"/>
      <c r="K400" s="475"/>
      <c r="L400" s="475"/>
      <c r="M400" s="475"/>
      <c r="N400" s="475"/>
      <c r="O400" s="475"/>
      <c r="P400" s="475"/>
      <c r="Q400" s="475"/>
      <c r="R400" s="475"/>
      <c r="S400" s="475"/>
      <c r="T400" s="475"/>
      <c r="U400" s="475"/>
      <c r="V400" s="475"/>
      <c r="W400" s="475"/>
      <c r="X400" s="475"/>
      <c r="Y400" s="475"/>
      <c r="Z400" s="475"/>
      <c r="AA400" s="475"/>
      <c r="AB400" s="475"/>
      <c r="AC400" s="475"/>
      <c r="AD400" s="475"/>
      <c r="AE400" s="475"/>
      <c r="AF400" s="475"/>
      <c r="AG400" s="475"/>
      <c r="AH400" s="475"/>
      <c r="AI400" s="475"/>
      <c r="AJ400" s="475"/>
      <c r="AK400" s="475"/>
      <c r="AL400" s="475"/>
      <c r="AM400" s="475"/>
      <c r="AN400" s="475"/>
      <c r="AO400" s="475"/>
      <c r="AP400" s="475"/>
      <c r="AR400" s="475"/>
      <c r="AS400" s="475"/>
      <c r="AT400" s="475"/>
      <c r="AU400" s="475"/>
      <c r="AV400" s="475"/>
      <c r="AW400" s="475"/>
      <c r="AX400" s="475"/>
      <c r="AY400" s="475"/>
      <c r="AZ400" s="475"/>
      <c r="BA400" s="475"/>
      <c r="BB400" s="475"/>
      <c r="BC400" s="475"/>
      <c r="BD400" s="475"/>
      <c r="BE400" s="475"/>
      <c r="BF400" s="475"/>
      <c r="BG400" s="475"/>
      <c r="BH400" s="475"/>
      <c r="BI400" s="475"/>
      <c r="BJ400" s="475"/>
      <c r="BK400" s="475"/>
      <c r="BL400" s="475"/>
      <c r="BM400" s="475"/>
      <c r="BN400" s="475"/>
      <c r="BO400" s="475"/>
      <c r="BP400" s="475"/>
      <c r="BQ400" s="475"/>
      <c r="BR400" s="475"/>
      <c r="BS400" s="475"/>
      <c r="BT400" s="475"/>
      <c r="BU400" s="475"/>
      <c r="BV400" s="475"/>
      <c r="BW400" s="475"/>
      <c r="BX400" s="475"/>
      <c r="BY400" s="475"/>
      <c r="BZ400" s="475"/>
      <c r="CA400" s="475"/>
      <c r="CC400" s="475">
        <f t="shared" si="128"/>
        <v>0</v>
      </c>
      <c r="CD400" s="475">
        <f t="shared" si="128"/>
        <v>0</v>
      </c>
      <c r="CE400" s="475">
        <f t="shared" si="128"/>
        <v>0</v>
      </c>
      <c r="CF400" s="475">
        <f t="shared" si="128"/>
        <v>0</v>
      </c>
      <c r="CG400" s="475">
        <f t="shared" si="128"/>
        <v>0</v>
      </c>
      <c r="CH400" s="475">
        <f t="shared" si="128"/>
        <v>0</v>
      </c>
      <c r="CI400" s="475">
        <f t="shared" si="128"/>
        <v>0</v>
      </c>
      <c r="CJ400" s="475">
        <f t="shared" si="128"/>
        <v>0</v>
      </c>
      <c r="CK400" s="475">
        <f t="shared" si="128"/>
        <v>0</v>
      </c>
      <c r="CL400" s="475">
        <f t="shared" si="128"/>
        <v>0</v>
      </c>
      <c r="CM400" s="475">
        <f t="shared" si="128"/>
        <v>0</v>
      </c>
      <c r="CN400" s="475">
        <f t="shared" si="128"/>
        <v>0</v>
      </c>
      <c r="CO400" s="475">
        <f t="shared" si="128"/>
        <v>0</v>
      </c>
      <c r="CP400" s="475">
        <f t="shared" si="128"/>
        <v>0</v>
      </c>
      <c r="CQ400" s="475">
        <f t="shared" si="128"/>
        <v>0</v>
      </c>
      <c r="CR400" s="475">
        <f t="shared" si="128"/>
        <v>0</v>
      </c>
      <c r="CS400" s="475">
        <f t="shared" si="129"/>
        <v>0</v>
      </c>
      <c r="CT400" s="475">
        <f t="shared" si="129"/>
        <v>0</v>
      </c>
      <c r="CU400" s="475">
        <f t="shared" si="129"/>
        <v>0</v>
      </c>
      <c r="CV400" s="475">
        <f t="shared" si="129"/>
        <v>0</v>
      </c>
      <c r="CW400" s="475">
        <f t="shared" si="129"/>
        <v>0</v>
      </c>
      <c r="CX400" s="475">
        <f t="shared" si="129"/>
        <v>0</v>
      </c>
      <c r="CY400" s="475">
        <f t="shared" si="129"/>
        <v>0</v>
      </c>
      <c r="CZ400" s="475">
        <f t="shared" si="129"/>
        <v>0</v>
      </c>
      <c r="DA400" s="475">
        <f t="shared" si="129"/>
        <v>0</v>
      </c>
      <c r="DB400" s="475">
        <f t="shared" si="129"/>
        <v>0</v>
      </c>
      <c r="DC400" s="475">
        <f t="shared" si="129"/>
        <v>0</v>
      </c>
      <c r="DD400" s="475">
        <f t="shared" si="129"/>
        <v>0</v>
      </c>
      <c r="DE400" s="475">
        <f t="shared" si="129"/>
        <v>0</v>
      </c>
      <c r="DF400" s="475">
        <f t="shared" si="129"/>
        <v>0</v>
      </c>
      <c r="DG400" s="475">
        <f t="shared" si="129"/>
        <v>0</v>
      </c>
      <c r="DH400" s="475">
        <f t="shared" si="129"/>
        <v>0</v>
      </c>
      <c r="DI400" s="475">
        <f t="shared" si="130"/>
        <v>0</v>
      </c>
      <c r="DJ400" s="475">
        <f t="shared" si="130"/>
        <v>0</v>
      </c>
      <c r="DK400" s="475">
        <f t="shared" si="130"/>
        <v>0</v>
      </c>
      <c r="DL400" s="475">
        <f t="shared" si="130"/>
        <v>0</v>
      </c>
      <c r="DM400" s="464">
        <v>1</v>
      </c>
    </row>
    <row r="401" spans="2:117" s="482" customFormat="1" ht="12.75" customHeight="1">
      <c r="B401" s="477"/>
      <c r="C401" s="478" t="s">
        <v>147</v>
      </c>
      <c r="D401" s="479" t="s">
        <v>1120</v>
      </c>
      <c r="E401" s="480">
        <f>COUNTA(E392:E400)</f>
        <v>9</v>
      </c>
      <c r="F401" s="481">
        <f>+SUM(F392:F400)</f>
        <v>0</v>
      </c>
      <c r="G401" s="481">
        <f>+SUM(G392:G400)</f>
        <v>0</v>
      </c>
      <c r="H401" s="481">
        <f t="shared" ref="H401:AP401" si="132">+SUM(H392:H400)</f>
        <v>0</v>
      </c>
      <c r="I401" s="481">
        <f t="shared" si="132"/>
        <v>0</v>
      </c>
      <c r="J401" s="481">
        <f t="shared" si="132"/>
        <v>0</v>
      </c>
      <c r="K401" s="481">
        <f t="shared" si="132"/>
        <v>0</v>
      </c>
      <c r="L401" s="481">
        <f t="shared" si="132"/>
        <v>0</v>
      </c>
      <c r="M401" s="481">
        <f t="shared" si="132"/>
        <v>0</v>
      </c>
      <c r="N401" s="481">
        <f t="shared" si="132"/>
        <v>0</v>
      </c>
      <c r="O401" s="481">
        <f t="shared" si="132"/>
        <v>0</v>
      </c>
      <c r="P401" s="481">
        <f t="shared" si="132"/>
        <v>0</v>
      </c>
      <c r="Q401" s="481">
        <f t="shared" si="132"/>
        <v>0</v>
      </c>
      <c r="R401" s="481">
        <f t="shared" si="132"/>
        <v>0</v>
      </c>
      <c r="S401" s="481">
        <f t="shared" si="132"/>
        <v>0</v>
      </c>
      <c r="T401" s="481">
        <f t="shared" si="132"/>
        <v>0</v>
      </c>
      <c r="U401" s="481">
        <f t="shared" si="132"/>
        <v>0</v>
      </c>
      <c r="V401" s="481">
        <f t="shared" si="132"/>
        <v>0</v>
      </c>
      <c r="W401" s="481">
        <f t="shared" si="132"/>
        <v>0</v>
      </c>
      <c r="X401" s="481">
        <f t="shared" si="132"/>
        <v>0</v>
      </c>
      <c r="Y401" s="481">
        <f t="shared" si="132"/>
        <v>0</v>
      </c>
      <c r="Z401" s="481">
        <f t="shared" si="132"/>
        <v>0</v>
      </c>
      <c r="AA401" s="481">
        <f t="shared" si="132"/>
        <v>0</v>
      </c>
      <c r="AB401" s="481">
        <f t="shared" si="132"/>
        <v>0</v>
      </c>
      <c r="AC401" s="481">
        <f t="shared" si="132"/>
        <v>0</v>
      </c>
      <c r="AD401" s="481">
        <f t="shared" si="132"/>
        <v>0</v>
      </c>
      <c r="AE401" s="481">
        <f t="shared" si="132"/>
        <v>0</v>
      </c>
      <c r="AF401" s="481">
        <f t="shared" si="132"/>
        <v>0</v>
      </c>
      <c r="AG401" s="481">
        <f t="shared" si="132"/>
        <v>0</v>
      </c>
      <c r="AH401" s="481">
        <f t="shared" si="132"/>
        <v>0</v>
      </c>
      <c r="AI401" s="481">
        <f t="shared" si="132"/>
        <v>0</v>
      </c>
      <c r="AJ401" s="481">
        <f t="shared" si="132"/>
        <v>0</v>
      </c>
      <c r="AK401" s="481">
        <f t="shared" si="132"/>
        <v>0</v>
      </c>
      <c r="AL401" s="481">
        <f t="shared" si="132"/>
        <v>0</v>
      </c>
      <c r="AM401" s="481">
        <f t="shared" si="132"/>
        <v>0</v>
      </c>
      <c r="AN401" s="481">
        <f t="shared" si="132"/>
        <v>0</v>
      </c>
      <c r="AO401" s="481">
        <f t="shared" si="132"/>
        <v>0</v>
      </c>
      <c r="AP401" s="481">
        <f t="shared" si="132"/>
        <v>0</v>
      </c>
      <c r="AQ401" s="470"/>
      <c r="AR401" s="481">
        <f>+SUM(AR392:AR400)</f>
        <v>0</v>
      </c>
      <c r="AS401" s="481">
        <f t="shared" ref="AS401:CA401" si="133">+SUM(AS392:AS400)</f>
        <v>0</v>
      </c>
      <c r="AT401" s="481">
        <f t="shared" si="133"/>
        <v>0</v>
      </c>
      <c r="AU401" s="481">
        <f t="shared" si="133"/>
        <v>0</v>
      </c>
      <c r="AV401" s="481">
        <f t="shared" si="133"/>
        <v>0</v>
      </c>
      <c r="AW401" s="481">
        <f t="shared" si="133"/>
        <v>0</v>
      </c>
      <c r="AX401" s="481">
        <f t="shared" si="133"/>
        <v>0</v>
      </c>
      <c r="AY401" s="481">
        <f t="shared" si="133"/>
        <v>0</v>
      </c>
      <c r="AZ401" s="481">
        <f t="shared" si="133"/>
        <v>0</v>
      </c>
      <c r="BA401" s="481">
        <f t="shared" si="133"/>
        <v>0</v>
      </c>
      <c r="BB401" s="481">
        <f t="shared" si="133"/>
        <v>0</v>
      </c>
      <c r="BC401" s="481">
        <f t="shared" si="133"/>
        <v>0</v>
      </c>
      <c r="BD401" s="481">
        <f t="shared" si="133"/>
        <v>0</v>
      </c>
      <c r="BE401" s="481">
        <f t="shared" si="133"/>
        <v>0</v>
      </c>
      <c r="BF401" s="481">
        <f t="shared" si="133"/>
        <v>0</v>
      </c>
      <c r="BG401" s="481">
        <f t="shared" si="133"/>
        <v>0</v>
      </c>
      <c r="BH401" s="481">
        <f t="shared" si="133"/>
        <v>0</v>
      </c>
      <c r="BI401" s="481">
        <f t="shared" si="133"/>
        <v>0</v>
      </c>
      <c r="BJ401" s="481">
        <f t="shared" si="133"/>
        <v>0</v>
      </c>
      <c r="BK401" s="481">
        <f t="shared" si="133"/>
        <v>0</v>
      </c>
      <c r="BL401" s="481">
        <f t="shared" si="133"/>
        <v>0</v>
      </c>
      <c r="BM401" s="481">
        <f t="shared" si="133"/>
        <v>0</v>
      </c>
      <c r="BN401" s="481">
        <f t="shared" si="133"/>
        <v>0</v>
      </c>
      <c r="BO401" s="481">
        <f t="shared" si="133"/>
        <v>0</v>
      </c>
      <c r="BP401" s="481">
        <f t="shared" si="133"/>
        <v>0</v>
      </c>
      <c r="BQ401" s="481">
        <f t="shared" si="133"/>
        <v>0</v>
      </c>
      <c r="BR401" s="481">
        <f t="shared" si="133"/>
        <v>0</v>
      </c>
      <c r="BS401" s="481">
        <f t="shared" si="133"/>
        <v>0</v>
      </c>
      <c r="BT401" s="481">
        <f t="shared" si="133"/>
        <v>0</v>
      </c>
      <c r="BU401" s="481">
        <f t="shared" si="133"/>
        <v>0</v>
      </c>
      <c r="BV401" s="481">
        <f t="shared" si="133"/>
        <v>0</v>
      </c>
      <c r="BW401" s="481">
        <f t="shared" si="133"/>
        <v>0</v>
      </c>
      <c r="BX401" s="481">
        <f t="shared" si="133"/>
        <v>0</v>
      </c>
      <c r="BY401" s="481">
        <f t="shared" si="133"/>
        <v>0</v>
      </c>
      <c r="BZ401" s="481">
        <f t="shared" si="133"/>
        <v>0</v>
      </c>
      <c r="CA401" s="481">
        <f t="shared" si="133"/>
        <v>0</v>
      </c>
      <c r="CC401" s="481">
        <f>+SUM(CC392:CC400)</f>
        <v>0</v>
      </c>
      <c r="CD401" s="481">
        <f t="shared" ref="CD401:DL401" si="134">+SUM(CD392:CD400)</f>
        <v>0</v>
      </c>
      <c r="CE401" s="481">
        <f t="shared" si="134"/>
        <v>0</v>
      </c>
      <c r="CF401" s="481">
        <f t="shared" si="134"/>
        <v>0</v>
      </c>
      <c r="CG401" s="481">
        <f t="shared" si="134"/>
        <v>0</v>
      </c>
      <c r="CH401" s="481">
        <f t="shared" si="134"/>
        <v>0</v>
      </c>
      <c r="CI401" s="481">
        <f t="shared" si="134"/>
        <v>0</v>
      </c>
      <c r="CJ401" s="481">
        <f t="shared" si="134"/>
        <v>0</v>
      </c>
      <c r="CK401" s="481">
        <f t="shared" si="134"/>
        <v>0</v>
      </c>
      <c r="CL401" s="481">
        <f t="shared" si="134"/>
        <v>0</v>
      </c>
      <c r="CM401" s="481">
        <f t="shared" si="134"/>
        <v>0</v>
      </c>
      <c r="CN401" s="481">
        <f t="shared" si="134"/>
        <v>0</v>
      </c>
      <c r="CO401" s="481">
        <f t="shared" si="134"/>
        <v>0</v>
      </c>
      <c r="CP401" s="481">
        <f t="shared" si="134"/>
        <v>0</v>
      </c>
      <c r="CQ401" s="481">
        <f t="shared" si="134"/>
        <v>0</v>
      </c>
      <c r="CR401" s="481">
        <f t="shared" si="134"/>
        <v>0</v>
      </c>
      <c r="CS401" s="481">
        <f t="shared" si="134"/>
        <v>0</v>
      </c>
      <c r="CT401" s="481">
        <f t="shared" si="134"/>
        <v>0</v>
      </c>
      <c r="CU401" s="481">
        <f t="shared" si="134"/>
        <v>0</v>
      </c>
      <c r="CV401" s="481">
        <f t="shared" si="134"/>
        <v>0</v>
      </c>
      <c r="CW401" s="481">
        <f t="shared" si="134"/>
        <v>0</v>
      </c>
      <c r="CX401" s="481">
        <f t="shared" si="134"/>
        <v>0</v>
      </c>
      <c r="CY401" s="481">
        <f t="shared" si="134"/>
        <v>0</v>
      </c>
      <c r="CZ401" s="481">
        <f t="shared" si="134"/>
        <v>0</v>
      </c>
      <c r="DA401" s="481">
        <f t="shared" si="134"/>
        <v>0</v>
      </c>
      <c r="DB401" s="481">
        <f t="shared" si="134"/>
        <v>0</v>
      </c>
      <c r="DC401" s="481">
        <f t="shared" si="134"/>
        <v>0</v>
      </c>
      <c r="DD401" s="481">
        <f t="shared" si="134"/>
        <v>0</v>
      </c>
      <c r="DE401" s="481">
        <f t="shared" si="134"/>
        <v>0</v>
      </c>
      <c r="DF401" s="481">
        <f t="shared" si="134"/>
        <v>0</v>
      </c>
      <c r="DG401" s="481">
        <f t="shared" si="134"/>
        <v>0</v>
      </c>
      <c r="DH401" s="481">
        <f t="shared" si="134"/>
        <v>0</v>
      </c>
      <c r="DI401" s="481">
        <f t="shared" si="134"/>
        <v>0</v>
      </c>
      <c r="DJ401" s="481">
        <f t="shared" si="134"/>
        <v>0</v>
      </c>
      <c r="DK401" s="481">
        <f t="shared" si="134"/>
        <v>0</v>
      </c>
      <c r="DL401" s="481">
        <f t="shared" si="134"/>
        <v>0</v>
      </c>
      <c r="DM401" s="464">
        <v>1</v>
      </c>
    </row>
    <row r="402" spans="2:117">
      <c r="B402" s="473">
        <v>1</v>
      </c>
      <c r="C402" s="423" t="s">
        <v>148</v>
      </c>
      <c r="D402" s="423" t="s">
        <v>1310</v>
      </c>
      <c r="E402" s="423" t="s">
        <v>1311</v>
      </c>
      <c r="F402" s="486">
        <f t="shared" ref="F402:F404" si="135">+SUM(G402:CA402)</f>
        <v>0</v>
      </c>
      <c r="G402" s="492"/>
      <c r="H402" s="492"/>
      <c r="I402" s="492"/>
      <c r="J402" s="492"/>
      <c r="K402" s="492"/>
      <c r="L402" s="492"/>
      <c r="M402" s="492"/>
      <c r="N402" s="492"/>
      <c r="O402" s="492"/>
      <c r="P402" s="492"/>
      <c r="Q402" s="492"/>
      <c r="R402" s="492"/>
      <c r="S402" s="492"/>
      <c r="T402" s="492"/>
      <c r="U402" s="492"/>
      <c r="V402" s="492"/>
      <c r="W402" s="492"/>
      <c r="X402" s="492"/>
      <c r="Y402" s="492"/>
      <c r="Z402" s="492"/>
      <c r="AA402" s="492"/>
      <c r="AB402" s="492"/>
      <c r="AC402" s="492"/>
      <c r="AD402" s="492"/>
      <c r="AE402" s="492"/>
      <c r="AF402" s="492"/>
      <c r="AG402" s="492"/>
      <c r="AH402" s="492"/>
      <c r="AI402" s="492"/>
      <c r="AJ402" s="492"/>
      <c r="AK402" s="492"/>
      <c r="AL402" s="492"/>
      <c r="AM402" s="492"/>
      <c r="AN402" s="492"/>
      <c r="AO402" s="492"/>
      <c r="AP402" s="492"/>
      <c r="AR402" s="492"/>
      <c r="AS402" s="492"/>
      <c r="AT402" s="492"/>
      <c r="AU402" s="492"/>
      <c r="AV402" s="492"/>
      <c r="AW402" s="492"/>
      <c r="AX402" s="492"/>
      <c r="AY402" s="492"/>
      <c r="AZ402" s="492"/>
      <c r="BA402" s="492"/>
      <c r="BB402" s="492"/>
      <c r="BC402" s="492"/>
      <c r="BD402" s="492"/>
      <c r="BE402" s="492"/>
      <c r="BF402" s="492"/>
      <c r="BG402" s="492"/>
      <c r="BH402" s="492"/>
      <c r="BI402" s="492"/>
      <c r="BJ402" s="492"/>
      <c r="BK402" s="492"/>
      <c r="BL402" s="492"/>
      <c r="BM402" s="492"/>
      <c r="BN402" s="492"/>
      <c r="BO402" s="492"/>
      <c r="BP402" s="492"/>
      <c r="BQ402" s="492"/>
      <c r="BR402" s="492"/>
      <c r="BS402" s="492"/>
      <c r="BT402" s="492"/>
      <c r="BU402" s="492"/>
      <c r="BV402" s="492"/>
      <c r="BW402" s="492"/>
      <c r="BX402" s="492"/>
      <c r="BY402" s="492"/>
      <c r="BZ402" s="492"/>
      <c r="CA402" s="492"/>
      <c r="CC402" s="475">
        <f t="shared" ref="CC402:CR404" si="136">+G402+AR402</f>
        <v>0</v>
      </c>
      <c r="CD402" s="475">
        <f t="shared" si="136"/>
        <v>0</v>
      </c>
      <c r="CE402" s="475">
        <f t="shared" si="136"/>
        <v>0</v>
      </c>
      <c r="CF402" s="475">
        <f t="shared" si="136"/>
        <v>0</v>
      </c>
      <c r="CG402" s="475">
        <f t="shared" si="136"/>
        <v>0</v>
      </c>
      <c r="CH402" s="475">
        <f t="shared" si="136"/>
        <v>0</v>
      </c>
      <c r="CI402" s="475">
        <f t="shared" si="136"/>
        <v>0</v>
      </c>
      <c r="CJ402" s="475">
        <f t="shared" si="136"/>
        <v>0</v>
      </c>
      <c r="CK402" s="475">
        <f t="shared" si="136"/>
        <v>0</v>
      </c>
      <c r="CL402" s="475">
        <f t="shared" si="136"/>
        <v>0</v>
      </c>
      <c r="CM402" s="475">
        <f t="shared" si="136"/>
        <v>0</v>
      </c>
      <c r="CN402" s="475">
        <f t="shared" si="136"/>
        <v>0</v>
      </c>
      <c r="CO402" s="475">
        <f t="shared" si="136"/>
        <v>0</v>
      </c>
      <c r="CP402" s="475">
        <f t="shared" si="136"/>
        <v>0</v>
      </c>
      <c r="CQ402" s="475">
        <f t="shared" si="136"/>
        <v>0</v>
      </c>
      <c r="CR402" s="475">
        <f t="shared" si="136"/>
        <v>0</v>
      </c>
      <c r="CS402" s="475">
        <f t="shared" ref="CS402:DH404" si="137">+W402+BH402</f>
        <v>0</v>
      </c>
      <c r="CT402" s="475">
        <f t="shared" si="137"/>
        <v>0</v>
      </c>
      <c r="CU402" s="475">
        <f t="shared" si="137"/>
        <v>0</v>
      </c>
      <c r="CV402" s="475">
        <f t="shared" si="137"/>
        <v>0</v>
      </c>
      <c r="CW402" s="475">
        <f t="shared" si="137"/>
        <v>0</v>
      </c>
      <c r="CX402" s="475">
        <f t="shared" si="137"/>
        <v>0</v>
      </c>
      <c r="CY402" s="475">
        <f t="shared" si="137"/>
        <v>0</v>
      </c>
      <c r="CZ402" s="475">
        <f t="shared" si="137"/>
        <v>0</v>
      </c>
      <c r="DA402" s="475">
        <f t="shared" si="137"/>
        <v>0</v>
      </c>
      <c r="DB402" s="475">
        <f t="shared" si="137"/>
        <v>0</v>
      </c>
      <c r="DC402" s="475">
        <f t="shared" si="137"/>
        <v>0</v>
      </c>
      <c r="DD402" s="475">
        <f t="shared" si="137"/>
        <v>0</v>
      </c>
      <c r="DE402" s="475">
        <f t="shared" si="137"/>
        <v>0</v>
      </c>
      <c r="DF402" s="475">
        <f t="shared" si="137"/>
        <v>0</v>
      </c>
      <c r="DG402" s="475">
        <f t="shared" si="137"/>
        <v>0</v>
      </c>
      <c r="DH402" s="475">
        <f t="shared" si="137"/>
        <v>0</v>
      </c>
      <c r="DI402" s="475">
        <f t="shared" ref="DI402:DL404" si="138">+AM402+BX402</f>
        <v>0</v>
      </c>
      <c r="DJ402" s="475">
        <f t="shared" si="138"/>
        <v>0</v>
      </c>
      <c r="DK402" s="475">
        <f t="shared" si="138"/>
        <v>0</v>
      </c>
      <c r="DL402" s="475">
        <f t="shared" si="138"/>
        <v>0</v>
      </c>
      <c r="DM402" s="464">
        <v>1</v>
      </c>
    </row>
    <row r="403" spans="2:117">
      <c r="B403" s="473">
        <f>+B402+1</f>
        <v>2</v>
      </c>
      <c r="C403" s="423" t="s">
        <v>148</v>
      </c>
      <c r="D403" s="423" t="s">
        <v>1312</v>
      </c>
      <c r="E403" s="423" t="s">
        <v>1313</v>
      </c>
      <c r="F403" s="486">
        <f t="shared" si="135"/>
        <v>0</v>
      </c>
      <c r="G403" s="492"/>
      <c r="H403" s="492"/>
      <c r="I403" s="492"/>
      <c r="J403" s="492"/>
      <c r="K403" s="492"/>
      <c r="L403" s="492"/>
      <c r="M403" s="492"/>
      <c r="N403" s="492"/>
      <c r="O403" s="492"/>
      <c r="P403" s="492"/>
      <c r="Q403" s="492"/>
      <c r="R403" s="492"/>
      <c r="S403" s="492"/>
      <c r="T403" s="492"/>
      <c r="U403" s="492"/>
      <c r="V403" s="492"/>
      <c r="W403" s="492"/>
      <c r="X403" s="492"/>
      <c r="Y403" s="492"/>
      <c r="Z403" s="492"/>
      <c r="AA403" s="492"/>
      <c r="AB403" s="492"/>
      <c r="AC403" s="492"/>
      <c r="AD403" s="492"/>
      <c r="AE403" s="492"/>
      <c r="AF403" s="492"/>
      <c r="AG403" s="492"/>
      <c r="AH403" s="492"/>
      <c r="AI403" s="492"/>
      <c r="AJ403" s="492"/>
      <c r="AK403" s="492"/>
      <c r="AL403" s="492"/>
      <c r="AM403" s="492"/>
      <c r="AN403" s="492"/>
      <c r="AO403" s="492"/>
      <c r="AP403" s="492"/>
      <c r="AR403" s="492"/>
      <c r="AS403" s="492"/>
      <c r="AT403" s="492"/>
      <c r="AU403" s="492"/>
      <c r="AV403" s="492"/>
      <c r="AW403" s="492"/>
      <c r="AX403" s="492"/>
      <c r="AY403" s="492"/>
      <c r="AZ403" s="492"/>
      <c r="BA403" s="492"/>
      <c r="BB403" s="492"/>
      <c r="BC403" s="492"/>
      <c r="BD403" s="492"/>
      <c r="BE403" s="492"/>
      <c r="BF403" s="492"/>
      <c r="BG403" s="492"/>
      <c r="BH403" s="492"/>
      <c r="BI403" s="492"/>
      <c r="BJ403" s="492"/>
      <c r="BK403" s="492"/>
      <c r="BL403" s="492"/>
      <c r="BM403" s="492"/>
      <c r="BN403" s="492"/>
      <c r="BO403" s="492"/>
      <c r="BP403" s="492"/>
      <c r="BQ403" s="492"/>
      <c r="BR403" s="492"/>
      <c r="BS403" s="492"/>
      <c r="BT403" s="492"/>
      <c r="BU403" s="492"/>
      <c r="BV403" s="492"/>
      <c r="BW403" s="492"/>
      <c r="BX403" s="492"/>
      <c r="BY403" s="492"/>
      <c r="BZ403" s="492"/>
      <c r="CA403" s="492"/>
      <c r="CC403" s="475">
        <f t="shared" si="136"/>
        <v>0</v>
      </c>
      <c r="CD403" s="475">
        <f t="shared" si="136"/>
        <v>0</v>
      </c>
      <c r="CE403" s="475">
        <f t="shared" si="136"/>
        <v>0</v>
      </c>
      <c r="CF403" s="475">
        <f t="shared" si="136"/>
        <v>0</v>
      </c>
      <c r="CG403" s="475">
        <f t="shared" si="136"/>
        <v>0</v>
      </c>
      <c r="CH403" s="475">
        <f t="shared" si="136"/>
        <v>0</v>
      </c>
      <c r="CI403" s="475">
        <f t="shared" si="136"/>
        <v>0</v>
      </c>
      <c r="CJ403" s="475">
        <f t="shared" si="136"/>
        <v>0</v>
      </c>
      <c r="CK403" s="475">
        <f t="shared" si="136"/>
        <v>0</v>
      </c>
      <c r="CL403" s="475">
        <f t="shared" si="136"/>
        <v>0</v>
      </c>
      <c r="CM403" s="475">
        <f t="shared" si="136"/>
        <v>0</v>
      </c>
      <c r="CN403" s="475">
        <f t="shared" si="136"/>
        <v>0</v>
      </c>
      <c r="CO403" s="475">
        <f t="shared" si="136"/>
        <v>0</v>
      </c>
      <c r="CP403" s="475">
        <f t="shared" si="136"/>
        <v>0</v>
      </c>
      <c r="CQ403" s="475">
        <f t="shared" si="136"/>
        <v>0</v>
      </c>
      <c r="CR403" s="475">
        <f t="shared" si="136"/>
        <v>0</v>
      </c>
      <c r="CS403" s="475">
        <f t="shared" si="137"/>
        <v>0</v>
      </c>
      <c r="CT403" s="475">
        <f t="shared" si="137"/>
        <v>0</v>
      </c>
      <c r="CU403" s="475">
        <f t="shared" si="137"/>
        <v>0</v>
      </c>
      <c r="CV403" s="475">
        <f t="shared" si="137"/>
        <v>0</v>
      </c>
      <c r="CW403" s="475">
        <f t="shared" si="137"/>
        <v>0</v>
      </c>
      <c r="CX403" s="475">
        <f t="shared" si="137"/>
        <v>0</v>
      </c>
      <c r="CY403" s="475">
        <f t="shared" si="137"/>
        <v>0</v>
      </c>
      <c r="CZ403" s="475">
        <f t="shared" si="137"/>
        <v>0</v>
      </c>
      <c r="DA403" s="475">
        <f t="shared" si="137"/>
        <v>0</v>
      </c>
      <c r="DB403" s="475">
        <f t="shared" si="137"/>
        <v>0</v>
      </c>
      <c r="DC403" s="475">
        <f t="shared" si="137"/>
        <v>0</v>
      </c>
      <c r="DD403" s="475">
        <f t="shared" si="137"/>
        <v>0</v>
      </c>
      <c r="DE403" s="475">
        <f t="shared" si="137"/>
        <v>0</v>
      </c>
      <c r="DF403" s="475">
        <f t="shared" si="137"/>
        <v>0</v>
      </c>
      <c r="DG403" s="475">
        <f t="shared" si="137"/>
        <v>0</v>
      </c>
      <c r="DH403" s="475">
        <f t="shared" si="137"/>
        <v>0</v>
      </c>
      <c r="DI403" s="475">
        <f t="shared" si="138"/>
        <v>0</v>
      </c>
      <c r="DJ403" s="475">
        <f t="shared" si="138"/>
        <v>0</v>
      </c>
      <c r="DK403" s="475">
        <f t="shared" si="138"/>
        <v>0</v>
      </c>
      <c r="DL403" s="475">
        <f t="shared" si="138"/>
        <v>0</v>
      </c>
      <c r="DM403" s="464">
        <v>1</v>
      </c>
    </row>
    <row r="404" spans="2:117">
      <c r="B404" s="473">
        <f>+B403+1</f>
        <v>3</v>
      </c>
      <c r="C404" s="423" t="s">
        <v>148</v>
      </c>
      <c r="D404" s="423" t="s">
        <v>1314</v>
      </c>
      <c r="E404" s="423" t="s">
        <v>1315</v>
      </c>
      <c r="F404" s="486">
        <f t="shared" si="135"/>
        <v>0</v>
      </c>
      <c r="G404" s="492"/>
      <c r="H404" s="492"/>
      <c r="I404" s="492"/>
      <c r="J404" s="492"/>
      <c r="K404" s="492"/>
      <c r="L404" s="492"/>
      <c r="M404" s="492"/>
      <c r="N404" s="492"/>
      <c r="O404" s="492"/>
      <c r="P404" s="492"/>
      <c r="Q404" s="492"/>
      <c r="R404" s="492"/>
      <c r="S404" s="492"/>
      <c r="T404" s="492"/>
      <c r="U404" s="492"/>
      <c r="V404" s="492"/>
      <c r="W404" s="492"/>
      <c r="X404" s="492"/>
      <c r="Y404" s="492"/>
      <c r="Z404" s="492"/>
      <c r="AA404" s="492"/>
      <c r="AB404" s="492"/>
      <c r="AC404" s="492"/>
      <c r="AD404" s="492"/>
      <c r="AE404" s="492"/>
      <c r="AF404" s="492"/>
      <c r="AG404" s="492"/>
      <c r="AH404" s="492"/>
      <c r="AI404" s="492"/>
      <c r="AJ404" s="492"/>
      <c r="AK404" s="492"/>
      <c r="AL404" s="492"/>
      <c r="AM404" s="492"/>
      <c r="AN404" s="492"/>
      <c r="AO404" s="492"/>
      <c r="AP404" s="492"/>
      <c r="AR404" s="492"/>
      <c r="AS404" s="492"/>
      <c r="AT404" s="492"/>
      <c r="AU404" s="492"/>
      <c r="AV404" s="492"/>
      <c r="AW404" s="492"/>
      <c r="AX404" s="492"/>
      <c r="AY404" s="492"/>
      <c r="AZ404" s="492"/>
      <c r="BA404" s="492"/>
      <c r="BB404" s="492"/>
      <c r="BC404" s="492"/>
      <c r="BD404" s="492"/>
      <c r="BE404" s="492"/>
      <c r="BF404" s="492"/>
      <c r="BG404" s="492"/>
      <c r="BH404" s="492"/>
      <c r="BI404" s="492"/>
      <c r="BJ404" s="492"/>
      <c r="BK404" s="492"/>
      <c r="BL404" s="492"/>
      <c r="BM404" s="492"/>
      <c r="BN404" s="492"/>
      <c r="BO404" s="492"/>
      <c r="BP404" s="492"/>
      <c r="BQ404" s="492"/>
      <c r="BR404" s="492"/>
      <c r="BS404" s="492"/>
      <c r="BT404" s="492"/>
      <c r="BU404" s="492"/>
      <c r="BV404" s="492"/>
      <c r="BW404" s="492"/>
      <c r="BX404" s="492"/>
      <c r="BY404" s="492"/>
      <c r="BZ404" s="492"/>
      <c r="CA404" s="492"/>
      <c r="CC404" s="475">
        <f t="shared" si="136"/>
        <v>0</v>
      </c>
      <c r="CD404" s="475">
        <f t="shared" si="136"/>
        <v>0</v>
      </c>
      <c r="CE404" s="475">
        <f t="shared" si="136"/>
        <v>0</v>
      </c>
      <c r="CF404" s="475">
        <f t="shared" si="136"/>
        <v>0</v>
      </c>
      <c r="CG404" s="475">
        <f t="shared" si="136"/>
        <v>0</v>
      </c>
      <c r="CH404" s="475">
        <f t="shared" si="136"/>
        <v>0</v>
      </c>
      <c r="CI404" s="475">
        <f t="shared" si="136"/>
        <v>0</v>
      </c>
      <c r="CJ404" s="475">
        <f t="shared" si="136"/>
        <v>0</v>
      </c>
      <c r="CK404" s="475">
        <f t="shared" si="136"/>
        <v>0</v>
      </c>
      <c r="CL404" s="475">
        <f t="shared" si="136"/>
        <v>0</v>
      </c>
      <c r="CM404" s="475">
        <f t="shared" si="136"/>
        <v>0</v>
      </c>
      <c r="CN404" s="475">
        <f t="shared" si="136"/>
        <v>0</v>
      </c>
      <c r="CO404" s="475">
        <f t="shared" si="136"/>
        <v>0</v>
      </c>
      <c r="CP404" s="475">
        <f t="shared" si="136"/>
        <v>0</v>
      </c>
      <c r="CQ404" s="475">
        <f t="shared" si="136"/>
        <v>0</v>
      </c>
      <c r="CR404" s="475">
        <f t="shared" si="136"/>
        <v>0</v>
      </c>
      <c r="CS404" s="475">
        <f t="shared" si="137"/>
        <v>0</v>
      </c>
      <c r="CT404" s="475">
        <f t="shared" si="137"/>
        <v>0</v>
      </c>
      <c r="CU404" s="475">
        <f t="shared" si="137"/>
        <v>0</v>
      </c>
      <c r="CV404" s="475">
        <f t="shared" si="137"/>
        <v>0</v>
      </c>
      <c r="CW404" s="475">
        <f t="shared" si="137"/>
        <v>0</v>
      </c>
      <c r="CX404" s="475">
        <f t="shared" si="137"/>
        <v>0</v>
      </c>
      <c r="CY404" s="475">
        <f t="shared" si="137"/>
        <v>0</v>
      </c>
      <c r="CZ404" s="475">
        <f t="shared" si="137"/>
        <v>0</v>
      </c>
      <c r="DA404" s="475">
        <f t="shared" si="137"/>
        <v>0</v>
      </c>
      <c r="DB404" s="475">
        <f t="shared" si="137"/>
        <v>0</v>
      </c>
      <c r="DC404" s="475">
        <f t="shared" si="137"/>
        <v>0</v>
      </c>
      <c r="DD404" s="475">
        <f t="shared" si="137"/>
        <v>0</v>
      </c>
      <c r="DE404" s="475">
        <f t="shared" si="137"/>
        <v>0</v>
      </c>
      <c r="DF404" s="475">
        <f t="shared" si="137"/>
        <v>0</v>
      </c>
      <c r="DG404" s="475">
        <f t="shared" si="137"/>
        <v>0</v>
      </c>
      <c r="DH404" s="475">
        <f t="shared" si="137"/>
        <v>0</v>
      </c>
      <c r="DI404" s="475">
        <f t="shared" si="138"/>
        <v>0</v>
      </c>
      <c r="DJ404" s="475">
        <f t="shared" si="138"/>
        <v>0</v>
      </c>
      <c r="DK404" s="475">
        <f t="shared" si="138"/>
        <v>0</v>
      </c>
      <c r="DL404" s="475">
        <f t="shared" si="138"/>
        <v>0</v>
      </c>
      <c r="DM404" s="464">
        <v>1</v>
      </c>
    </row>
    <row r="405" spans="2:117" s="482" customFormat="1" ht="12.75" customHeight="1">
      <c r="B405" s="477"/>
      <c r="C405" s="478" t="s">
        <v>148</v>
      </c>
      <c r="D405" s="479" t="s">
        <v>1120</v>
      </c>
      <c r="E405" s="480">
        <f>COUNTA(E402:E404)</f>
        <v>3</v>
      </c>
      <c r="F405" s="489">
        <f>+SUM(F402:F404)</f>
        <v>0</v>
      </c>
      <c r="G405" s="489">
        <f>+SUM(G402:G404)</f>
        <v>0</v>
      </c>
      <c r="H405" s="489">
        <f t="shared" ref="H405:AP405" si="139">+SUM(H402:H404)</f>
        <v>0</v>
      </c>
      <c r="I405" s="489">
        <f t="shared" si="139"/>
        <v>0</v>
      </c>
      <c r="J405" s="489">
        <f t="shared" si="139"/>
        <v>0</v>
      </c>
      <c r="K405" s="489">
        <f t="shared" si="139"/>
        <v>0</v>
      </c>
      <c r="L405" s="489">
        <f t="shared" si="139"/>
        <v>0</v>
      </c>
      <c r="M405" s="489">
        <f t="shared" si="139"/>
        <v>0</v>
      </c>
      <c r="N405" s="489">
        <f t="shared" si="139"/>
        <v>0</v>
      </c>
      <c r="O405" s="489">
        <f t="shared" si="139"/>
        <v>0</v>
      </c>
      <c r="P405" s="489">
        <f t="shared" si="139"/>
        <v>0</v>
      </c>
      <c r="Q405" s="489">
        <f t="shared" si="139"/>
        <v>0</v>
      </c>
      <c r="R405" s="489">
        <f t="shared" si="139"/>
        <v>0</v>
      </c>
      <c r="S405" s="489">
        <f t="shared" si="139"/>
        <v>0</v>
      </c>
      <c r="T405" s="489">
        <f t="shared" si="139"/>
        <v>0</v>
      </c>
      <c r="U405" s="489">
        <f t="shared" si="139"/>
        <v>0</v>
      </c>
      <c r="V405" s="489">
        <f t="shared" si="139"/>
        <v>0</v>
      </c>
      <c r="W405" s="489">
        <f t="shared" si="139"/>
        <v>0</v>
      </c>
      <c r="X405" s="489">
        <f t="shared" si="139"/>
        <v>0</v>
      </c>
      <c r="Y405" s="489">
        <f t="shared" si="139"/>
        <v>0</v>
      </c>
      <c r="Z405" s="489">
        <f t="shared" si="139"/>
        <v>0</v>
      </c>
      <c r="AA405" s="489">
        <f t="shared" si="139"/>
        <v>0</v>
      </c>
      <c r="AB405" s="489">
        <f t="shared" si="139"/>
        <v>0</v>
      </c>
      <c r="AC405" s="489">
        <f t="shared" si="139"/>
        <v>0</v>
      </c>
      <c r="AD405" s="489">
        <f t="shared" si="139"/>
        <v>0</v>
      </c>
      <c r="AE405" s="489">
        <f t="shared" si="139"/>
        <v>0</v>
      </c>
      <c r="AF405" s="489">
        <f t="shared" si="139"/>
        <v>0</v>
      </c>
      <c r="AG405" s="489">
        <f t="shared" si="139"/>
        <v>0</v>
      </c>
      <c r="AH405" s="489">
        <f t="shared" si="139"/>
        <v>0</v>
      </c>
      <c r="AI405" s="489">
        <f t="shared" si="139"/>
        <v>0</v>
      </c>
      <c r="AJ405" s="489">
        <f t="shared" si="139"/>
        <v>0</v>
      </c>
      <c r="AK405" s="489">
        <f t="shared" si="139"/>
        <v>0</v>
      </c>
      <c r="AL405" s="489">
        <f t="shared" si="139"/>
        <v>0</v>
      </c>
      <c r="AM405" s="489">
        <f t="shared" si="139"/>
        <v>0</v>
      </c>
      <c r="AN405" s="489">
        <f t="shared" si="139"/>
        <v>0</v>
      </c>
      <c r="AO405" s="489">
        <f t="shared" si="139"/>
        <v>0</v>
      </c>
      <c r="AP405" s="489">
        <f t="shared" si="139"/>
        <v>0</v>
      </c>
      <c r="AQ405" s="470"/>
      <c r="AR405" s="489">
        <f>+SUM(AR402:AR404)</f>
        <v>0</v>
      </c>
      <c r="AS405" s="489">
        <f t="shared" ref="AS405:CA405" si="140">+SUM(AS402:AS404)</f>
        <v>0</v>
      </c>
      <c r="AT405" s="489">
        <f t="shared" si="140"/>
        <v>0</v>
      </c>
      <c r="AU405" s="489">
        <f t="shared" si="140"/>
        <v>0</v>
      </c>
      <c r="AV405" s="489">
        <f t="shared" si="140"/>
        <v>0</v>
      </c>
      <c r="AW405" s="489">
        <f t="shared" si="140"/>
        <v>0</v>
      </c>
      <c r="AX405" s="489">
        <f t="shared" si="140"/>
        <v>0</v>
      </c>
      <c r="AY405" s="489">
        <f t="shared" si="140"/>
        <v>0</v>
      </c>
      <c r="AZ405" s="489">
        <f t="shared" si="140"/>
        <v>0</v>
      </c>
      <c r="BA405" s="489">
        <f t="shared" si="140"/>
        <v>0</v>
      </c>
      <c r="BB405" s="489">
        <f t="shared" si="140"/>
        <v>0</v>
      </c>
      <c r="BC405" s="489">
        <f t="shared" si="140"/>
        <v>0</v>
      </c>
      <c r="BD405" s="489">
        <f t="shared" si="140"/>
        <v>0</v>
      </c>
      <c r="BE405" s="489">
        <f t="shared" si="140"/>
        <v>0</v>
      </c>
      <c r="BF405" s="489">
        <f t="shared" si="140"/>
        <v>0</v>
      </c>
      <c r="BG405" s="489">
        <f t="shared" si="140"/>
        <v>0</v>
      </c>
      <c r="BH405" s="489">
        <f t="shared" si="140"/>
        <v>0</v>
      </c>
      <c r="BI405" s="489">
        <f t="shared" si="140"/>
        <v>0</v>
      </c>
      <c r="BJ405" s="489">
        <f t="shared" si="140"/>
        <v>0</v>
      </c>
      <c r="BK405" s="489">
        <f t="shared" si="140"/>
        <v>0</v>
      </c>
      <c r="BL405" s="489">
        <f t="shared" si="140"/>
        <v>0</v>
      </c>
      <c r="BM405" s="489">
        <f t="shared" si="140"/>
        <v>0</v>
      </c>
      <c r="BN405" s="489">
        <f t="shared" si="140"/>
        <v>0</v>
      </c>
      <c r="BO405" s="489">
        <f t="shared" si="140"/>
        <v>0</v>
      </c>
      <c r="BP405" s="489">
        <f t="shared" si="140"/>
        <v>0</v>
      </c>
      <c r="BQ405" s="489">
        <f t="shared" si="140"/>
        <v>0</v>
      </c>
      <c r="BR405" s="489">
        <f t="shared" si="140"/>
        <v>0</v>
      </c>
      <c r="BS405" s="489">
        <f t="shared" si="140"/>
        <v>0</v>
      </c>
      <c r="BT405" s="489">
        <f t="shared" si="140"/>
        <v>0</v>
      </c>
      <c r="BU405" s="489">
        <f t="shared" si="140"/>
        <v>0</v>
      </c>
      <c r="BV405" s="489">
        <f t="shared" si="140"/>
        <v>0</v>
      </c>
      <c r="BW405" s="489">
        <f t="shared" si="140"/>
        <v>0</v>
      </c>
      <c r="BX405" s="489">
        <f t="shared" si="140"/>
        <v>0</v>
      </c>
      <c r="BY405" s="489">
        <f t="shared" si="140"/>
        <v>0</v>
      </c>
      <c r="BZ405" s="489">
        <f t="shared" si="140"/>
        <v>0</v>
      </c>
      <c r="CA405" s="489">
        <f t="shared" si="140"/>
        <v>0</v>
      </c>
      <c r="CC405" s="489">
        <f>+SUM(CC402:CC404)</f>
        <v>0</v>
      </c>
      <c r="CD405" s="489">
        <f t="shared" ref="CD405:DL405" si="141">+SUM(CD402:CD404)</f>
        <v>0</v>
      </c>
      <c r="CE405" s="489">
        <f t="shared" si="141"/>
        <v>0</v>
      </c>
      <c r="CF405" s="489">
        <f t="shared" si="141"/>
        <v>0</v>
      </c>
      <c r="CG405" s="489">
        <f t="shared" si="141"/>
        <v>0</v>
      </c>
      <c r="CH405" s="489">
        <f t="shared" si="141"/>
        <v>0</v>
      </c>
      <c r="CI405" s="489">
        <f t="shared" si="141"/>
        <v>0</v>
      </c>
      <c r="CJ405" s="489">
        <f t="shared" si="141"/>
        <v>0</v>
      </c>
      <c r="CK405" s="489">
        <f t="shared" si="141"/>
        <v>0</v>
      </c>
      <c r="CL405" s="489">
        <f t="shared" si="141"/>
        <v>0</v>
      </c>
      <c r="CM405" s="489">
        <f t="shared" si="141"/>
        <v>0</v>
      </c>
      <c r="CN405" s="489">
        <f t="shared" si="141"/>
        <v>0</v>
      </c>
      <c r="CO405" s="489">
        <f t="shared" si="141"/>
        <v>0</v>
      </c>
      <c r="CP405" s="489">
        <f t="shared" si="141"/>
        <v>0</v>
      </c>
      <c r="CQ405" s="489">
        <f t="shared" si="141"/>
        <v>0</v>
      </c>
      <c r="CR405" s="489">
        <f t="shared" si="141"/>
        <v>0</v>
      </c>
      <c r="CS405" s="489">
        <f t="shared" si="141"/>
        <v>0</v>
      </c>
      <c r="CT405" s="489">
        <f t="shared" si="141"/>
        <v>0</v>
      </c>
      <c r="CU405" s="489">
        <f t="shared" si="141"/>
        <v>0</v>
      </c>
      <c r="CV405" s="489">
        <f t="shared" si="141"/>
        <v>0</v>
      </c>
      <c r="CW405" s="489">
        <f t="shared" si="141"/>
        <v>0</v>
      </c>
      <c r="CX405" s="489">
        <f t="shared" si="141"/>
        <v>0</v>
      </c>
      <c r="CY405" s="489">
        <f t="shared" si="141"/>
        <v>0</v>
      </c>
      <c r="CZ405" s="489">
        <f t="shared" si="141"/>
        <v>0</v>
      </c>
      <c r="DA405" s="489">
        <f t="shared" si="141"/>
        <v>0</v>
      </c>
      <c r="DB405" s="489">
        <f t="shared" si="141"/>
        <v>0</v>
      </c>
      <c r="DC405" s="489">
        <f t="shared" si="141"/>
        <v>0</v>
      </c>
      <c r="DD405" s="489">
        <f t="shared" si="141"/>
        <v>0</v>
      </c>
      <c r="DE405" s="489">
        <f t="shared" si="141"/>
        <v>0</v>
      </c>
      <c r="DF405" s="489">
        <f t="shared" si="141"/>
        <v>0</v>
      </c>
      <c r="DG405" s="489">
        <f t="shared" si="141"/>
        <v>0</v>
      </c>
      <c r="DH405" s="489">
        <f t="shared" si="141"/>
        <v>0</v>
      </c>
      <c r="DI405" s="489">
        <f t="shared" si="141"/>
        <v>0</v>
      </c>
      <c r="DJ405" s="489">
        <f t="shared" si="141"/>
        <v>0</v>
      </c>
      <c r="DK405" s="489">
        <f t="shared" si="141"/>
        <v>0</v>
      </c>
      <c r="DL405" s="489">
        <f t="shared" si="141"/>
        <v>0</v>
      </c>
      <c r="DM405" s="464">
        <v>1</v>
      </c>
    </row>
    <row r="406" spans="2:117">
      <c r="B406" s="473">
        <v>1</v>
      </c>
      <c r="C406" s="423" t="s">
        <v>152</v>
      </c>
      <c r="D406" s="423" t="s">
        <v>617</v>
      </c>
      <c r="E406" s="423" t="s">
        <v>618</v>
      </c>
      <c r="F406" s="476">
        <f t="shared" ref="F406:F410" si="142">+SUM(G406:CA406)</f>
        <v>0</v>
      </c>
      <c r="G406" s="475"/>
      <c r="H406" s="475"/>
      <c r="I406" s="475"/>
      <c r="J406" s="475"/>
      <c r="K406" s="475"/>
      <c r="L406" s="475"/>
      <c r="M406" s="475"/>
      <c r="N406" s="475"/>
      <c r="O406" s="475"/>
      <c r="P406" s="475"/>
      <c r="Q406" s="475"/>
      <c r="R406" s="475"/>
      <c r="S406" s="475"/>
      <c r="T406" s="475"/>
      <c r="U406" s="475"/>
      <c r="V406" s="475"/>
      <c r="W406" s="475"/>
      <c r="X406" s="475"/>
      <c r="Y406" s="475"/>
      <c r="Z406" s="475"/>
      <c r="AA406" s="475"/>
      <c r="AB406" s="475"/>
      <c r="AC406" s="475"/>
      <c r="AD406" s="475"/>
      <c r="AE406" s="475"/>
      <c r="AF406" s="475"/>
      <c r="AG406" s="475"/>
      <c r="AH406" s="475"/>
      <c r="AI406" s="475"/>
      <c r="AJ406" s="475"/>
      <c r="AK406" s="475"/>
      <c r="AL406" s="475"/>
      <c r="AM406" s="475"/>
      <c r="AN406" s="475"/>
      <c r="AO406" s="475"/>
      <c r="AP406" s="475"/>
      <c r="AR406" s="475"/>
      <c r="AS406" s="475"/>
      <c r="AT406" s="475"/>
      <c r="AU406" s="475"/>
      <c r="AV406" s="475"/>
      <c r="AW406" s="475"/>
      <c r="AX406" s="475"/>
      <c r="AY406" s="475"/>
      <c r="AZ406" s="475"/>
      <c r="BA406" s="475"/>
      <c r="BB406" s="475"/>
      <c r="BC406" s="475"/>
      <c r="BD406" s="475"/>
      <c r="BE406" s="475"/>
      <c r="BF406" s="475"/>
      <c r="BG406" s="475"/>
      <c r="BH406" s="475"/>
      <c r="BI406" s="475"/>
      <c r="BJ406" s="475"/>
      <c r="BK406" s="475"/>
      <c r="BL406" s="475"/>
      <c r="BM406" s="475"/>
      <c r="BN406" s="475"/>
      <c r="BO406" s="475"/>
      <c r="BP406" s="475"/>
      <c r="BQ406" s="475"/>
      <c r="BR406" s="475"/>
      <c r="BS406" s="475"/>
      <c r="BT406" s="475"/>
      <c r="BU406" s="475"/>
      <c r="BV406" s="475"/>
      <c r="BW406" s="475"/>
      <c r="BX406" s="475"/>
      <c r="BY406" s="475"/>
      <c r="BZ406" s="475"/>
      <c r="CA406" s="475"/>
      <c r="CC406" s="475">
        <f t="shared" ref="CC406:CR410" si="143">+G406+AR406</f>
        <v>0</v>
      </c>
      <c r="CD406" s="475">
        <f t="shared" si="143"/>
        <v>0</v>
      </c>
      <c r="CE406" s="475">
        <f t="shared" si="143"/>
        <v>0</v>
      </c>
      <c r="CF406" s="475">
        <f t="shared" si="143"/>
        <v>0</v>
      </c>
      <c r="CG406" s="475">
        <f t="shared" si="143"/>
        <v>0</v>
      </c>
      <c r="CH406" s="475">
        <f t="shared" si="143"/>
        <v>0</v>
      </c>
      <c r="CI406" s="475">
        <f t="shared" si="143"/>
        <v>0</v>
      </c>
      <c r="CJ406" s="475">
        <f t="shared" si="143"/>
        <v>0</v>
      </c>
      <c r="CK406" s="475">
        <f t="shared" si="143"/>
        <v>0</v>
      </c>
      <c r="CL406" s="475">
        <f t="shared" si="143"/>
        <v>0</v>
      </c>
      <c r="CM406" s="475">
        <f t="shared" si="143"/>
        <v>0</v>
      </c>
      <c r="CN406" s="475">
        <f t="shared" si="143"/>
        <v>0</v>
      </c>
      <c r="CO406" s="475">
        <f t="shared" si="143"/>
        <v>0</v>
      </c>
      <c r="CP406" s="475">
        <f t="shared" si="143"/>
        <v>0</v>
      </c>
      <c r="CQ406" s="475">
        <f t="shared" si="143"/>
        <v>0</v>
      </c>
      <c r="CR406" s="475">
        <f t="shared" si="143"/>
        <v>0</v>
      </c>
      <c r="CS406" s="475">
        <f t="shared" ref="CS406:DH410" si="144">+W406+BH406</f>
        <v>0</v>
      </c>
      <c r="CT406" s="475">
        <f t="shared" si="144"/>
        <v>0</v>
      </c>
      <c r="CU406" s="475">
        <f t="shared" si="144"/>
        <v>0</v>
      </c>
      <c r="CV406" s="475">
        <f t="shared" si="144"/>
        <v>0</v>
      </c>
      <c r="CW406" s="475">
        <f t="shared" si="144"/>
        <v>0</v>
      </c>
      <c r="CX406" s="475">
        <f t="shared" si="144"/>
        <v>0</v>
      </c>
      <c r="CY406" s="475">
        <f t="shared" si="144"/>
        <v>0</v>
      </c>
      <c r="CZ406" s="475">
        <f t="shared" si="144"/>
        <v>0</v>
      </c>
      <c r="DA406" s="475">
        <f t="shared" si="144"/>
        <v>0</v>
      </c>
      <c r="DB406" s="475">
        <f t="shared" si="144"/>
        <v>0</v>
      </c>
      <c r="DC406" s="475">
        <f t="shared" si="144"/>
        <v>0</v>
      </c>
      <c r="DD406" s="475">
        <f t="shared" si="144"/>
        <v>0</v>
      </c>
      <c r="DE406" s="475">
        <f t="shared" si="144"/>
        <v>0</v>
      </c>
      <c r="DF406" s="475">
        <f t="shared" si="144"/>
        <v>0</v>
      </c>
      <c r="DG406" s="475">
        <f t="shared" si="144"/>
        <v>0</v>
      </c>
      <c r="DH406" s="475">
        <f t="shared" si="144"/>
        <v>0</v>
      </c>
      <c r="DI406" s="475">
        <f t="shared" ref="DI406:DL410" si="145">+AM406+BX406</f>
        <v>0</v>
      </c>
      <c r="DJ406" s="475">
        <f t="shared" si="145"/>
        <v>0</v>
      </c>
      <c r="DK406" s="475">
        <f t="shared" si="145"/>
        <v>0</v>
      </c>
      <c r="DL406" s="475">
        <f t="shared" si="145"/>
        <v>0</v>
      </c>
      <c r="DM406" s="464">
        <v>1</v>
      </c>
    </row>
    <row r="407" spans="2:117">
      <c r="B407" s="473">
        <f>+B406+1</f>
        <v>2</v>
      </c>
      <c r="C407" s="423" t="s">
        <v>152</v>
      </c>
      <c r="D407" s="423" t="s">
        <v>585</v>
      </c>
      <c r="E407" s="423" t="s">
        <v>761</v>
      </c>
      <c r="F407" s="476">
        <f t="shared" si="142"/>
        <v>0</v>
      </c>
      <c r="G407" s="475"/>
      <c r="H407" s="475"/>
      <c r="I407" s="475"/>
      <c r="J407" s="475"/>
      <c r="K407" s="475"/>
      <c r="L407" s="475"/>
      <c r="M407" s="475"/>
      <c r="N407" s="475"/>
      <c r="O407" s="475"/>
      <c r="P407" s="475"/>
      <c r="Q407" s="475"/>
      <c r="R407" s="475"/>
      <c r="S407" s="475"/>
      <c r="T407" s="475"/>
      <c r="U407" s="475"/>
      <c r="V407" s="475"/>
      <c r="W407" s="475"/>
      <c r="X407" s="475"/>
      <c r="Y407" s="475"/>
      <c r="Z407" s="475"/>
      <c r="AA407" s="475"/>
      <c r="AB407" s="475"/>
      <c r="AC407" s="475"/>
      <c r="AD407" s="475"/>
      <c r="AE407" s="475"/>
      <c r="AF407" s="475"/>
      <c r="AG407" s="475"/>
      <c r="AH407" s="475"/>
      <c r="AI407" s="475"/>
      <c r="AJ407" s="475"/>
      <c r="AK407" s="475"/>
      <c r="AL407" s="475"/>
      <c r="AM407" s="475"/>
      <c r="AN407" s="475"/>
      <c r="AO407" s="475"/>
      <c r="AP407" s="475"/>
      <c r="AR407" s="475"/>
      <c r="AS407" s="475"/>
      <c r="AT407" s="475"/>
      <c r="AU407" s="475"/>
      <c r="AV407" s="475"/>
      <c r="AW407" s="475"/>
      <c r="AX407" s="475"/>
      <c r="AY407" s="475"/>
      <c r="AZ407" s="475"/>
      <c r="BA407" s="475"/>
      <c r="BB407" s="475"/>
      <c r="BC407" s="475"/>
      <c r="BD407" s="475"/>
      <c r="BE407" s="475"/>
      <c r="BF407" s="475"/>
      <c r="BG407" s="475"/>
      <c r="BH407" s="475"/>
      <c r="BI407" s="475"/>
      <c r="BJ407" s="475"/>
      <c r="BK407" s="475"/>
      <c r="BL407" s="475"/>
      <c r="BM407" s="475"/>
      <c r="BN407" s="475"/>
      <c r="BO407" s="475"/>
      <c r="BP407" s="475"/>
      <c r="BQ407" s="475"/>
      <c r="BR407" s="475"/>
      <c r="BS407" s="475"/>
      <c r="BT407" s="475"/>
      <c r="BU407" s="475"/>
      <c r="BV407" s="475"/>
      <c r="BW407" s="475"/>
      <c r="BX407" s="475"/>
      <c r="BY407" s="475"/>
      <c r="BZ407" s="475"/>
      <c r="CA407" s="475"/>
      <c r="CC407" s="475">
        <f t="shared" si="143"/>
        <v>0</v>
      </c>
      <c r="CD407" s="475">
        <f t="shared" si="143"/>
        <v>0</v>
      </c>
      <c r="CE407" s="475">
        <f t="shared" si="143"/>
        <v>0</v>
      </c>
      <c r="CF407" s="475">
        <f t="shared" si="143"/>
        <v>0</v>
      </c>
      <c r="CG407" s="475">
        <f t="shared" si="143"/>
        <v>0</v>
      </c>
      <c r="CH407" s="475">
        <f t="shared" si="143"/>
        <v>0</v>
      </c>
      <c r="CI407" s="475">
        <f t="shared" si="143"/>
        <v>0</v>
      </c>
      <c r="CJ407" s="475">
        <f t="shared" si="143"/>
        <v>0</v>
      </c>
      <c r="CK407" s="475">
        <f t="shared" si="143"/>
        <v>0</v>
      </c>
      <c r="CL407" s="475">
        <f t="shared" si="143"/>
        <v>0</v>
      </c>
      <c r="CM407" s="475">
        <f t="shared" si="143"/>
        <v>0</v>
      </c>
      <c r="CN407" s="475">
        <f t="shared" si="143"/>
        <v>0</v>
      </c>
      <c r="CO407" s="475">
        <f t="shared" si="143"/>
        <v>0</v>
      </c>
      <c r="CP407" s="475">
        <f t="shared" si="143"/>
        <v>0</v>
      </c>
      <c r="CQ407" s="475">
        <f t="shared" si="143"/>
        <v>0</v>
      </c>
      <c r="CR407" s="475">
        <f t="shared" si="143"/>
        <v>0</v>
      </c>
      <c r="CS407" s="475">
        <f t="shared" si="144"/>
        <v>0</v>
      </c>
      <c r="CT407" s="475">
        <f t="shared" si="144"/>
        <v>0</v>
      </c>
      <c r="CU407" s="475">
        <f t="shared" si="144"/>
        <v>0</v>
      </c>
      <c r="CV407" s="475">
        <f t="shared" si="144"/>
        <v>0</v>
      </c>
      <c r="CW407" s="475">
        <f t="shared" si="144"/>
        <v>0</v>
      </c>
      <c r="CX407" s="475">
        <f t="shared" si="144"/>
        <v>0</v>
      </c>
      <c r="CY407" s="475">
        <f t="shared" si="144"/>
        <v>0</v>
      </c>
      <c r="CZ407" s="475">
        <f t="shared" si="144"/>
        <v>0</v>
      </c>
      <c r="DA407" s="475">
        <f t="shared" si="144"/>
        <v>0</v>
      </c>
      <c r="DB407" s="475">
        <f t="shared" si="144"/>
        <v>0</v>
      </c>
      <c r="DC407" s="475">
        <f t="shared" si="144"/>
        <v>0</v>
      </c>
      <c r="DD407" s="475">
        <f t="shared" si="144"/>
        <v>0</v>
      </c>
      <c r="DE407" s="475">
        <f t="shared" si="144"/>
        <v>0</v>
      </c>
      <c r="DF407" s="475">
        <f t="shared" si="144"/>
        <v>0</v>
      </c>
      <c r="DG407" s="475">
        <f t="shared" si="144"/>
        <v>0</v>
      </c>
      <c r="DH407" s="475">
        <f t="shared" si="144"/>
        <v>0</v>
      </c>
      <c r="DI407" s="475">
        <f t="shared" si="145"/>
        <v>0</v>
      </c>
      <c r="DJ407" s="475">
        <f t="shared" si="145"/>
        <v>0</v>
      </c>
      <c r="DK407" s="475">
        <f t="shared" si="145"/>
        <v>0</v>
      </c>
      <c r="DL407" s="475">
        <f t="shared" si="145"/>
        <v>0</v>
      </c>
      <c r="DM407" s="464">
        <v>1</v>
      </c>
    </row>
    <row r="408" spans="2:117">
      <c r="B408" s="473">
        <f t="shared" ref="B408:B410" si="146">+B407+1</f>
        <v>3</v>
      </c>
      <c r="C408" s="423" t="s">
        <v>152</v>
      </c>
      <c r="D408" s="423" t="s">
        <v>370</v>
      </c>
      <c r="E408" s="423" t="s">
        <v>371</v>
      </c>
      <c r="F408" s="476">
        <f t="shared" si="142"/>
        <v>0</v>
      </c>
      <c r="G408" s="475"/>
      <c r="H408" s="475"/>
      <c r="I408" s="475"/>
      <c r="J408" s="475"/>
      <c r="K408" s="475"/>
      <c r="L408" s="475"/>
      <c r="M408" s="475"/>
      <c r="N408" s="475"/>
      <c r="O408" s="475"/>
      <c r="P408" s="475"/>
      <c r="Q408" s="475"/>
      <c r="R408" s="475"/>
      <c r="S408" s="475"/>
      <c r="T408" s="475"/>
      <c r="U408" s="475"/>
      <c r="V408" s="475"/>
      <c r="W408" s="475"/>
      <c r="X408" s="475"/>
      <c r="Y408" s="475"/>
      <c r="Z408" s="475"/>
      <c r="AA408" s="475"/>
      <c r="AB408" s="475"/>
      <c r="AC408" s="475"/>
      <c r="AD408" s="475"/>
      <c r="AE408" s="475"/>
      <c r="AF408" s="475"/>
      <c r="AG408" s="475"/>
      <c r="AH408" s="475"/>
      <c r="AI408" s="475"/>
      <c r="AJ408" s="475"/>
      <c r="AK408" s="475"/>
      <c r="AL408" s="475"/>
      <c r="AM408" s="475"/>
      <c r="AN408" s="475"/>
      <c r="AO408" s="475"/>
      <c r="AP408" s="475"/>
      <c r="AR408" s="475"/>
      <c r="AS408" s="475"/>
      <c r="AT408" s="475"/>
      <c r="AU408" s="475"/>
      <c r="AV408" s="475"/>
      <c r="AW408" s="475"/>
      <c r="AX408" s="475"/>
      <c r="AY408" s="475"/>
      <c r="AZ408" s="475"/>
      <c r="BA408" s="475"/>
      <c r="BB408" s="475"/>
      <c r="BC408" s="475"/>
      <c r="BD408" s="475"/>
      <c r="BE408" s="475"/>
      <c r="BF408" s="475"/>
      <c r="BG408" s="475"/>
      <c r="BH408" s="475"/>
      <c r="BI408" s="475"/>
      <c r="BJ408" s="475"/>
      <c r="BK408" s="475"/>
      <c r="BL408" s="475"/>
      <c r="BM408" s="475"/>
      <c r="BN408" s="475"/>
      <c r="BO408" s="475"/>
      <c r="BP408" s="475"/>
      <c r="BQ408" s="475"/>
      <c r="BR408" s="475"/>
      <c r="BS408" s="475"/>
      <c r="BT408" s="475"/>
      <c r="BU408" s="475"/>
      <c r="BV408" s="475"/>
      <c r="BW408" s="475"/>
      <c r="BX408" s="475"/>
      <c r="BY408" s="475"/>
      <c r="BZ408" s="475"/>
      <c r="CA408" s="475"/>
      <c r="CC408" s="475">
        <f t="shared" si="143"/>
        <v>0</v>
      </c>
      <c r="CD408" s="475">
        <f t="shared" si="143"/>
        <v>0</v>
      </c>
      <c r="CE408" s="475">
        <f t="shared" si="143"/>
        <v>0</v>
      </c>
      <c r="CF408" s="475">
        <f t="shared" si="143"/>
        <v>0</v>
      </c>
      <c r="CG408" s="475">
        <f t="shared" si="143"/>
        <v>0</v>
      </c>
      <c r="CH408" s="475">
        <f t="shared" si="143"/>
        <v>0</v>
      </c>
      <c r="CI408" s="475">
        <f t="shared" si="143"/>
        <v>0</v>
      </c>
      <c r="CJ408" s="475">
        <f t="shared" si="143"/>
        <v>0</v>
      </c>
      <c r="CK408" s="475">
        <f t="shared" si="143"/>
        <v>0</v>
      </c>
      <c r="CL408" s="475">
        <f t="shared" si="143"/>
        <v>0</v>
      </c>
      <c r="CM408" s="475">
        <f t="shared" si="143"/>
        <v>0</v>
      </c>
      <c r="CN408" s="475">
        <f t="shared" si="143"/>
        <v>0</v>
      </c>
      <c r="CO408" s="475">
        <f t="shared" si="143"/>
        <v>0</v>
      </c>
      <c r="CP408" s="475">
        <f t="shared" si="143"/>
        <v>0</v>
      </c>
      <c r="CQ408" s="475">
        <f t="shared" si="143"/>
        <v>0</v>
      </c>
      <c r="CR408" s="475">
        <f t="shared" si="143"/>
        <v>0</v>
      </c>
      <c r="CS408" s="475">
        <f t="shared" si="144"/>
        <v>0</v>
      </c>
      <c r="CT408" s="475">
        <f t="shared" si="144"/>
        <v>0</v>
      </c>
      <c r="CU408" s="475">
        <f t="shared" si="144"/>
        <v>0</v>
      </c>
      <c r="CV408" s="475">
        <f t="shared" si="144"/>
        <v>0</v>
      </c>
      <c r="CW408" s="475">
        <f t="shared" si="144"/>
        <v>0</v>
      </c>
      <c r="CX408" s="475">
        <f t="shared" si="144"/>
        <v>0</v>
      </c>
      <c r="CY408" s="475">
        <f t="shared" si="144"/>
        <v>0</v>
      </c>
      <c r="CZ408" s="475">
        <f t="shared" si="144"/>
        <v>0</v>
      </c>
      <c r="DA408" s="475">
        <f t="shared" si="144"/>
        <v>0</v>
      </c>
      <c r="DB408" s="475">
        <f t="shared" si="144"/>
        <v>0</v>
      </c>
      <c r="DC408" s="475">
        <f t="shared" si="144"/>
        <v>0</v>
      </c>
      <c r="DD408" s="475">
        <f t="shared" si="144"/>
        <v>0</v>
      </c>
      <c r="DE408" s="475">
        <f t="shared" si="144"/>
        <v>0</v>
      </c>
      <c r="DF408" s="475">
        <f t="shared" si="144"/>
        <v>0</v>
      </c>
      <c r="DG408" s="475">
        <f t="shared" si="144"/>
        <v>0</v>
      </c>
      <c r="DH408" s="475">
        <f t="shared" si="144"/>
        <v>0</v>
      </c>
      <c r="DI408" s="475">
        <f t="shared" si="145"/>
        <v>0</v>
      </c>
      <c r="DJ408" s="475">
        <f t="shared" si="145"/>
        <v>0</v>
      </c>
      <c r="DK408" s="475">
        <f t="shared" si="145"/>
        <v>0</v>
      </c>
      <c r="DL408" s="475">
        <f t="shared" si="145"/>
        <v>0</v>
      </c>
      <c r="DM408" s="464">
        <v>1</v>
      </c>
    </row>
    <row r="409" spans="2:117">
      <c r="B409" s="473">
        <f t="shared" si="146"/>
        <v>4</v>
      </c>
      <c r="C409" s="423" t="s">
        <v>152</v>
      </c>
      <c r="D409" s="423" t="s">
        <v>1316</v>
      </c>
      <c r="E409" s="423" t="s">
        <v>1317</v>
      </c>
      <c r="F409" s="476">
        <f t="shared" si="142"/>
        <v>0</v>
      </c>
      <c r="G409" s="475"/>
      <c r="H409" s="475"/>
      <c r="I409" s="475"/>
      <c r="J409" s="475"/>
      <c r="K409" s="475"/>
      <c r="L409" s="475"/>
      <c r="M409" s="475"/>
      <c r="N409" s="475"/>
      <c r="O409" s="475"/>
      <c r="P409" s="475"/>
      <c r="Q409" s="475"/>
      <c r="R409" s="475"/>
      <c r="S409" s="475"/>
      <c r="T409" s="475"/>
      <c r="U409" s="475"/>
      <c r="V409" s="475"/>
      <c r="W409" s="475"/>
      <c r="X409" s="475"/>
      <c r="Y409" s="475"/>
      <c r="Z409" s="475"/>
      <c r="AA409" s="475"/>
      <c r="AB409" s="475"/>
      <c r="AC409" s="475"/>
      <c r="AD409" s="475"/>
      <c r="AE409" s="475"/>
      <c r="AF409" s="475"/>
      <c r="AG409" s="475"/>
      <c r="AH409" s="475"/>
      <c r="AI409" s="475"/>
      <c r="AJ409" s="475"/>
      <c r="AK409" s="475"/>
      <c r="AL409" s="475"/>
      <c r="AM409" s="475"/>
      <c r="AN409" s="475"/>
      <c r="AO409" s="475"/>
      <c r="AP409" s="475"/>
      <c r="AR409" s="475"/>
      <c r="AS409" s="475"/>
      <c r="AT409" s="475"/>
      <c r="AU409" s="475"/>
      <c r="AV409" s="475"/>
      <c r="AW409" s="475"/>
      <c r="AX409" s="475"/>
      <c r="AY409" s="475"/>
      <c r="AZ409" s="475"/>
      <c r="BA409" s="475"/>
      <c r="BB409" s="475"/>
      <c r="BC409" s="475"/>
      <c r="BD409" s="475"/>
      <c r="BE409" s="475"/>
      <c r="BF409" s="475"/>
      <c r="BG409" s="475"/>
      <c r="BH409" s="475"/>
      <c r="BI409" s="475"/>
      <c r="BJ409" s="475"/>
      <c r="BK409" s="475"/>
      <c r="BL409" s="475"/>
      <c r="BM409" s="475"/>
      <c r="BN409" s="475"/>
      <c r="BO409" s="475"/>
      <c r="BP409" s="475"/>
      <c r="BQ409" s="475"/>
      <c r="BR409" s="475"/>
      <c r="BS409" s="475"/>
      <c r="BT409" s="475"/>
      <c r="BU409" s="475"/>
      <c r="BV409" s="475"/>
      <c r="BW409" s="475"/>
      <c r="BX409" s="475"/>
      <c r="BY409" s="475"/>
      <c r="BZ409" s="475"/>
      <c r="CA409" s="475"/>
      <c r="CC409" s="475">
        <f t="shared" si="143"/>
        <v>0</v>
      </c>
      <c r="CD409" s="475">
        <f t="shared" si="143"/>
        <v>0</v>
      </c>
      <c r="CE409" s="475">
        <f t="shared" si="143"/>
        <v>0</v>
      </c>
      <c r="CF409" s="475">
        <f t="shared" si="143"/>
        <v>0</v>
      </c>
      <c r="CG409" s="475">
        <f t="shared" si="143"/>
        <v>0</v>
      </c>
      <c r="CH409" s="475">
        <f t="shared" si="143"/>
        <v>0</v>
      </c>
      <c r="CI409" s="475">
        <f t="shared" si="143"/>
        <v>0</v>
      </c>
      <c r="CJ409" s="475">
        <f t="shared" si="143"/>
        <v>0</v>
      </c>
      <c r="CK409" s="475">
        <f t="shared" si="143"/>
        <v>0</v>
      </c>
      <c r="CL409" s="475">
        <f t="shared" si="143"/>
        <v>0</v>
      </c>
      <c r="CM409" s="475">
        <f t="shared" si="143"/>
        <v>0</v>
      </c>
      <c r="CN409" s="475">
        <f t="shared" si="143"/>
        <v>0</v>
      </c>
      <c r="CO409" s="475">
        <f t="shared" si="143"/>
        <v>0</v>
      </c>
      <c r="CP409" s="475">
        <f t="shared" si="143"/>
        <v>0</v>
      </c>
      <c r="CQ409" s="475">
        <f t="shared" si="143"/>
        <v>0</v>
      </c>
      <c r="CR409" s="475">
        <f t="shared" si="143"/>
        <v>0</v>
      </c>
      <c r="CS409" s="475">
        <f t="shared" si="144"/>
        <v>0</v>
      </c>
      <c r="CT409" s="475">
        <f t="shared" si="144"/>
        <v>0</v>
      </c>
      <c r="CU409" s="475">
        <f t="shared" si="144"/>
        <v>0</v>
      </c>
      <c r="CV409" s="475">
        <f t="shared" si="144"/>
        <v>0</v>
      </c>
      <c r="CW409" s="475">
        <f t="shared" si="144"/>
        <v>0</v>
      </c>
      <c r="CX409" s="475">
        <f t="shared" si="144"/>
        <v>0</v>
      </c>
      <c r="CY409" s="475">
        <f t="shared" si="144"/>
        <v>0</v>
      </c>
      <c r="CZ409" s="475">
        <f t="shared" si="144"/>
        <v>0</v>
      </c>
      <c r="DA409" s="475">
        <f t="shared" si="144"/>
        <v>0</v>
      </c>
      <c r="DB409" s="475">
        <f t="shared" si="144"/>
        <v>0</v>
      </c>
      <c r="DC409" s="475">
        <f t="shared" si="144"/>
        <v>0</v>
      </c>
      <c r="DD409" s="475">
        <f t="shared" si="144"/>
        <v>0</v>
      </c>
      <c r="DE409" s="475">
        <f t="shared" si="144"/>
        <v>0</v>
      </c>
      <c r="DF409" s="475">
        <f t="shared" si="144"/>
        <v>0</v>
      </c>
      <c r="DG409" s="475">
        <f t="shared" si="144"/>
        <v>0</v>
      </c>
      <c r="DH409" s="475">
        <f t="shared" si="144"/>
        <v>0</v>
      </c>
      <c r="DI409" s="475">
        <f t="shared" si="145"/>
        <v>0</v>
      </c>
      <c r="DJ409" s="475">
        <f t="shared" si="145"/>
        <v>0</v>
      </c>
      <c r="DK409" s="475">
        <f t="shared" si="145"/>
        <v>0</v>
      </c>
      <c r="DL409" s="475">
        <f t="shared" si="145"/>
        <v>0</v>
      </c>
      <c r="DM409" s="464">
        <v>1</v>
      </c>
    </row>
    <row r="410" spans="2:117">
      <c r="B410" s="473">
        <f t="shared" si="146"/>
        <v>5</v>
      </c>
      <c r="C410" s="423" t="s">
        <v>152</v>
      </c>
      <c r="D410" s="423" t="s">
        <v>1318</v>
      </c>
      <c r="E410" s="423" t="s">
        <v>1319</v>
      </c>
      <c r="F410" s="476">
        <f t="shared" si="142"/>
        <v>0</v>
      </c>
      <c r="G410" s="475"/>
      <c r="H410" s="475"/>
      <c r="I410" s="475"/>
      <c r="J410" s="475"/>
      <c r="K410" s="475"/>
      <c r="L410" s="475"/>
      <c r="M410" s="475"/>
      <c r="N410" s="475"/>
      <c r="O410" s="475"/>
      <c r="P410" s="475"/>
      <c r="Q410" s="475"/>
      <c r="R410" s="475"/>
      <c r="S410" s="475"/>
      <c r="T410" s="475"/>
      <c r="U410" s="475"/>
      <c r="V410" s="475"/>
      <c r="W410" s="475"/>
      <c r="X410" s="475"/>
      <c r="Y410" s="475"/>
      <c r="Z410" s="475"/>
      <c r="AA410" s="475"/>
      <c r="AB410" s="475"/>
      <c r="AC410" s="475"/>
      <c r="AD410" s="475"/>
      <c r="AE410" s="475"/>
      <c r="AF410" s="475"/>
      <c r="AG410" s="475"/>
      <c r="AH410" s="475"/>
      <c r="AI410" s="475"/>
      <c r="AJ410" s="475"/>
      <c r="AK410" s="475"/>
      <c r="AL410" s="475"/>
      <c r="AM410" s="475"/>
      <c r="AN410" s="475"/>
      <c r="AO410" s="475"/>
      <c r="AP410" s="475"/>
      <c r="AR410" s="475"/>
      <c r="AS410" s="475"/>
      <c r="AT410" s="475"/>
      <c r="AU410" s="475"/>
      <c r="AV410" s="475"/>
      <c r="AW410" s="475"/>
      <c r="AX410" s="475"/>
      <c r="AY410" s="475"/>
      <c r="AZ410" s="475"/>
      <c r="BA410" s="475"/>
      <c r="BB410" s="475"/>
      <c r="BC410" s="475"/>
      <c r="BD410" s="475"/>
      <c r="BE410" s="475"/>
      <c r="BF410" s="475"/>
      <c r="BG410" s="475"/>
      <c r="BH410" s="475"/>
      <c r="BI410" s="475"/>
      <c r="BJ410" s="475"/>
      <c r="BK410" s="475"/>
      <c r="BL410" s="475"/>
      <c r="BM410" s="475"/>
      <c r="BN410" s="475"/>
      <c r="BO410" s="475"/>
      <c r="BP410" s="475"/>
      <c r="BQ410" s="475"/>
      <c r="BR410" s="475"/>
      <c r="BS410" s="475"/>
      <c r="BT410" s="475"/>
      <c r="BU410" s="475"/>
      <c r="BV410" s="475"/>
      <c r="BW410" s="475"/>
      <c r="BX410" s="475"/>
      <c r="BY410" s="475"/>
      <c r="BZ410" s="475"/>
      <c r="CA410" s="475"/>
      <c r="CC410" s="475">
        <f t="shared" si="143"/>
        <v>0</v>
      </c>
      <c r="CD410" s="475">
        <f t="shared" si="143"/>
        <v>0</v>
      </c>
      <c r="CE410" s="475">
        <f t="shared" si="143"/>
        <v>0</v>
      </c>
      <c r="CF410" s="475">
        <f t="shared" si="143"/>
        <v>0</v>
      </c>
      <c r="CG410" s="475">
        <f t="shared" si="143"/>
        <v>0</v>
      </c>
      <c r="CH410" s="475">
        <f t="shared" si="143"/>
        <v>0</v>
      </c>
      <c r="CI410" s="475">
        <f t="shared" si="143"/>
        <v>0</v>
      </c>
      <c r="CJ410" s="475">
        <f t="shared" si="143"/>
        <v>0</v>
      </c>
      <c r="CK410" s="475">
        <f t="shared" si="143"/>
        <v>0</v>
      </c>
      <c r="CL410" s="475">
        <f t="shared" si="143"/>
        <v>0</v>
      </c>
      <c r="CM410" s="475">
        <f t="shared" si="143"/>
        <v>0</v>
      </c>
      <c r="CN410" s="475">
        <f t="shared" si="143"/>
        <v>0</v>
      </c>
      <c r="CO410" s="475">
        <f t="shared" si="143"/>
        <v>0</v>
      </c>
      <c r="CP410" s="475">
        <f t="shared" si="143"/>
        <v>0</v>
      </c>
      <c r="CQ410" s="475">
        <f t="shared" si="143"/>
        <v>0</v>
      </c>
      <c r="CR410" s="475">
        <f t="shared" si="143"/>
        <v>0</v>
      </c>
      <c r="CS410" s="475">
        <f t="shared" si="144"/>
        <v>0</v>
      </c>
      <c r="CT410" s="475">
        <f t="shared" si="144"/>
        <v>0</v>
      </c>
      <c r="CU410" s="475">
        <f t="shared" si="144"/>
        <v>0</v>
      </c>
      <c r="CV410" s="475">
        <f t="shared" si="144"/>
        <v>0</v>
      </c>
      <c r="CW410" s="475">
        <f t="shared" si="144"/>
        <v>0</v>
      </c>
      <c r="CX410" s="475">
        <f t="shared" si="144"/>
        <v>0</v>
      </c>
      <c r="CY410" s="475">
        <f t="shared" si="144"/>
        <v>0</v>
      </c>
      <c r="CZ410" s="475">
        <f t="shared" si="144"/>
        <v>0</v>
      </c>
      <c r="DA410" s="475">
        <f t="shared" si="144"/>
        <v>0</v>
      </c>
      <c r="DB410" s="475">
        <f t="shared" si="144"/>
        <v>0</v>
      </c>
      <c r="DC410" s="475">
        <f t="shared" si="144"/>
        <v>0</v>
      </c>
      <c r="DD410" s="475">
        <f t="shared" si="144"/>
        <v>0</v>
      </c>
      <c r="DE410" s="475">
        <f t="shared" si="144"/>
        <v>0</v>
      </c>
      <c r="DF410" s="475">
        <f t="shared" si="144"/>
        <v>0</v>
      </c>
      <c r="DG410" s="475">
        <f t="shared" si="144"/>
        <v>0</v>
      </c>
      <c r="DH410" s="475">
        <f t="shared" si="144"/>
        <v>0</v>
      </c>
      <c r="DI410" s="475">
        <f t="shared" si="145"/>
        <v>0</v>
      </c>
      <c r="DJ410" s="475">
        <f t="shared" si="145"/>
        <v>0</v>
      </c>
      <c r="DK410" s="475">
        <f t="shared" si="145"/>
        <v>0</v>
      </c>
      <c r="DL410" s="475">
        <f t="shared" si="145"/>
        <v>0</v>
      </c>
      <c r="DM410" s="464">
        <v>1</v>
      </c>
    </row>
    <row r="411" spans="2:117" s="482" customFormat="1" ht="12.75" customHeight="1">
      <c r="B411" s="477"/>
      <c r="C411" s="478" t="s">
        <v>152</v>
      </c>
      <c r="D411" s="479" t="s">
        <v>1120</v>
      </c>
      <c r="E411" s="480">
        <f>COUNTA(E406:E410)</f>
        <v>5</v>
      </c>
      <c r="F411" s="481">
        <f>+SUM(F406:F410)</f>
        <v>0</v>
      </c>
      <c r="G411" s="481">
        <f>+SUM(G406:G410)</f>
        <v>0</v>
      </c>
      <c r="H411" s="481">
        <f t="shared" ref="H411:AP411" si="147">+SUM(H406:H410)</f>
        <v>0</v>
      </c>
      <c r="I411" s="481">
        <f t="shared" si="147"/>
        <v>0</v>
      </c>
      <c r="J411" s="481">
        <f t="shared" si="147"/>
        <v>0</v>
      </c>
      <c r="K411" s="481">
        <f t="shared" si="147"/>
        <v>0</v>
      </c>
      <c r="L411" s="481">
        <f t="shared" si="147"/>
        <v>0</v>
      </c>
      <c r="M411" s="481">
        <f t="shared" si="147"/>
        <v>0</v>
      </c>
      <c r="N411" s="481">
        <f t="shared" si="147"/>
        <v>0</v>
      </c>
      <c r="O411" s="481">
        <f t="shared" si="147"/>
        <v>0</v>
      </c>
      <c r="P411" s="481">
        <f t="shared" si="147"/>
        <v>0</v>
      </c>
      <c r="Q411" s="481">
        <f t="shared" si="147"/>
        <v>0</v>
      </c>
      <c r="R411" s="481">
        <f t="shared" si="147"/>
        <v>0</v>
      </c>
      <c r="S411" s="481">
        <f t="shared" si="147"/>
        <v>0</v>
      </c>
      <c r="T411" s="481">
        <f t="shared" si="147"/>
        <v>0</v>
      </c>
      <c r="U411" s="481">
        <f t="shared" si="147"/>
        <v>0</v>
      </c>
      <c r="V411" s="481">
        <f t="shared" si="147"/>
        <v>0</v>
      </c>
      <c r="W411" s="481">
        <f t="shared" si="147"/>
        <v>0</v>
      </c>
      <c r="X411" s="481">
        <f t="shared" si="147"/>
        <v>0</v>
      </c>
      <c r="Y411" s="481">
        <f t="shared" si="147"/>
        <v>0</v>
      </c>
      <c r="Z411" s="481">
        <f t="shared" si="147"/>
        <v>0</v>
      </c>
      <c r="AA411" s="481">
        <f t="shared" si="147"/>
        <v>0</v>
      </c>
      <c r="AB411" s="481">
        <f t="shared" si="147"/>
        <v>0</v>
      </c>
      <c r="AC411" s="481">
        <f t="shared" si="147"/>
        <v>0</v>
      </c>
      <c r="AD411" s="481">
        <f t="shared" si="147"/>
        <v>0</v>
      </c>
      <c r="AE411" s="481">
        <f t="shared" si="147"/>
        <v>0</v>
      </c>
      <c r="AF411" s="481">
        <f t="shared" si="147"/>
        <v>0</v>
      </c>
      <c r="AG411" s="481">
        <f t="shared" si="147"/>
        <v>0</v>
      </c>
      <c r="AH411" s="481">
        <f t="shared" si="147"/>
        <v>0</v>
      </c>
      <c r="AI411" s="481">
        <f t="shared" si="147"/>
        <v>0</v>
      </c>
      <c r="AJ411" s="481">
        <f t="shared" si="147"/>
        <v>0</v>
      </c>
      <c r="AK411" s="481">
        <f t="shared" si="147"/>
        <v>0</v>
      </c>
      <c r="AL411" s="481">
        <f t="shared" si="147"/>
        <v>0</v>
      </c>
      <c r="AM411" s="481">
        <f t="shared" si="147"/>
        <v>0</v>
      </c>
      <c r="AN411" s="481">
        <f t="shared" si="147"/>
        <v>0</v>
      </c>
      <c r="AO411" s="481">
        <f t="shared" si="147"/>
        <v>0</v>
      </c>
      <c r="AP411" s="481">
        <f t="shared" si="147"/>
        <v>0</v>
      </c>
      <c r="AQ411" s="470"/>
      <c r="AR411" s="481">
        <f>+SUM(AR406:AR410)</f>
        <v>0</v>
      </c>
      <c r="AS411" s="481">
        <f t="shared" ref="AS411:CA411" si="148">+SUM(AS406:AS410)</f>
        <v>0</v>
      </c>
      <c r="AT411" s="481">
        <f t="shared" si="148"/>
        <v>0</v>
      </c>
      <c r="AU411" s="481">
        <f t="shared" si="148"/>
        <v>0</v>
      </c>
      <c r="AV411" s="481">
        <f t="shared" si="148"/>
        <v>0</v>
      </c>
      <c r="AW411" s="481">
        <f t="shared" si="148"/>
        <v>0</v>
      </c>
      <c r="AX411" s="481">
        <f t="shared" si="148"/>
        <v>0</v>
      </c>
      <c r="AY411" s="481">
        <f t="shared" si="148"/>
        <v>0</v>
      </c>
      <c r="AZ411" s="481">
        <f t="shared" si="148"/>
        <v>0</v>
      </c>
      <c r="BA411" s="481">
        <f t="shared" si="148"/>
        <v>0</v>
      </c>
      <c r="BB411" s="481">
        <f t="shared" si="148"/>
        <v>0</v>
      </c>
      <c r="BC411" s="481">
        <f t="shared" si="148"/>
        <v>0</v>
      </c>
      <c r="BD411" s="481">
        <f t="shared" si="148"/>
        <v>0</v>
      </c>
      <c r="BE411" s="481">
        <f t="shared" si="148"/>
        <v>0</v>
      </c>
      <c r="BF411" s="481">
        <f t="shared" si="148"/>
        <v>0</v>
      </c>
      <c r="BG411" s="481">
        <f t="shared" si="148"/>
        <v>0</v>
      </c>
      <c r="BH411" s="481">
        <f t="shared" si="148"/>
        <v>0</v>
      </c>
      <c r="BI411" s="481">
        <f t="shared" si="148"/>
        <v>0</v>
      </c>
      <c r="BJ411" s="481">
        <f t="shared" si="148"/>
        <v>0</v>
      </c>
      <c r="BK411" s="481">
        <f t="shared" si="148"/>
        <v>0</v>
      </c>
      <c r="BL411" s="481">
        <f t="shared" si="148"/>
        <v>0</v>
      </c>
      <c r="BM411" s="481">
        <f t="shared" si="148"/>
        <v>0</v>
      </c>
      <c r="BN411" s="481">
        <f t="shared" si="148"/>
        <v>0</v>
      </c>
      <c r="BO411" s="481">
        <f t="shared" si="148"/>
        <v>0</v>
      </c>
      <c r="BP411" s="481">
        <f t="shared" si="148"/>
        <v>0</v>
      </c>
      <c r="BQ411" s="481">
        <f t="shared" si="148"/>
        <v>0</v>
      </c>
      <c r="BR411" s="481">
        <f t="shared" si="148"/>
        <v>0</v>
      </c>
      <c r="BS411" s="481">
        <f t="shared" si="148"/>
        <v>0</v>
      </c>
      <c r="BT411" s="481">
        <f t="shared" si="148"/>
        <v>0</v>
      </c>
      <c r="BU411" s="481">
        <f t="shared" si="148"/>
        <v>0</v>
      </c>
      <c r="BV411" s="481">
        <f t="shared" si="148"/>
        <v>0</v>
      </c>
      <c r="BW411" s="481">
        <f t="shared" si="148"/>
        <v>0</v>
      </c>
      <c r="BX411" s="481">
        <f t="shared" si="148"/>
        <v>0</v>
      </c>
      <c r="BY411" s="481">
        <f t="shared" si="148"/>
        <v>0</v>
      </c>
      <c r="BZ411" s="481">
        <f t="shared" si="148"/>
        <v>0</v>
      </c>
      <c r="CA411" s="481">
        <f t="shared" si="148"/>
        <v>0</v>
      </c>
      <c r="CC411" s="481">
        <f>+SUM(CC406:CC410)</f>
        <v>0</v>
      </c>
      <c r="CD411" s="481">
        <f t="shared" ref="CD411:DL411" si="149">+SUM(CD406:CD410)</f>
        <v>0</v>
      </c>
      <c r="CE411" s="481">
        <f t="shared" si="149"/>
        <v>0</v>
      </c>
      <c r="CF411" s="481">
        <f t="shared" si="149"/>
        <v>0</v>
      </c>
      <c r="CG411" s="481">
        <f t="shared" si="149"/>
        <v>0</v>
      </c>
      <c r="CH411" s="481">
        <f t="shared" si="149"/>
        <v>0</v>
      </c>
      <c r="CI411" s="481">
        <f t="shared" si="149"/>
        <v>0</v>
      </c>
      <c r="CJ411" s="481">
        <f t="shared" si="149"/>
        <v>0</v>
      </c>
      <c r="CK411" s="481">
        <f t="shared" si="149"/>
        <v>0</v>
      </c>
      <c r="CL411" s="481">
        <f t="shared" si="149"/>
        <v>0</v>
      </c>
      <c r="CM411" s="481">
        <f t="shared" si="149"/>
        <v>0</v>
      </c>
      <c r="CN411" s="481">
        <f t="shared" si="149"/>
        <v>0</v>
      </c>
      <c r="CO411" s="481">
        <f t="shared" si="149"/>
        <v>0</v>
      </c>
      <c r="CP411" s="481">
        <f t="shared" si="149"/>
        <v>0</v>
      </c>
      <c r="CQ411" s="481">
        <f t="shared" si="149"/>
        <v>0</v>
      </c>
      <c r="CR411" s="481">
        <f t="shared" si="149"/>
        <v>0</v>
      </c>
      <c r="CS411" s="481">
        <f t="shared" si="149"/>
        <v>0</v>
      </c>
      <c r="CT411" s="481">
        <f t="shared" si="149"/>
        <v>0</v>
      </c>
      <c r="CU411" s="481">
        <f t="shared" si="149"/>
        <v>0</v>
      </c>
      <c r="CV411" s="481">
        <f t="shared" si="149"/>
        <v>0</v>
      </c>
      <c r="CW411" s="481">
        <f t="shared" si="149"/>
        <v>0</v>
      </c>
      <c r="CX411" s="481">
        <f t="shared" si="149"/>
        <v>0</v>
      </c>
      <c r="CY411" s="481">
        <f t="shared" si="149"/>
        <v>0</v>
      </c>
      <c r="CZ411" s="481">
        <f t="shared" si="149"/>
        <v>0</v>
      </c>
      <c r="DA411" s="481">
        <f t="shared" si="149"/>
        <v>0</v>
      </c>
      <c r="DB411" s="481">
        <f t="shared" si="149"/>
        <v>0</v>
      </c>
      <c r="DC411" s="481">
        <f t="shared" si="149"/>
        <v>0</v>
      </c>
      <c r="DD411" s="481">
        <f t="shared" si="149"/>
        <v>0</v>
      </c>
      <c r="DE411" s="481">
        <f t="shared" si="149"/>
        <v>0</v>
      </c>
      <c r="DF411" s="481">
        <f t="shared" si="149"/>
        <v>0</v>
      </c>
      <c r="DG411" s="481">
        <f t="shared" si="149"/>
        <v>0</v>
      </c>
      <c r="DH411" s="481">
        <f t="shared" si="149"/>
        <v>0</v>
      </c>
      <c r="DI411" s="481">
        <f t="shared" si="149"/>
        <v>0</v>
      </c>
      <c r="DJ411" s="481">
        <f t="shared" si="149"/>
        <v>0</v>
      </c>
      <c r="DK411" s="481">
        <f t="shared" si="149"/>
        <v>0</v>
      </c>
      <c r="DL411" s="481">
        <f t="shared" si="149"/>
        <v>0</v>
      </c>
      <c r="DM411" s="464">
        <v>1</v>
      </c>
    </row>
    <row r="412" spans="2:117">
      <c r="B412" s="473">
        <v>1</v>
      </c>
      <c r="C412" s="423" t="s">
        <v>58</v>
      </c>
      <c r="D412" s="423" t="s">
        <v>1320</v>
      </c>
      <c r="E412" s="423" t="s">
        <v>1321</v>
      </c>
      <c r="F412" s="476">
        <f t="shared" ref="F412:F432" si="150">+SUM(G412:CA412)</f>
        <v>0</v>
      </c>
      <c r="G412" s="475"/>
      <c r="H412" s="475"/>
      <c r="I412" s="475"/>
      <c r="J412" s="475"/>
      <c r="K412" s="475"/>
      <c r="L412" s="475"/>
      <c r="M412" s="475"/>
      <c r="N412" s="475"/>
      <c r="O412" s="475"/>
      <c r="P412" s="475"/>
      <c r="Q412" s="475"/>
      <c r="R412" s="475"/>
      <c r="S412" s="475"/>
      <c r="T412" s="475"/>
      <c r="U412" s="475"/>
      <c r="V412" s="475"/>
      <c r="W412" s="475"/>
      <c r="X412" s="475"/>
      <c r="Y412" s="475"/>
      <c r="Z412" s="475"/>
      <c r="AA412" s="475"/>
      <c r="AB412" s="475"/>
      <c r="AC412" s="475"/>
      <c r="AD412" s="475"/>
      <c r="AE412" s="475"/>
      <c r="AF412" s="475"/>
      <c r="AG412" s="475"/>
      <c r="AH412" s="475"/>
      <c r="AI412" s="475"/>
      <c r="AJ412" s="475"/>
      <c r="AK412" s="475"/>
      <c r="AL412" s="475"/>
      <c r="AM412" s="475"/>
      <c r="AN412" s="475"/>
      <c r="AO412" s="475"/>
      <c r="AP412" s="475"/>
      <c r="AR412" s="475"/>
      <c r="AS412" s="475"/>
      <c r="AT412" s="475"/>
      <c r="AU412" s="475"/>
      <c r="AV412" s="475"/>
      <c r="AW412" s="475"/>
      <c r="AX412" s="475"/>
      <c r="AY412" s="475"/>
      <c r="AZ412" s="475"/>
      <c r="BA412" s="475"/>
      <c r="BB412" s="475"/>
      <c r="BC412" s="475"/>
      <c r="BD412" s="475"/>
      <c r="BE412" s="475"/>
      <c r="BF412" s="475"/>
      <c r="BG412" s="475"/>
      <c r="BH412" s="475"/>
      <c r="BI412" s="475"/>
      <c r="BJ412" s="475"/>
      <c r="BK412" s="475"/>
      <c r="BL412" s="475"/>
      <c r="BM412" s="475"/>
      <c r="BN412" s="475"/>
      <c r="BO412" s="475"/>
      <c r="BP412" s="475"/>
      <c r="BQ412" s="475"/>
      <c r="BR412" s="475"/>
      <c r="BS412" s="475"/>
      <c r="BT412" s="475"/>
      <c r="BU412" s="475"/>
      <c r="BV412" s="475"/>
      <c r="BW412" s="475"/>
      <c r="BX412" s="475"/>
      <c r="BY412" s="475"/>
      <c r="BZ412" s="475"/>
      <c r="CA412" s="475"/>
      <c r="CC412" s="475">
        <f t="shared" ref="CC412:CR427" si="151">+G412+AR412</f>
        <v>0</v>
      </c>
      <c r="CD412" s="475">
        <f t="shared" si="151"/>
        <v>0</v>
      </c>
      <c r="CE412" s="475">
        <f t="shared" si="151"/>
        <v>0</v>
      </c>
      <c r="CF412" s="475">
        <f t="shared" si="151"/>
        <v>0</v>
      </c>
      <c r="CG412" s="475">
        <f t="shared" si="151"/>
        <v>0</v>
      </c>
      <c r="CH412" s="475">
        <f t="shared" si="151"/>
        <v>0</v>
      </c>
      <c r="CI412" s="475">
        <f t="shared" si="151"/>
        <v>0</v>
      </c>
      <c r="CJ412" s="475">
        <f t="shared" si="151"/>
        <v>0</v>
      </c>
      <c r="CK412" s="475">
        <f t="shared" si="151"/>
        <v>0</v>
      </c>
      <c r="CL412" s="475">
        <f t="shared" si="151"/>
        <v>0</v>
      </c>
      <c r="CM412" s="475">
        <f t="shared" si="151"/>
        <v>0</v>
      </c>
      <c r="CN412" s="475">
        <f t="shared" si="151"/>
        <v>0</v>
      </c>
      <c r="CO412" s="475">
        <f t="shared" si="151"/>
        <v>0</v>
      </c>
      <c r="CP412" s="475">
        <f t="shared" si="151"/>
        <v>0</v>
      </c>
      <c r="CQ412" s="475">
        <f t="shared" si="151"/>
        <v>0</v>
      </c>
      <c r="CR412" s="475">
        <f t="shared" si="151"/>
        <v>0</v>
      </c>
      <c r="CS412" s="475">
        <f t="shared" ref="CS412:DH427" si="152">+W412+BH412</f>
        <v>0</v>
      </c>
      <c r="CT412" s="475">
        <f t="shared" si="152"/>
        <v>0</v>
      </c>
      <c r="CU412" s="475">
        <f t="shared" si="152"/>
        <v>0</v>
      </c>
      <c r="CV412" s="475">
        <f t="shared" si="152"/>
        <v>0</v>
      </c>
      <c r="CW412" s="475">
        <f t="shared" si="152"/>
        <v>0</v>
      </c>
      <c r="CX412" s="475">
        <f t="shared" si="152"/>
        <v>0</v>
      </c>
      <c r="CY412" s="475">
        <f t="shared" si="152"/>
        <v>0</v>
      </c>
      <c r="CZ412" s="475">
        <f t="shared" si="152"/>
        <v>0</v>
      </c>
      <c r="DA412" s="475">
        <f t="shared" si="152"/>
        <v>0</v>
      </c>
      <c r="DB412" s="475">
        <f t="shared" si="152"/>
        <v>0</v>
      </c>
      <c r="DC412" s="475">
        <f t="shared" si="152"/>
        <v>0</v>
      </c>
      <c r="DD412" s="475">
        <f t="shared" si="152"/>
        <v>0</v>
      </c>
      <c r="DE412" s="475">
        <f t="shared" si="152"/>
        <v>0</v>
      </c>
      <c r="DF412" s="475">
        <f t="shared" si="152"/>
        <v>0</v>
      </c>
      <c r="DG412" s="475">
        <f t="shared" si="152"/>
        <v>0</v>
      </c>
      <c r="DH412" s="475">
        <f t="shared" si="152"/>
        <v>0</v>
      </c>
      <c r="DI412" s="475">
        <f t="shared" ref="DI412:DL432" si="153">+AM412+BX412</f>
        <v>0</v>
      </c>
      <c r="DJ412" s="475">
        <f t="shared" si="153"/>
        <v>0</v>
      </c>
      <c r="DK412" s="475">
        <f t="shared" si="153"/>
        <v>0</v>
      </c>
      <c r="DL412" s="475">
        <f t="shared" si="153"/>
        <v>0</v>
      </c>
      <c r="DM412" s="464">
        <v>1</v>
      </c>
    </row>
    <row r="413" spans="2:117">
      <c r="B413" s="473">
        <f>+B412+1</f>
        <v>2</v>
      </c>
      <c r="C413" s="423" t="s">
        <v>58</v>
      </c>
      <c r="D413" s="423" t="s">
        <v>1322</v>
      </c>
      <c r="E413" s="423" t="s">
        <v>1323</v>
      </c>
      <c r="F413" s="476">
        <f t="shared" si="150"/>
        <v>0</v>
      </c>
      <c r="G413" s="475"/>
      <c r="H413" s="475"/>
      <c r="I413" s="475"/>
      <c r="J413" s="475"/>
      <c r="K413" s="475"/>
      <c r="L413" s="475"/>
      <c r="M413" s="475"/>
      <c r="N413" s="475"/>
      <c r="O413" s="475"/>
      <c r="P413" s="475"/>
      <c r="Q413" s="475"/>
      <c r="R413" s="475"/>
      <c r="S413" s="475"/>
      <c r="T413" s="475"/>
      <c r="U413" s="475"/>
      <c r="V413" s="475"/>
      <c r="W413" s="475"/>
      <c r="X413" s="475"/>
      <c r="Y413" s="475"/>
      <c r="Z413" s="475"/>
      <c r="AA413" s="475"/>
      <c r="AB413" s="475"/>
      <c r="AC413" s="475"/>
      <c r="AD413" s="475"/>
      <c r="AE413" s="475"/>
      <c r="AF413" s="475"/>
      <c r="AG413" s="475"/>
      <c r="AH413" s="475"/>
      <c r="AI413" s="475"/>
      <c r="AJ413" s="475"/>
      <c r="AK413" s="475"/>
      <c r="AL413" s="475"/>
      <c r="AM413" s="475"/>
      <c r="AN413" s="475"/>
      <c r="AO413" s="475"/>
      <c r="AP413" s="475"/>
      <c r="AR413" s="475"/>
      <c r="AS413" s="475"/>
      <c r="AT413" s="475"/>
      <c r="AU413" s="475"/>
      <c r="AV413" s="475"/>
      <c r="AW413" s="475"/>
      <c r="AX413" s="475"/>
      <c r="AY413" s="475"/>
      <c r="AZ413" s="475"/>
      <c r="BA413" s="475"/>
      <c r="BB413" s="475"/>
      <c r="BC413" s="475"/>
      <c r="BD413" s="475"/>
      <c r="BE413" s="475"/>
      <c r="BF413" s="475"/>
      <c r="BG413" s="475"/>
      <c r="BH413" s="475"/>
      <c r="BI413" s="475"/>
      <c r="BJ413" s="475"/>
      <c r="BK413" s="475"/>
      <c r="BL413" s="475"/>
      <c r="BM413" s="475"/>
      <c r="BN413" s="475"/>
      <c r="BO413" s="475"/>
      <c r="BP413" s="475"/>
      <c r="BQ413" s="475"/>
      <c r="BR413" s="475"/>
      <c r="BS413" s="475"/>
      <c r="BT413" s="475"/>
      <c r="BU413" s="475"/>
      <c r="BV413" s="475"/>
      <c r="BW413" s="475"/>
      <c r="BX413" s="475"/>
      <c r="BY413" s="475"/>
      <c r="BZ413" s="475"/>
      <c r="CA413" s="475"/>
      <c r="CC413" s="475">
        <f t="shared" si="151"/>
        <v>0</v>
      </c>
      <c r="CD413" s="475">
        <f t="shared" si="151"/>
        <v>0</v>
      </c>
      <c r="CE413" s="475">
        <f t="shared" si="151"/>
        <v>0</v>
      </c>
      <c r="CF413" s="475">
        <f t="shared" si="151"/>
        <v>0</v>
      </c>
      <c r="CG413" s="475">
        <f t="shared" si="151"/>
        <v>0</v>
      </c>
      <c r="CH413" s="475">
        <f t="shared" si="151"/>
        <v>0</v>
      </c>
      <c r="CI413" s="475">
        <f t="shared" si="151"/>
        <v>0</v>
      </c>
      <c r="CJ413" s="475">
        <f t="shared" si="151"/>
        <v>0</v>
      </c>
      <c r="CK413" s="475">
        <f t="shared" si="151"/>
        <v>0</v>
      </c>
      <c r="CL413" s="475">
        <f t="shared" si="151"/>
        <v>0</v>
      </c>
      <c r="CM413" s="475">
        <f t="shared" si="151"/>
        <v>0</v>
      </c>
      <c r="CN413" s="475">
        <f t="shared" si="151"/>
        <v>0</v>
      </c>
      <c r="CO413" s="475">
        <f t="shared" si="151"/>
        <v>0</v>
      </c>
      <c r="CP413" s="475">
        <f t="shared" si="151"/>
        <v>0</v>
      </c>
      <c r="CQ413" s="475">
        <f t="shared" si="151"/>
        <v>0</v>
      </c>
      <c r="CR413" s="475">
        <f t="shared" si="151"/>
        <v>0</v>
      </c>
      <c r="CS413" s="475">
        <f t="shared" si="152"/>
        <v>0</v>
      </c>
      <c r="CT413" s="475">
        <f t="shared" si="152"/>
        <v>0</v>
      </c>
      <c r="CU413" s="475">
        <f t="shared" si="152"/>
        <v>0</v>
      </c>
      <c r="CV413" s="475">
        <f t="shared" si="152"/>
        <v>0</v>
      </c>
      <c r="CW413" s="475">
        <f t="shared" si="152"/>
        <v>0</v>
      </c>
      <c r="CX413" s="475">
        <f t="shared" si="152"/>
        <v>0</v>
      </c>
      <c r="CY413" s="475">
        <f t="shared" si="152"/>
        <v>0</v>
      </c>
      <c r="CZ413" s="475">
        <f t="shared" si="152"/>
        <v>0</v>
      </c>
      <c r="DA413" s="475">
        <f t="shared" si="152"/>
        <v>0</v>
      </c>
      <c r="DB413" s="475">
        <f t="shared" si="152"/>
        <v>0</v>
      </c>
      <c r="DC413" s="475">
        <f t="shared" si="152"/>
        <v>0</v>
      </c>
      <c r="DD413" s="475">
        <f t="shared" si="152"/>
        <v>0</v>
      </c>
      <c r="DE413" s="475">
        <f t="shared" si="152"/>
        <v>0</v>
      </c>
      <c r="DF413" s="475">
        <f t="shared" si="152"/>
        <v>0</v>
      </c>
      <c r="DG413" s="475">
        <f t="shared" si="152"/>
        <v>0</v>
      </c>
      <c r="DH413" s="475">
        <f t="shared" si="152"/>
        <v>0</v>
      </c>
      <c r="DI413" s="475">
        <f t="shared" si="153"/>
        <v>0</v>
      </c>
      <c r="DJ413" s="475">
        <f t="shared" si="153"/>
        <v>0</v>
      </c>
      <c r="DK413" s="475">
        <f t="shared" si="153"/>
        <v>0</v>
      </c>
      <c r="DL413" s="475">
        <f t="shared" si="153"/>
        <v>0</v>
      </c>
      <c r="DM413" s="464">
        <v>1</v>
      </c>
    </row>
    <row r="414" spans="2:117">
      <c r="B414" s="473">
        <f t="shared" ref="B414:B432" si="154">+B413+1</f>
        <v>3</v>
      </c>
      <c r="C414" s="423" t="s">
        <v>58</v>
      </c>
      <c r="D414" s="423" t="s">
        <v>1324</v>
      </c>
      <c r="E414" s="423" t="s">
        <v>1325</v>
      </c>
      <c r="F414" s="476">
        <f t="shared" si="150"/>
        <v>0</v>
      </c>
      <c r="G414" s="475"/>
      <c r="H414" s="475"/>
      <c r="I414" s="475"/>
      <c r="J414" s="475"/>
      <c r="K414" s="475"/>
      <c r="L414" s="475"/>
      <c r="M414" s="475"/>
      <c r="N414" s="475"/>
      <c r="O414" s="475"/>
      <c r="P414" s="475"/>
      <c r="Q414" s="475"/>
      <c r="R414" s="475"/>
      <c r="S414" s="475"/>
      <c r="T414" s="475"/>
      <c r="U414" s="475"/>
      <c r="V414" s="475"/>
      <c r="W414" s="475"/>
      <c r="X414" s="475"/>
      <c r="Y414" s="475"/>
      <c r="Z414" s="475"/>
      <c r="AA414" s="475"/>
      <c r="AB414" s="475"/>
      <c r="AC414" s="475"/>
      <c r="AD414" s="475"/>
      <c r="AE414" s="475"/>
      <c r="AF414" s="475"/>
      <c r="AG414" s="475"/>
      <c r="AH414" s="475"/>
      <c r="AI414" s="475"/>
      <c r="AJ414" s="475"/>
      <c r="AK414" s="475"/>
      <c r="AL414" s="475"/>
      <c r="AM414" s="475"/>
      <c r="AN414" s="475"/>
      <c r="AO414" s="475"/>
      <c r="AP414" s="475"/>
      <c r="AR414" s="475"/>
      <c r="AS414" s="475"/>
      <c r="AT414" s="475"/>
      <c r="AU414" s="475"/>
      <c r="AV414" s="475"/>
      <c r="AW414" s="475"/>
      <c r="AX414" s="475"/>
      <c r="AY414" s="475"/>
      <c r="AZ414" s="475"/>
      <c r="BA414" s="475"/>
      <c r="BB414" s="475"/>
      <c r="BC414" s="475"/>
      <c r="BD414" s="475"/>
      <c r="BE414" s="475"/>
      <c r="BF414" s="475"/>
      <c r="BG414" s="475"/>
      <c r="BH414" s="475"/>
      <c r="BI414" s="475"/>
      <c r="BJ414" s="475"/>
      <c r="BK414" s="475"/>
      <c r="BL414" s="475"/>
      <c r="BM414" s="475"/>
      <c r="BN414" s="475"/>
      <c r="BO414" s="475"/>
      <c r="BP414" s="475"/>
      <c r="BQ414" s="475"/>
      <c r="BR414" s="475"/>
      <c r="BS414" s="475"/>
      <c r="BT414" s="475"/>
      <c r="BU414" s="475"/>
      <c r="BV414" s="475"/>
      <c r="BW414" s="475"/>
      <c r="BX414" s="475"/>
      <c r="BY414" s="475"/>
      <c r="BZ414" s="475"/>
      <c r="CA414" s="475"/>
      <c r="CC414" s="475">
        <f t="shared" si="151"/>
        <v>0</v>
      </c>
      <c r="CD414" s="475">
        <f t="shared" si="151"/>
        <v>0</v>
      </c>
      <c r="CE414" s="475">
        <f t="shared" si="151"/>
        <v>0</v>
      </c>
      <c r="CF414" s="475">
        <f t="shared" si="151"/>
        <v>0</v>
      </c>
      <c r="CG414" s="475">
        <f t="shared" si="151"/>
        <v>0</v>
      </c>
      <c r="CH414" s="475">
        <f t="shared" si="151"/>
        <v>0</v>
      </c>
      <c r="CI414" s="475">
        <f t="shared" si="151"/>
        <v>0</v>
      </c>
      <c r="CJ414" s="475">
        <f t="shared" si="151"/>
        <v>0</v>
      </c>
      <c r="CK414" s="475">
        <f t="shared" si="151"/>
        <v>0</v>
      </c>
      <c r="CL414" s="475">
        <f t="shared" si="151"/>
        <v>0</v>
      </c>
      <c r="CM414" s="475">
        <f t="shared" si="151"/>
        <v>0</v>
      </c>
      <c r="CN414" s="475">
        <f t="shared" si="151"/>
        <v>0</v>
      </c>
      <c r="CO414" s="475">
        <f t="shared" si="151"/>
        <v>0</v>
      </c>
      <c r="CP414" s="475">
        <f t="shared" si="151"/>
        <v>0</v>
      </c>
      <c r="CQ414" s="475">
        <f t="shared" si="151"/>
        <v>0</v>
      </c>
      <c r="CR414" s="475">
        <f t="shared" si="151"/>
        <v>0</v>
      </c>
      <c r="CS414" s="475">
        <f t="shared" si="152"/>
        <v>0</v>
      </c>
      <c r="CT414" s="475">
        <f t="shared" si="152"/>
        <v>0</v>
      </c>
      <c r="CU414" s="475">
        <f t="shared" si="152"/>
        <v>0</v>
      </c>
      <c r="CV414" s="475">
        <f t="shared" si="152"/>
        <v>0</v>
      </c>
      <c r="CW414" s="475">
        <f t="shared" si="152"/>
        <v>0</v>
      </c>
      <c r="CX414" s="475">
        <f t="shared" si="152"/>
        <v>0</v>
      </c>
      <c r="CY414" s="475">
        <f t="shared" si="152"/>
        <v>0</v>
      </c>
      <c r="CZ414" s="475">
        <f t="shared" si="152"/>
        <v>0</v>
      </c>
      <c r="DA414" s="475">
        <f t="shared" si="152"/>
        <v>0</v>
      </c>
      <c r="DB414" s="475">
        <f t="shared" si="152"/>
        <v>0</v>
      </c>
      <c r="DC414" s="475">
        <f t="shared" si="152"/>
        <v>0</v>
      </c>
      <c r="DD414" s="475">
        <f t="shared" si="152"/>
        <v>0</v>
      </c>
      <c r="DE414" s="475">
        <f t="shared" si="152"/>
        <v>0</v>
      </c>
      <c r="DF414" s="475">
        <f t="shared" si="152"/>
        <v>0</v>
      </c>
      <c r="DG414" s="475">
        <f t="shared" si="152"/>
        <v>0</v>
      </c>
      <c r="DH414" s="475">
        <f t="shared" si="152"/>
        <v>0</v>
      </c>
      <c r="DI414" s="475">
        <f t="shared" si="153"/>
        <v>0</v>
      </c>
      <c r="DJ414" s="475">
        <f t="shared" si="153"/>
        <v>0</v>
      </c>
      <c r="DK414" s="475">
        <f t="shared" si="153"/>
        <v>0</v>
      </c>
      <c r="DL414" s="475">
        <f t="shared" si="153"/>
        <v>0</v>
      </c>
      <c r="DM414" s="464">
        <v>1</v>
      </c>
    </row>
    <row r="415" spans="2:117">
      <c r="B415" s="473">
        <f t="shared" si="154"/>
        <v>4</v>
      </c>
      <c r="C415" s="423" t="s">
        <v>58</v>
      </c>
      <c r="D415" s="423" t="s">
        <v>1326</v>
      </c>
      <c r="E415" s="423" t="s">
        <v>1327</v>
      </c>
      <c r="F415" s="476">
        <f t="shared" si="150"/>
        <v>0</v>
      </c>
      <c r="G415" s="475"/>
      <c r="H415" s="475"/>
      <c r="I415" s="475"/>
      <c r="J415" s="475"/>
      <c r="K415" s="475"/>
      <c r="L415" s="475"/>
      <c r="M415" s="475"/>
      <c r="N415" s="475"/>
      <c r="O415" s="475"/>
      <c r="P415" s="475"/>
      <c r="Q415" s="475"/>
      <c r="R415" s="475"/>
      <c r="S415" s="475"/>
      <c r="T415" s="475"/>
      <c r="U415" s="475"/>
      <c r="V415" s="475"/>
      <c r="W415" s="475"/>
      <c r="X415" s="475"/>
      <c r="Y415" s="475"/>
      <c r="Z415" s="475"/>
      <c r="AA415" s="475"/>
      <c r="AB415" s="475"/>
      <c r="AC415" s="475"/>
      <c r="AD415" s="475"/>
      <c r="AE415" s="475"/>
      <c r="AF415" s="475"/>
      <c r="AG415" s="475"/>
      <c r="AH415" s="475"/>
      <c r="AI415" s="475"/>
      <c r="AJ415" s="475"/>
      <c r="AK415" s="475"/>
      <c r="AL415" s="475"/>
      <c r="AM415" s="475"/>
      <c r="AN415" s="475"/>
      <c r="AO415" s="475"/>
      <c r="AP415" s="475"/>
      <c r="AR415" s="475"/>
      <c r="AS415" s="475"/>
      <c r="AT415" s="475"/>
      <c r="AU415" s="475"/>
      <c r="AV415" s="475"/>
      <c r="AW415" s="475"/>
      <c r="AX415" s="475"/>
      <c r="AY415" s="475"/>
      <c r="AZ415" s="475"/>
      <c r="BA415" s="475"/>
      <c r="BB415" s="475"/>
      <c r="BC415" s="475"/>
      <c r="BD415" s="475"/>
      <c r="BE415" s="475"/>
      <c r="BF415" s="475"/>
      <c r="BG415" s="475"/>
      <c r="BH415" s="475"/>
      <c r="BI415" s="475"/>
      <c r="BJ415" s="475"/>
      <c r="BK415" s="475"/>
      <c r="BL415" s="475"/>
      <c r="BM415" s="475"/>
      <c r="BN415" s="475"/>
      <c r="BO415" s="475"/>
      <c r="BP415" s="475"/>
      <c r="BQ415" s="475"/>
      <c r="BR415" s="475"/>
      <c r="BS415" s="475"/>
      <c r="BT415" s="475"/>
      <c r="BU415" s="475"/>
      <c r="BV415" s="475"/>
      <c r="BW415" s="475"/>
      <c r="BX415" s="475"/>
      <c r="BY415" s="475"/>
      <c r="BZ415" s="475"/>
      <c r="CA415" s="475"/>
      <c r="CC415" s="475">
        <f t="shared" si="151"/>
        <v>0</v>
      </c>
      <c r="CD415" s="475">
        <f t="shared" si="151"/>
        <v>0</v>
      </c>
      <c r="CE415" s="475">
        <f t="shared" si="151"/>
        <v>0</v>
      </c>
      <c r="CF415" s="475">
        <f t="shared" si="151"/>
        <v>0</v>
      </c>
      <c r="CG415" s="475">
        <f t="shared" si="151"/>
        <v>0</v>
      </c>
      <c r="CH415" s="475">
        <f t="shared" si="151"/>
        <v>0</v>
      </c>
      <c r="CI415" s="475">
        <f t="shared" si="151"/>
        <v>0</v>
      </c>
      <c r="CJ415" s="475">
        <f t="shared" si="151"/>
        <v>0</v>
      </c>
      <c r="CK415" s="475">
        <f t="shared" si="151"/>
        <v>0</v>
      </c>
      <c r="CL415" s="475">
        <f t="shared" si="151"/>
        <v>0</v>
      </c>
      <c r="CM415" s="475">
        <f t="shared" si="151"/>
        <v>0</v>
      </c>
      <c r="CN415" s="475">
        <f t="shared" si="151"/>
        <v>0</v>
      </c>
      <c r="CO415" s="475">
        <f t="shared" si="151"/>
        <v>0</v>
      </c>
      <c r="CP415" s="475">
        <f t="shared" si="151"/>
        <v>0</v>
      </c>
      <c r="CQ415" s="475">
        <f t="shared" si="151"/>
        <v>0</v>
      </c>
      <c r="CR415" s="475">
        <f t="shared" si="151"/>
        <v>0</v>
      </c>
      <c r="CS415" s="475">
        <f t="shared" si="152"/>
        <v>0</v>
      </c>
      <c r="CT415" s="475">
        <f t="shared" si="152"/>
        <v>0</v>
      </c>
      <c r="CU415" s="475">
        <f t="shared" si="152"/>
        <v>0</v>
      </c>
      <c r="CV415" s="475">
        <f t="shared" si="152"/>
        <v>0</v>
      </c>
      <c r="CW415" s="475">
        <f t="shared" si="152"/>
        <v>0</v>
      </c>
      <c r="CX415" s="475">
        <f t="shared" si="152"/>
        <v>0</v>
      </c>
      <c r="CY415" s="475">
        <f t="shared" si="152"/>
        <v>0</v>
      </c>
      <c r="CZ415" s="475">
        <f t="shared" si="152"/>
        <v>0</v>
      </c>
      <c r="DA415" s="475">
        <f t="shared" si="152"/>
        <v>0</v>
      </c>
      <c r="DB415" s="475">
        <f t="shared" si="152"/>
        <v>0</v>
      </c>
      <c r="DC415" s="475">
        <f t="shared" si="152"/>
        <v>0</v>
      </c>
      <c r="DD415" s="475">
        <f t="shared" si="152"/>
        <v>0</v>
      </c>
      <c r="DE415" s="475">
        <f t="shared" si="152"/>
        <v>0</v>
      </c>
      <c r="DF415" s="475">
        <f t="shared" si="152"/>
        <v>0</v>
      </c>
      <c r="DG415" s="475">
        <f t="shared" si="152"/>
        <v>0</v>
      </c>
      <c r="DH415" s="475">
        <f t="shared" si="152"/>
        <v>0</v>
      </c>
      <c r="DI415" s="475">
        <f t="shared" si="153"/>
        <v>0</v>
      </c>
      <c r="DJ415" s="475">
        <f t="shared" si="153"/>
        <v>0</v>
      </c>
      <c r="DK415" s="475">
        <f t="shared" si="153"/>
        <v>0</v>
      </c>
      <c r="DL415" s="475">
        <f t="shared" si="153"/>
        <v>0</v>
      </c>
      <c r="DM415" s="464">
        <v>1</v>
      </c>
    </row>
    <row r="416" spans="2:117">
      <c r="B416" s="473">
        <f t="shared" si="154"/>
        <v>5</v>
      </c>
      <c r="C416" s="423" t="s">
        <v>58</v>
      </c>
      <c r="D416" s="423" t="s">
        <v>1328</v>
      </c>
      <c r="E416" s="423" t="s">
        <v>1329</v>
      </c>
      <c r="F416" s="476">
        <f t="shared" si="150"/>
        <v>0</v>
      </c>
      <c r="G416" s="475"/>
      <c r="H416" s="475"/>
      <c r="I416" s="475"/>
      <c r="J416" s="475"/>
      <c r="K416" s="475"/>
      <c r="L416" s="475"/>
      <c r="M416" s="475"/>
      <c r="N416" s="475"/>
      <c r="O416" s="475"/>
      <c r="P416" s="475"/>
      <c r="Q416" s="475"/>
      <c r="R416" s="475"/>
      <c r="S416" s="475"/>
      <c r="T416" s="475"/>
      <c r="U416" s="475"/>
      <c r="V416" s="475"/>
      <c r="W416" s="475"/>
      <c r="X416" s="475"/>
      <c r="Y416" s="475"/>
      <c r="Z416" s="475"/>
      <c r="AA416" s="475"/>
      <c r="AB416" s="475"/>
      <c r="AC416" s="475"/>
      <c r="AD416" s="475"/>
      <c r="AE416" s="475"/>
      <c r="AF416" s="475"/>
      <c r="AG416" s="475"/>
      <c r="AH416" s="475"/>
      <c r="AI416" s="475"/>
      <c r="AJ416" s="475"/>
      <c r="AK416" s="475"/>
      <c r="AL416" s="475"/>
      <c r="AM416" s="475"/>
      <c r="AN416" s="475"/>
      <c r="AO416" s="475"/>
      <c r="AP416" s="475"/>
      <c r="AR416" s="475"/>
      <c r="AS416" s="475"/>
      <c r="AT416" s="475"/>
      <c r="AU416" s="475"/>
      <c r="AV416" s="475"/>
      <c r="AW416" s="475"/>
      <c r="AX416" s="475"/>
      <c r="AY416" s="475"/>
      <c r="AZ416" s="475"/>
      <c r="BA416" s="475"/>
      <c r="BB416" s="475"/>
      <c r="BC416" s="475"/>
      <c r="BD416" s="475"/>
      <c r="BE416" s="475"/>
      <c r="BF416" s="475"/>
      <c r="BG416" s="475"/>
      <c r="BH416" s="475"/>
      <c r="BI416" s="475"/>
      <c r="BJ416" s="475"/>
      <c r="BK416" s="475"/>
      <c r="BL416" s="475"/>
      <c r="BM416" s="475"/>
      <c r="BN416" s="475"/>
      <c r="BO416" s="475"/>
      <c r="BP416" s="475"/>
      <c r="BQ416" s="475"/>
      <c r="BR416" s="475"/>
      <c r="BS416" s="475"/>
      <c r="BT416" s="475"/>
      <c r="BU416" s="475"/>
      <c r="BV416" s="475"/>
      <c r="BW416" s="475"/>
      <c r="BX416" s="475"/>
      <c r="BY416" s="475"/>
      <c r="BZ416" s="475"/>
      <c r="CA416" s="475"/>
      <c r="CC416" s="475">
        <f t="shared" si="151"/>
        <v>0</v>
      </c>
      <c r="CD416" s="475">
        <f t="shared" si="151"/>
        <v>0</v>
      </c>
      <c r="CE416" s="475">
        <f t="shared" si="151"/>
        <v>0</v>
      </c>
      <c r="CF416" s="475">
        <f t="shared" si="151"/>
        <v>0</v>
      </c>
      <c r="CG416" s="475">
        <f t="shared" si="151"/>
        <v>0</v>
      </c>
      <c r="CH416" s="475">
        <f t="shared" si="151"/>
        <v>0</v>
      </c>
      <c r="CI416" s="475">
        <f t="shared" si="151"/>
        <v>0</v>
      </c>
      <c r="CJ416" s="475">
        <f t="shared" si="151"/>
        <v>0</v>
      </c>
      <c r="CK416" s="475">
        <f t="shared" si="151"/>
        <v>0</v>
      </c>
      <c r="CL416" s="475">
        <f t="shared" si="151"/>
        <v>0</v>
      </c>
      <c r="CM416" s="475">
        <f t="shared" si="151"/>
        <v>0</v>
      </c>
      <c r="CN416" s="475">
        <f t="shared" si="151"/>
        <v>0</v>
      </c>
      <c r="CO416" s="475">
        <f t="shared" si="151"/>
        <v>0</v>
      </c>
      <c r="CP416" s="475">
        <f t="shared" si="151"/>
        <v>0</v>
      </c>
      <c r="CQ416" s="475">
        <f t="shared" si="151"/>
        <v>0</v>
      </c>
      <c r="CR416" s="475">
        <f t="shared" si="151"/>
        <v>0</v>
      </c>
      <c r="CS416" s="475">
        <f t="shared" si="152"/>
        <v>0</v>
      </c>
      <c r="CT416" s="475">
        <f t="shared" si="152"/>
        <v>0</v>
      </c>
      <c r="CU416" s="475">
        <f t="shared" si="152"/>
        <v>0</v>
      </c>
      <c r="CV416" s="475">
        <f t="shared" si="152"/>
        <v>0</v>
      </c>
      <c r="CW416" s="475">
        <f t="shared" si="152"/>
        <v>0</v>
      </c>
      <c r="CX416" s="475">
        <f t="shared" si="152"/>
        <v>0</v>
      </c>
      <c r="CY416" s="475">
        <f t="shared" si="152"/>
        <v>0</v>
      </c>
      <c r="CZ416" s="475">
        <f t="shared" si="152"/>
        <v>0</v>
      </c>
      <c r="DA416" s="475">
        <f t="shared" si="152"/>
        <v>0</v>
      </c>
      <c r="DB416" s="475">
        <f t="shared" si="152"/>
        <v>0</v>
      </c>
      <c r="DC416" s="475">
        <f t="shared" si="152"/>
        <v>0</v>
      </c>
      <c r="DD416" s="475">
        <f t="shared" si="152"/>
        <v>0</v>
      </c>
      <c r="DE416" s="475">
        <f t="shared" si="152"/>
        <v>0</v>
      </c>
      <c r="DF416" s="475">
        <f t="shared" si="152"/>
        <v>0</v>
      </c>
      <c r="DG416" s="475">
        <f t="shared" si="152"/>
        <v>0</v>
      </c>
      <c r="DH416" s="475">
        <f t="shared" si="152"/>
        <v>0</v>
      </c>
      <c r="DI416" s="475">
        <f t="shared" si="153"/>
        <v>0</v>
      </c>
      <c r="DJ416" s="475">
        <f t="shared" si="153"/>
        <v>0</v>
      </c>
      <c r="DK416" s="475">
        <f t="shared" si="153"/>
        <v>0</v>
      </c>
      <c r="DL416" s="475">
        <f t="shared" si="153"/>
        <v>0</v>
      </c>
      <c r="DM416" s="464">
        <v>1</v>
      </c>
    </row>
    <row r="417" spans="2:117">
      <c r="B417" s="473">
        <f t="shared" si="154"/>
        <v>6</v>
      </c>
      <c r="C417" s="423" t="s">
        <v>58</v>
      </c>
      <c r="D417" s="423" t="s">
        <v>1330</v>
      </c>
      <c r="E417" s="423" t="s">
        <v>1331</v>
      </c>
      <c r="F417" s="476">
        <f t="shared" si="150"/>
        <v>0</v>
      </c>
      <c r="G417" s="475"/>
      <c r="H417" s="475"/>
      <c r="I417" s="475"/>
      <c r="J417" s="475"/>
      <c r="K417" s="475"/>
      <c r="L417" s="475"/>
      <c r="M417" s="475"/>
      <c r="N417" s="475"/>
      <c r="O417" s="475"/>
      <c r="P417" s="475"/>
      <c r="Q417" s="475"/>
      <c r="R417" s="475"/>
      <c r="S417" s="475"/>
      <c r="T417" s="475"/>
      <c r="U417" s="475"/>
      <c r="V417" s="475"/>
      <c r="W417" s="475"/>
      <c r="X417" s="475"/>
      <c r="Y417" s="475"/>
      <c r="Z417" s="475"/>
      <c r="AA417" s="475"/>
      <c r="AB417" s="475"/>
      <c r="AC417" s="475"/>
      <c r="AD417" s="475"/>
      <c r="AE417" s="475"/>
      <c r="AF417" s="475"/>
      <c r="AG417" s="475"/>
      <c r="AH417" s="475"/>
      <c r="AI417" s="475"/>
      <c r="AJ417" s="475"/>
      <c r="AK417" s="475"/>
      <c r="AL417" s="475"/>
      <c r="AM417" s="475"/>
      <c r="AN417" s="475"/>
      <c r="AO417" s="475"/>
      <c r="AP417" s="475"/>
      <c r="AR417" s="475"/>
      <c r="AS417" s="475"/>
      <c r="AT417" s="475"/>
      <c r="AU417" s="475"/>
      <c r="AV417" s="475"/>
      <c r="AW417" s="475"/>
      <c r="AX417" s="475"/>
      <c r="AY417" s="475"/>
      <c r="AZ417" s="475"/>
      <c r="BA417" s="475"/>
      <c r="BB417" s="475"/>
      <c r="BC417" s="475"/>
      <c r="BD417" s="475"/>
      <c r="BE417" s="475"/>
      <c r="BF417" s="475"/>
      <c r="BG417" s="475"/>
      <c r="BH417" s="475"/>
      <c r="BI417" s="475"/>
      <c r="BJ417" s="475"/>
      <c r="BK417" s="475"/>
      <c r="BL417" s="475"/>
      <c r="BM417" s="475"/>
      <c r="BN417" s="475"/>
      <c r="BO417" s="475"/>
      <c r="BP417" s="475"/>
      <c r="BQ417" s="475"/>
      <c r="BR417" s="475"/>
      <c r="BS417" s="475"/>
      <c r="BT417" s="475"/>
      <c r="BU417" s="475"/>
      <c r="BV417" s="475"/>
      <c r="BW417" s="475"/>
      <c r="BX417" s="475"/>
      <c r="BY417" s="475"/>
      <c r="BZ417" s="475"/>
      <c r="CA417" s="475"/>
      <c r="CC417" s="475">
        <f t="shared" si="151"/>
        <v>0</v>
      </c>
      <c r="CD417" s="475">
        <f t="shared" si="151"/>
        <v>0</v>
      </c>
      <c r="CE417" s="475">
        <f t="shared" si="151"/>
        <v>0</v>
      </c>
      <c r="CF417" s="475">
        <f t="shared" si="151"/>
        <v>0</v>
      </c>
      <c r="CG417" s="475">
        <f t="shared" si="151"/>
        <v>0</v>
      </c>
      <c r="CH417" s="475">
        <f t="shared" si="151"/>
        <v>0</v>
      </c>
      <c r="CI417" s="475">
        <f t="shared" si="151"/>
        <v>0</v>
      </c>
      <c r="CJ417" s="475">
        <f t="shared" si="151"/>
        <v>0</v>
      </c>
      <c r="CK417" s="475">
        <f t="shared" si="151"/>
        <v>0</v>
      </c>
      <c r="CL417" s="475">
        <f t="shared" si="151"/>
        <v>0</v>
      </c>
      <c r="CM417" s="475">
        <f t="shared" si="151"/>
        <v>0</v>
      </c>
      <c r="CN417" s="475">
        <f t="shared" si="151"/>
        <v>0</v>
      </c>
      <c r="CO417" s="475">
        <f t="shared" si="151"/>
        <v>0</v>
      </c>
      <c r="CP417" s="475">
        <f t="shared" si="151"/>
        <v>0</v>
      </c>
      <c r="CQ417" s="475">
        <f t="shared" si="151"/>
        <v>0</v>
      </c>
      <c r="CR417" s="475">
        <f t="shared" si="151"/>
        <v>0</v>
      </c>
      <c r="CS417" s="475">
        <f t="shared" si="152"/>
        <v>0</v>
      </c>
      <c r="CT417" s="475">
        <f t="shared" si="152"/>
        <v>0</v>
      </c>
      <c r="CU417" s="475">
        <f t="shared" si="152"/>
        <v>0</v>
      </c>
      <c r="CV417" s="475">
        <f t="shared" si="152"/>
        <v>0</v>
      </c>
      <c r="CW417" s="475">
        <f t="shared" si="152"/>
        <v>0</v>
      </c>
      <c r="CX417" s="475">
        <f t="shared" si="152"/>
        <v>0</v>
      </c>
      <c r="CY417" s="475">
        <f t="shared" si="152"/>
        <v>0</v>
      </c>
      <c r="CZ417" s="475">
        <f t="shared" si="152"/>
        <v>0</v>
      </c>
      <c r="DA417" s="475">
        <f t="shared" si="152"/>
        <v>0</v>
      </c>
      <c r="DB417" s="475">
        <f t="shared" si="152"/>
        <v>0</v>
      </c>
      <c r="DC417" s="475">
        <f t="shared" si="152"/>
        <v>0</v>
      </c>
      <c r="DD417" s="475">
        <f t="shared" si="152"/>
        <v>0</v>
      </c>
      <c r="DE417" s="475">
        <f t="shared" si="152"/>
        <v>0</v>
      </c>
      <c r="DF417" s="475">
        <f t="shared" si="152"/>
        <v>0</v>
      </c>
      <c r="DG417" s="475">
        <f t="shared" si="152"/>
        <v>0</v>
      </c>
      <c r="DH417" s="475">
        <f t="shared" si="152"/>
        <v>0</v>
      </c>
      <c r="DI417" s="475">
        <f t="shared" si="153"/>
        <v>0</v>
      </c>
      <c r="DJ417" s="475">
        <f t="shared" si="153"/>
        <v>0</v>
      </c>
      <c r="DK417" s="475">
        <f t="shared" si="153"/>
        <v>0</v>
      </c>
      <c r="DL417" s="475">
        <f t="shared" si="153"/>
        <v>0</v>
      </c>
      <c r="DM417" s="464">
        <v>1</v>
      </c>
    </row>
    <row r="418" spans="2:117">
      <c r="B418" s="473">
        <f t="shared" si="154"/>
        <v>7</v>
      </c>
      <c r="C418" s="423" t="s">
        <v>58</v>
      </c>
      <c r="D418" s="423" t="s">
        <v>1332</v>
      </c>
      <c r="E418" s="423" t="s">
        <v>1333</v>
      </c>
      <c r="F418" s="476">
        <f t="shared" si="150"/>
        <v>0</v>
      </c>
      <c r="G418" s="475"/>
      <c r="H418" s="475"/>
      <c r="I418" s="475"/>
      <c r="J418" s="475"/>
      <c r="K418" s="475"/>
      <c r="L418" s="475"/>
      <c r="M418" s="475"/>
      <c r="N418" s="475"/>
      <c r="O418" s="475"/>
      <c r="P418" s="475"/>
      <c r="Q418" s="475"/>
      <c r="R418" s="475"/>
      <c r="S418" s="475"/>
      <c r="T418" s="475"/>
      <c r="U418" s="475"/>
      <c r="V418" s="475"/>
      <c r="W418" s="475"/>
      <c r="X418" s="475"/>
      <c r="Y418" s="475"/>
      <c r="Z418" s="475"/>
      <c r="AA418" s="475"/>
      <c r="AB418" s="475"/>
      <c r="AC418" s="475"/>
      <c r="AD418" s="475"/>
      <c r="AE418" s="475"/>
      <c r="AF418" s="475"/>
      <c r="AG418" s="475"/>
      <c r="AH418" s="475"/>
      <c r="AI418" s="475"/>
      <c r="AJ418" s="475"/>
      <c r="AK418" s="475"/>
      <c r="AL418" s="475"/>
      <c r="AM418" s="475"/>
      <c r="AN418" s="475"/>
      <c r="AO418" s="475"/>
      <c r="AP418" s="475"/>
      <c r="AR418" s="475"/>
      <c r="AS418" s="475"/>
      <c r="AT418" s="475"/>
      <c r="AU418" s="475"/>
      <c r="AV418" s="475"/>
      <c r="AW418" s="475"/>
      <c r="AX418" s="475"/>
      <c r="AY418" s="475"/>
      <c r="AZ418" s="475"/>
      <c r="BA418" s="475"/>
      <c r="BB418" s="475"/>
      <c r="BC418" s="475"/>
      <c r="BD418" s="475"/>
      <c r="BE418" s="475"/>
      <c r="BF418" s="475"/>
      <c r="BG418" s="475"/>
      <c r="BH418" s="475"/>
      <c r="BI418" s="475"/>
      <c r="BJ418" s="475"/>
      <c r="BK418" s="475"/>
      <c r="BL418" s="475"/>
      <c r="BM418" s="475"/>
      <c r="BN418" s="475"/>
      <c r="BO418" s="475"/>
      <c r="BP418" s="475"/>
      <c r="BQ418" s="475"/>
      <c r="BR418" s="475"/>
      <c r="BS418" s="475"/>
      <c r="BT418" s="475"/>
      <c r="BU418" s="475"/>
      <c r="BV418" s="475"/>
      <c r="BW418" s="475"/>
      <c r="BX418" s="475"/>
      <c r="BY418" s="475"/>
      <c r="BZ418" s="475"/>
      <c r="CA418" s="475"/>
      <c r="CC418" s="475">
        <f t="shared" si="151"/>
        <v>0</v>
      </c>
      <c r="CD418" s="475">
        <f t="shared" si="151"/>
        <v>0</v>
      </c>
      <c r="CE418" s="475">
        <f t="shared" si="151"/>
        <v>0</v>
      </c>
      <c r="CF418" s="475">
        <f t="shared" si="151"/>
        <v>0</v>
      </c>
      <c r="CG418" s="475">
        <f t="shared" si="151"/>
        <v>0</v>
      </c>
      <c r="CH418" s="475">
        <f t="shared" si="151"/>
        <v>0</v>
      </c>
      <c r="CI418" s="475">
        <f t="shared" si="151"/>
        <v>0</v>
      </c>
      <c r="CJ418" s="475">
        <f t="shared" si="151"/>
        <v>0</v>
      </c>
      <c r="CK418" s="475">
        <f t="shared" si="151"/>
        <v>0</v>
      </c>
      <c r="CL418" s="475">
        <f t="shared" si="151"/>
        <v>0</v>
      </c>
      <c r="CM418" s="475">
        <f t="shared" si="151"/>
        <v>0</v>
      </c>
      <c r="CN418" s="475">
        <f t="shared" si="151"/>
        <v>0</v>
      </c>
      <c r="CO418" s="475">
        <f t="shared" si="151"/>
        <v>0</v>
      </c>
      <c r="CP418" s="475">
        <f t="shared" si="151"/>
        <v>0</v>
      </c>
      <c r="CQ418" s="475">
        <f t="shared" si="151"/>
        <v>0</v>
      </c>
      <c r="CR418" s="475">
        <f t="shared" si="151"/>
        <v>0</v>
      </c>
      <c r="CS418" s="475">
        <f t="shared" si="152"/>
        <v>0</v>
      </c>
      <c r="CT418" s="475">
        <f t="shared" si="152"/>
        <v>0</v>
      </c>
      <c r="CU418" s="475">
        <f t="shared" si="152"/>
        <v>0</v>
      </c>
      <c r="CV418" s="475">
        <f t="shared" si="152"/>
        <v>0</v>
      </c>
      <c r="CW418" s="475">
        <f t="shared" si="152"/>
        <v>0</v>
      </c>
      <c r="CX418" s="475">
        <f t="shared" si="152"/>
        <v>0</v>
      </c>
      <c r="CY418" s="475">
        <f t="shared" si="152"/>
        <v>0</v>
      </c>
      <c r="CZ418" s="475">
        <f t="shared" si="152"/>
        <v>0</v>
      </c>
      <c r="DA418" s="475">
        <f t="shared" si="152"/>
        <v>0</v>
      </c>
      <c r="DB418" s="475">
        <f t="shared" si="152"/>
        <v>0</v>
      </c>
      <c r="DC418" s="475">
        <f t="shared" si="152"/>
        <v>0</v>
      </c>
      <c r="DD418" s="475">
        <f t="shared" si="152"/>
        <v>0</v>
      </c>
      <c r="DE418" s="475">
        <f t="shared" si="152"/>
        <v>0</v>
      </c>
      <c r="DF418" s="475">
        <f t="shared" si="152"/>
        <v>0</v>
      </c>
      <c r="DG418" s="475">
        <f t="shared" si="152"/>
        <v>0</v>
      </c>
      <c r="DH418" s="475">
        <f t="shared" si="152"/>
        <v>0</v>
      </c>
      <c r="DI418" s="475">
        <f t="shared" si="153"/>
        <v>0</v>
      </c>
      <c r="DJ418" s="475">
        <f t="shared" si="153"/>
        <v>0</v>
      </c>
      <c r="DK418" s="475">
        <f t="shared" si="153"/>
        <v>0</v>
      </c>
      <c r="DL418" s="475">
        <f t="shared" si="153"/>
        <v>0</v>
      </c>
      <c r="DM418" s="464">
        <v>1</v>
      </c>
    </row>
    <row r="419" spans="2:117">
      <c r="B419" s="473">
        <f t="shared" si="154"/>
        <v>8</v>
      </c>
      <c r="C419" s="423" t="s">
        <v>58</v>
      </c>
      <c r="D419" s="423" t="s">
        <v>1334</v>
      </c>
      <c r="E419" s="423" t="s">
        <v>1335</v>
      </c>
      <c r="F419" s="476">
        <f t="shared" si="150"/>
        <v>0</v>
      </c>
      <c r="G419" s="475"/>
      <c r="H419" s="475"/>
      <c r="I419" s="475"/>
      <c r="J419" s="475"/>
      <c r="K419" s="475"/>
      <c r="L419" s="475"/>
      <c r="M419" s="475"/>
      <c r="N419" s="475"/>
      <c r="O419" s="475"/>
      <c r="P419" s="475"/>
      <c r="Q419" s="475"/>
      <c r="R419" s="475"/>
      <c r="S419" s="475"/>
      <c r="T419" s="475"/>
      <c r="U419" s="475"/>
      <c r="V419" s="475"/>
      <c r="W419" s="475"/>
      <c r="X419" s="475"/>
      <c r="Y419" s="475"/>
      <c r="Z419" s="475"/>
      <c r="AA419" s="475"/>
      <c r="AB419" s="475"/>
      <c r="AC419" s="475"/>
      <c r="AD419" s="475"/>
      <c r="AE419" s="475"/>
      <c r="AF419" s="475"/>
      <c r="AG419" s="475"/>
      <c r="AH419" s="475"/>
      <c r="AI419" s="475"/>
      <c r="AJ419" s="475"/>
      <c r="AK419" s="475"/>
      <c r="AL419" s="475"/>
      <c r="AM419" s="475"/>
      <c r="AN419" s="475"/>
      <c r="AO419" s="475"/>
      <c r="AP419" s="475"/>
      <c r="AR419" s="475"/>
      <c r="AS419" s="475"/>
      <c r="AT419" s="475"/>
      <c r="AU419" s="475"/>
      <c r="AV419" s="475"/>
      <c r="AW419" s="475"/>
      <c r="AX419" s="475"/>
      <c r="AY419" s="475"/>
      <c r="AZ419" s="475"/>
      <c r="BA419" s="475"/>
      <c r="BB419" s="475"/>
      <c r="BC419" s="475"/>
      <c r="BD419" s="475"/>
      <c r="BE419" s="475"/>
      <c r="BF419" s="475"/>
      <c r="BG419" s="475"/>
      <c r="BH419" s="475"/>
      <c r="BI419" s="475"/>
      <c r="BJ419" s="475"/>
      <c r="BK419" s="475"/>
      <c r="BL419" s="475"/>
      <c r="BM419" s="475"/>
      <c r="BN419" s="475"/>
      <c r="BO419" s="475"/>
      <c r="BP419" s="475"/>
      <c r="BQ419" s="475"/>
      <c r="BR419" s="475"/>
      <c r="BS419" s="475"/>
      <c r="BT419" s="475"/>
      <c r="BU419" s="475"/>
      <c r="BV419" s="475"/>
      <c r="BW419" s="475"/>
      <c r="BX419" s="475"/>
      <c r="BY419" s="475"/>
      <c r="BZ419" s="475"/>
      <c r="CA419" s="475"/>
      <c r="CC419" s="475">
        <f t="shared" si="151"/>
        <v>0</v>
      </c>
      <c r="CD419" s="475">
        <f t="shared" si="151"/>
        <v>0</v>
      </c>
      <c r="CE419" s="475">
        <f t="shared" si="151"/>
        <v>0</v>
      </c>
      <c r="CF419" s="475">
        <f t="shared" si="151"/>
        <v>0</v>
      </c>
      <c r="CG419" s="475">
        <f t="shared" si="151"/>
        <v>0</v>
      </c>
      <c r="CH419" s="475">
        <f t="shared" si="151"/>
        <v>0</v>
      </c>
      <c r="CI419" s="475">
        <f t="shared" si="151"/>
        <v>0</v>
      </c>
      <c r="CJ419" s="475">
        <f t="shared" si="151"/>
        <v>0</v>
      </c>
      <c r="CK419" s="475">
        <f t="shared" si="151"/>
        <v>0</v>
      </c>
      <c r="CL419" s="475">
        <f t="shared" si="151"/>
        <v>0</v>
      </c>
      <c r="CM419" s="475">
        <f t="shared" si="151"/>
        <v>0</v>
      </c>
      <c r="CN419" s="475">
        <f t="shared" si="151"/>
        <v>0</v>
      </c>
      <c r="CO419" s="475">
        <f t="shared" si="151"/>
        <v>0</v>
      </c>
      <c r="CP419" s="475">
        <f t="shared" si="151"/>
        <v>0</v>
      </c>
      <c r="CQ419" s="475">
        <f t="shared" si="151"/>
        <v>0</v>
      </c>
      <c r="CR419" s="475">
        <f t="shared" si="151"/>
        <v>0</v>
      </c>
      <c r="CS419" s="475">
        <f t="shared" si="152"/>
        <v>0</v>
      </c>
      <c r="CT419" s="475">
        <f t="shared" si="152"/>
        <v>0</v>
      </c>
      <c r="CU419" s="475">
        <f t="shared" si="152"/>
        <v>0</v>
      </c>
      <c r="CV419" s="475">
        <f t="shared" si="152"/>
        <v>0</v>
      </c>
      <c r="CW419" s="475">
        <f t="shared" si="152"/>
        <v>0</v>
      </c>
      <c r="CX419" s="475">
        <f t="shared" si="152"/>
        <v>0</v>
      </c>
      <c r="CY419" s="475">
        <f t="shared" si="152"/>
        <v>0</v>
      </c>
      <c r="CZ419" s="475">
        <f t="shared" si="152"/>
        <v>0</v>
      </c>
      <c r="DA419" s="475">
        <f t="shared" si="152"/>
        <v>0</v>
      </c>
      <c r="DB419" s="475">
        <f t="shared" si="152"/>
        <v>0</v>
      </c>
      <c r="DC419" s="475">
        <f t="shared" si="152"/>
        <v>0</v>
      </c>
      <c r="DD419" s="475">
        <f t="shared" si="152"/>
        <v>0</v>
      </c>
      <c r="DE419" s="475">
        <f t="shared" si="152"/>
        <v>0</v>
      </c>
      <c r="DF419" s="475">
        <f t="shared" si="152"/>
        <v>0</v>
      </c>
      <c r="DG419" s="475">
        <f t="shared" si="152"/>
        <v>0</v>
      </c>
      <c r="DH419" s="475">
        <f t="shared" si="152"/>
        <v>0</v>
      </c>
      <c r="DI419" s="475">
        <f t="shared" si="153"/>
        <v>0</v>
      </c>
      <c r="DJ419" s="475">
        <f t="shared" si="153"/>
        <v>0</v>
      </c>
      <c r="DK419" s="475">
        <f t="shared" si="153"/>
        <v>0</v>
      </c>
      <c r="DL419" s="475">
        <f t="shared" si="153"/>
        <v>0</v>
      </c>
      <c r="DM419" s="464">
        <v>1</v>
      </c>
    </row>
    <row r="420" spans="2:117">
      <c r="B420" s="473">
        <f t="shared" si="154"/>
        <v>9</v>
      </c>
      <c r="C420" s="423" t="s">
        <v>58</v>
      </c>
      <c r="D420" s="423" t="s">
        <v>1336</v>
      </c>
      <c r="E420" s="423" t="s">
        <v>1337</v>
      </c>
      <c r="F420" s="476">
        <f t="shared" si="150"/>
        <v>0</v>
      </c>
      <c r="G420" s="475"/>
      <c r="H420" s="475"/>
      <c r="I420" s="475"/>
      <c r="J420" s="475"/>
      <c r="K420" s="475"/>
      <c r="L420" s="475"/>
      <c r="M420" s="475"/>
      <c r="N420" s="475"/>
      <c r="O420" s="475"/>
      <c r="P420" s="475"/>
      <c r="Q420" s="475"/>
      <c r="R420" s="475"/>
      <c r="S420" s="475"/>
      <c r="T420" s="475"/>
      <c r="U420" s="475"/>
      <c r="V420" s="475"/>
      <c r="W420" s="475"/>
      <c r="X420" s="475"/>
      <c r="Y420" s="475"/>
      <c r="Z420" s="475"/>
      <c r="AA420" s="475"/>
      <c r="AB420" s="475"/>
      <c r="AC420" s="475"/>
      <c r="AD420" s="475"/>
      <c r="AE420" s="475"/>
      <c r="AF420" s="475"/>
      <c r="AG420" s="475"/>
      <c r="AH420" s="475"/>
      <c r="AI420" s="475"/>
      <c r="AJ420" s="475"/>
      <c r="AK420" s="475"/>
      <c r="AL420" s="475"/>
      <c r="AM420" s="475"/>
      <c r="AN420" s="475"/>
      <c r="AO420" s="475"/>
      <c r="AP420" s="475"/>
      <c r="AR420" s="475"/>
      <c r="AS420" s="475"/>
      <c r="AT420" s="475"/>
      <c r="AU420" s="475"/>
      <c r="AV420" s="475"/>
      <c r="AW420" s="475"/>
      <c r="AX420" s="475"/>
      <c r="AY420" s="475"/>
      <c r="AZ420" s="475"/>
      <c r="BA420" s="475"/>
      <c r="BB420" s="475"/>
      <c r="BC420" s="475"/>
      <c r="BD420" s="475"/>
      <c r="BE420" s="475"/>
      <c r="BF420" s="475"/>
      <c r="BG420" s="475"/>
      <c r="BH420" s="475"/>
      <c r="BI420" s="475"/>
      <c r="BJ420" s="475"/>
      <c r="BK420" s="475"/>
      <c r="BL420" s="475"/>
      <c r="BM420" s="475"/>
      <c r="BN420" s="475"/>
      <c r="BO420" s="475"/>
      <c r="BP420" s="475"/>
      <c r="BQ420" s="475"/>
      <c r="BR420" s="475"/>
      <c r="BS420" s="475"/>
      <c r="BT420" s="475"/>
      <c r="BU420" s="475"/>
      <c r="BV420" s="475"/>
      <c r="BW420" s="475"/>
      <c r="BX420" s="475"/>
      <c r="BY420" s="475"/>
      <c r="BZ420" s="475"/>
      <c r="CA420" s="475"/>
      <c r="CC420" s="475">
        <f t="shared" si="151"/>
        <v>0</v>
      </c>
      <c r="CD420" s="475">
        <f t="shared" si="151"/>
        <v>0</v>
      </c>
      <c r="CE420" s="475">
        <f t="shared" si="151"/>
        <v>0</v>
      </c>
      <c r="CF420" s="475">
        <f t="shared" si="151"/>
        <v>0</v>
      </c>
      <c r="CG420" s="475">
        <f t="shared" si="151"/>
        <v>0</v>
      </c>
      <c r="CH420" s="475">
        <f t="shared" si="151"/>
        <v>0</v>
      </c>
      <c r="CI420" s="475">
        <f t="shared" si="151"/>
        <v>0</v>
      </c>
      <c r="CJ420" s="475">
        <f t="shared" si="151"/>
        <v>0</v>
      </c>
      <c r="CK420" s="475">
        <f t="shared" si="151"/>
        <v>0</v>
      </c>
      <c r="CL420" s="475">
        <f t="shared" si="151"/>
        <v>0</v>
      </c>
      <c r="CM420" s="475">
        <f t="shared" si="151"/>
        <v>0</v>
      </c>
      <c r="CN420" s="475">
        <f t="shared" si="151"/>
        <v>0</v>
      </c>
      <c r="CO420" s="475">
        <f t="shared" si="151"/>
        <v>0</v>
      </c>
      <c r="CP420" s="475">
        <f t="shared" si="151"/>
        <v>0</v>
      </c>
      <c r="CQ420" s="475">
        <f t="shared" si="151"/>
        <v>0</v>
      </c>
      <c r="CR420" s="475">
        <f t="shared" si="151"/>
        <v>0</v>
      </c>
      <c r="CS420" s="475">
        <f t="shared" si="152"/>
        <v>0</v>
      </c>
      <c r="CT420" s="475">
        <f t="shared" si="152"/>
        <v>0</v>
      </c>
      <c r="CU420" s="475">
        <f t="shared" si="152"/>
        <v>0</v>
      </c>
      <c r="CV420" s="475">
        <f t="shared" si="152"/>
        <v>0</v>
      </c>
      <c r="CW420" s="475">
        <f t="shared" si="152"/>
        <v>0</v>
      </c>
      <c r="CX420" s="475">
        <f t="shared" si="152"/>
        <v>0</v>
      </c>
      <c r="CY420" s="475">
        <f t="shared" si="152"/>
        <v>0</v>
      </c>
      <c r="CZ420" s="475">
        <f t="shared" si="152"/>
        <v>0</v>
      </c>
      <c r="DA420" s="475">
        <f t="shared" si="152"/>
        <v>0</v>
      </c>
      <c r="DB420" s="475">
        <f t="shared" si="152"/>
        <v>0</v>
      </c>
      <c r="DC420" s="475">
        <f t="shared" si="152"/>
        <v>0</v>
      </c>
      <c r="DD420" s="475">
        <f t="shared" si="152"/>
        <v>0</v>
      </c>
      <c r="DE420" s="475">
        <f t="shared" si="152"/>
        <v>0</v>
      </c>
      <c r="DF420" s="475">
        <f t="shared" si="152"/>
        <v>0</v>
      </c>
      <c r="DG420" s="475">
        <f t="shared" si="152"/>
        <v>0</v>
      </c>
      <c r="DH420" s="475">
        <f t="shared" si="152"/>
        <v>0</v>
      </c>
      <c r="DI420" s="475">
        <f t="shared" si="153"/>
        <v>0</v>
      </c>
      <c r="DJ420" s="475">
        <f t="shared" si="153"/>
        <v>0</v>
      </c>
      <c r="DK420" s="475">
        <f t="shared" si="153"/>
        <v>0</v>
      </c>
      <c r="DL420" s="475">
        <f t="shared" si="153"/>
        <v>0</v>
      </c>
      <c r="DM420" s="464">
        <v>1</v>
      </c>
    </row>
    <row r="421" spans="2:117">
      <c r="B421" s="473">
        <f t="shared" si="154"/>
        <v>10</v>
      </c>
      <c r="C421" s="423" t="s">
        <v>58</v>
      </c>
      <c r="D421" s="423" t="s">
        <v>1338</v>
      </c>
      <c r="E421" s="423" t="s">
        <v>1339</v>
      </c>
      <c r="F421" s="476">
        <f t="shared" si="150"/>
        <v>0</v>
      </c>
      <c r="G421" s="475"/>
      <c r="H421" s="475"/>
      <c r="I421" s="475"/>
      <c r="J421" s="475"/>
      <c r="K421" s="475"/>
      <c r="L421" s="475"/>
      <c r="M421" s="475"/>
      <c r="N421" s="475"/>
      <c r="O421" s="475"/>
      <c r="P421" s="475"/>
      <c r="Q421" s="475"/>
      <c r="R421" s="475"/>
      <c r="S421" s="475"/>
      <c r="T421" s="475"/>
      <c r="U421" s="475"/>
      <c r="V421" s="475"/>
      <c r="W421" s="475"/>
      <c r="X421" s="475"/>
      <c r="Y421" s="475"/>
      <c r="Z421" s="475"/>
      <c r="AA421" s="475"/>
      <c r="AB421" s="475"/>
      <c r="AC421" s="475"/>
      <c r="AD421" s="475"/>
      <c r="AE421" s="475"/>
      <c r="AF421" s="475"/>
      <c r="AG421" s="475"/>
      <c r="AH421" s="475"/>
      <c r="AI421" s="475"/>
      <c r="AJ421" s="475"/>
      <c r="AK421" s="475"/>
      <c r="AL421" s="475"/>
      <c r="AM421" s="475"/>
      <c r="AN421" s="475"/>
      <c r="AO421" s="475"/>
      <c r="AP421" s="475"/>
      <c r="AR421" s="475"/>
      <c r="AS421" s="475"/>
      <c r="AT421" s="475"/>
      <c r="AU421" s="475"/>
      <c r="AV421" s="475"/>
      <c r="AW421" s="475"/>
      <c r="AX421" s="475"/>
      <c r="AY421" s="475"/>
      <c r="AZ421" s="475"/>
      <c r="BA421" s="475"/>
      <c r="BB421" s="475"/>
      <c r="BC421" s="475"/>
      <c r="BD421" s="475"/>
      <c r="BE421" s="475"/>
      <c r="BF421" s="475"/>
      <c r="BG421" s="475"/>
      <c r="BH421" s="475"/>
      <c r="BI421" s="475"/>
      <c r="BJ421" s="475"/>
      <c r="BK421" s="475"/>
      <c r="BL421" s="475"/>
      <c r="BM421" s="475"/>
      <c r="BN421" s="475"/>
      <c r="BO421" s="475"/>
      <c r="BP421" s="475"/>
      <c r="BQ421" s="475"/>
      <c r="BR421" s="475"/>
      <c r="BS421" s="475"/>
      <c r="BT421" s="475"/>
      <c r="BU421" s="475"/>
      <c r="BV421" s="475"/>
      <c r="BW421" s="475"/>
      <c r="BX421" s="475"/>
      <c r="BY421" s="475"/>
      <c r="BZ421" s="475"/>
      <c r="CA421" s="475"/>
      <c r="CC421" s="475">
        <f t="shared" si="151"/>
        <v>0</v>
      </c>
      <c r="CD421" s="475">
        <f t="shared" si="151"/>
        <v>0</v>
      </c>
      <c r="CE421" s="475">
        <f t="shared" si="151"/>
        <v>0</v>
      </c>
      <c r="CF421" s="475">
        <f t="shared" si="151"/>
        <v>0</v>
      </c>
      <c r="CG421" s="475">
        <f t="shared" si="151"/>
        <v>0</v>
      </c>
      <c r="CH421" s="475">
        <f t="shared" si="151"/>
        <v>0</v>
      </c>
      <c r="CI421" s="475">
        <f t="shared" si="151"/>
        <v>0</v>
      </c>
      <c r="CJ421" s="475">
        <f t="shared" si="151"/>
        <v>0</v>
      </c>
      <c r="CK421" s="475">
        <f t="shared" si="151"/>
        <v>0</v>
      </c>
      <c r="CL421" s="475">
        <f t="shared" si="151"/>
        <v>0</v>
      </c>
      <c r="CM421" s="475">
        <f t="shared" si="151"/>
        <v>0</v>
      </c>
      <c r="CN421" s="475">
        <f t="shared" si="151"/>
        <v>0</v>
      </c>
      <c r="CO421" s="475">
        <f t="shared" si="151"/>
        <v>0</v>
      </c>
      <c r="CP421" s="475">
        <f t="shared" si="151"/>
        <v>0</v>
      </c>
      <c r="CQ421" s="475">
        <f t="shared" si="151"/>
        <v>0</v>
      </c>
      <c r="CR421" s="475">
        <f t="shared" si="151"/>
        <v>0</v>
      </c>
      <c r="CS421" s="475">
        <f t="shared" si="152"/>
        <v>0</v>
      </c>
      <c r="CT421" s="475">
        <f t="shared" si="152"/>
        <v>0</v>
      </c>
      <c r="CU421" s="475">
        <f t="shared" si="152"/>
        <v>0</v>
      </c>
      <c r="CV421" s="475">
        <f t="shared" si="152"/>
        <v>0</v>
      </c>
      <c r="CW421" s="475">
        <f t="shared" si="152"/>
        <v>0</v>
      </c>
      <c r="CX421" s="475">
        <f t="shared" si="152"/>
        <v>0</v>
      </c>
      <c r="CY421" s="475">
        <f t="shared" si="152"/>
        <v>0</v>
      </c>
      <c r="CZ421" s="475">
        <f t="shared" si="152"/>
        <v>0</v>
      </c>
      <c r="DA421" s="475">
        <f t="shared" si="152"/>
        <v>0</v>
      </c>
      <c r="DB421" s="475">
        <f t="shared" si="152"/>
        <v>0</v>
      </c>
      <c r="DC421" s="475">
        <f t="shared" si="152"/>
        <v>0</v>
      </c>
      <c r="DD421" s="475">
        <f t="shared" si="152"/>
        <v>0</v>
      </c>
      <c r="DE421" s="475">
        <f t="shared" si="152"/>
        <v>0</v>
      </c>
      <c r="DF421" s="475">
        <f t="shared" si="152"/>
        <v>0</v>
      </c>
      <c r="DG421" s="475">
        <f t="shared" si="152"/>
        <v>0</v>
      </c>
      <c r="DH421" s="475">
        <f t="shared" si="152"/>
        <v>0</v>
      </c>
      <c r="DI421" s="475">
        <f t="shared" si="153"/>
        <v>0</v>
      </c>
      <c r="DJ421" s="475">
        <f t="shared" si="153"/>
        <v>0</v>
      </c>
      <c r="DK421" s="475">
        <f t="shared" si="153"/>
        <v>0</v>
      </c>
      <c r="DL421" s="475">
        <f t="shared" si="153"/>
        <v>0</v>
      </c>
      <c r="DM421" s="464">
        <v>1</v>
      </c>
    </row>
    <row r="422" spans="2:117">
      <c r="B422" s="473">
        <f t="shared" si="154"/>
        <v>11</v>
      </c>
      <c r="C422" s="423" t="s">
        <v>58</v>
      </c>
      <c r="D422" s="423" t="s">
        <v>1340</v>
      </c>
      <c r="E422" s="423" t="s">
        <v>1341</v>
      </c>
      <c r="F422" s="476">
        <f t="shared" si="150"/>
        <v>0</v>
      </c>
      <c r="G422" s="475"/>
      <c r="H422" s="475"/>
      <c r="I422" s="475"/>
      <c r="J422" s="475"/>
      <c r="K422" s="475"/>
      <c r="L422" s="475"/>
      <c r="M422" s="475"/>
      <c r="N422" s="475"/>
      <c r="O422" s="475"/>
      <c r="P422" s="475"/>
      <c r="Q422" s="475"/>
      <c r="R422" s="475"/>
      <c r="S422" s="475"/>
      <c r="T422" s="475"/>
      <c r="U422" s="475"/>
      <c r="V422" s="475"/>
      <c r="W422" s="475"/>
      <c r="X422" s="475"/>
      <c r="Y422" s="475"/>
      <c r="Z422" s="475"/>
      <c r="AA422" s="475"/>
      <c r="AB422" s="475"/>
      <c r="AC422" s="475"/>
      <c r="AD422" s="475"/>
      <c r="AE422" s="475"/>
      <c r="AF422" s="475"/>
      <c r="AG422" s="475"/>
      <c r="AH422" s="475"/>
      <c r="AI422" s="475"/>
      <c r="AJ422" s="475"/>
      <c r="AK422" s="475"/>
      <c r="AL422" s="475"/>
      <c r="AM422" s="475"/>
      <c r="AN422" s="475"/>
      <c r="AO422" s="475"/>
      <c r="AP422" s="475"/>
      <c r="AR422" s="475"/>
      <c r="AS422" s="475"/>
      <c r="AT422" s="475"/>
      <c r="AU422" s="475"/>
      <c r="AV422" s="475"/>
      <c r="AW422" s="475"/>
      <c r="AX422" s="475"/>
      <c r="AY422" s="475"/>
      <c r="AZ422" s="475"/>
      <c r="BA422" s="475"/>
      <c r="BB422" s="475"/>
      <c r="BC422" s="475"/>
      <c r="BD422" s="475"/>
      <c r="BE422" s="475"/>
      <c r="BF422" s="475"/>
      <c r="BG422" s="475"/>
      <c r="BH422" s="475"/>
      <c r="BI422" s="475"/>
      <c r="BJ422" s="475"/>
      <c r="BK422" s="475"/>
      <c r="BL422" s="475"/>
      <c r="BM422" s="475"/>
      <c r="BN422" s="475"/>
      <c r="BO422" s="475"/>
      <c r="BP422" s="475"/>
      <c r="BQ422" s="475"/>
      <c r="BR422" s="475"/>
      <c r="BS422" s="475"/>
      <c r="BT422" s="475"/>
      <c r="BU422" s="475"/>
      <c r="BV422" s="475"/>
      <c r="BW422" s="475"/>
      <c r="BX422" s="475"/>
      <c r="BY422" s="475"/>
      <c r="BZ422" s="475"/>
      <c r="CA422" s="475"/>
      <c r="CC422" s="475">
        <f t="shared" si="151"/>
        <v>0</v>
      </c>
      <c r="CD422" s="475">
        <f t="shared" si="151"/>
        <v>0</v>
      </c>
      <c r="CE422" s="475">
        <f t="shared" si="151"/>
        <v>0</v>
      </c>
      <c r="CF422" s="475">
        <f t="shared" si="151"/>
        <v>0</v>
      </c>
      <c r="CG422" s="475">
        <f t="shared" si="151"/>
        <v>0</v>
      </c>
      <c r="CH422" s="475">
        <f t="shared" si="151"/>
        <v>0</v>
      </c>
      <c r="CI422" s="475">
        <f t="shared" si="151"/>
        <v>0</v>
      </c>
      <c r="CJ422" s="475">
        <f t="shared" si="151"/>
        <v>0</v>
      </c>
      <c r="CK422" s="475">
        <f t="shared" si="151"/>
        <v>0</v>
      </c>
      <c r="CL422" s="475">
        <f t="shared" si="151"/>
        <v>0</v>
      </c>
      <c r="CM422" s="475">
        <f t="shared" si="151"/>
        <v>0</v>
      </c>
      <c r="CN422" s="475">
        <f t="shared" si="151"/>
        <v>0</v>
      </c>
      <c r="CO422" s="475">
        <f t="shared" si="151"/>
        <v>0</v>
      </c>
      <c r="CP422" s="475">
        <f t="shared" si="151"/>
        <v>0</v>
      </c>
      <c r="CQ422" s="475">
        <f t="shared" si="151"/>
        <v>0</v>
      </c>
      <c r="CR422" s="475">
        <f t="shared" si="151"/>
        <v>0</v>
      </c>
      <c r="CS422" s="475">
        <f t="shared" si="152"/>
        <v>0</v>
      </c>
      <c r="CT422" s="475">
        <f t="shared" si="152"/>
        <v>0</v>
      </c>
      <c r="CU422" s="475">
        <f t="shared" si="152"/>
        <v>0</v>
      </c>
      <c r="CV422" s="475">
        <f t="shared" si="152"/>
        <v>0</v>
      </c>
      <c r="CW422" s="475">
        <f t="shared" si="152"/>
        <v>0</v>
      </c>
      <c r="CX422" s="475">
        <f t="shared" si="152"/>
        <v>0</v>
      </c>
      <c r="CY422" s="475">
        <f t="shared" si="152"/>
        <v>0</v>
      </c>
      <c r="CZ422" s="475">
        <f t="shared" si="152"/>
        <v>0</v>
      </c>
      <c r="DA422" s="475">
        <f t="shared" si="152"/>
        <v>0</v>
      </c>
      <c r="DB422" s="475">
        <f t="shared" si="152"/>
        <v>0</v>
      </c>
      <c r="DC422" s="475">
        <f t="shared" si="152"/>
        <v>0</v>
      </c>
      <c r="DD422" s="475">
        <f t="shared" si="152"/>
        <v>0</v>
      </c>
      <c r="DE422" s="475">
        <f t="shared" si="152"/>
        <v>0</v>
      </c>
      <c r="DF422" s="475">
        <f t="shared" si="152"/>
        <v>0</v>
      </c>
      <c r="DG422" s="475">
        <f t="shared" si="152"/>
        <v>0</v>
      </c>
      <c r="DH422" s="475">
        <f t="shared" si="152"/>
        <v>0</v>
      </c>
      <c r="DI422" s="475">
        <f t="shared" si="153"/>
        <v>0</v>
      </c>
      <c r="DJ422" s="475">
        <f t="shared" si="153"/>
        <v>0</v>
      </c>
      <c r="DK422" s="475">
        <f t="shared" si="153"/>
        <v>0</v>
      </c>
      <c r="DL422" s="475">
        <f t="shared" si="153"/>
        <v>0</v>
      </c>
      <c r="DM422" s="464">
        <v>1</v>
      </c>
    </row>
    <row r="423" spans="2:117">
      <c r="B423" s="473">
        <f t="shared" si="154"/>
        <v>12</v>
      </c>
      <c r="C423" s="423" t="s">
        <v>58</v>
      </c>
      <c r="D423" s="423" t="s">
        <v>1342</v>
      </c>
      <c r="E423" s="423" t="s">
        <v>1343</v>
      </c>
      <c r="F423" s="476">
        <f t="shared" si="150"/>
        <v>0</v>
      </c>
      <c r="G423" s="475"/>
      <c r="H423" s="475"/>
      <c r="I423" s="475"/>
      <c r="J423" s="475"/>
      <c r="K423" s="475"/>
      <c r="L423" s="475"/>
      <c r="M423" s="475"/>
      <c r="N423" s="475"/>
      <c r="O423" s="475"/>
      <c r="P423" s="475"/>
      <c r="Q423" s="475"/>
      <c r="R423" s="475"/>
      <c r="S423" s="475"/>
      <c r="T423" s="475"/>
      <c r="U423" s="475"/>
      <c r="V423" s="475"/>
      <c r="W423" s="475"/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5"/>
      <c r="AI423" s="475"/>
      <c r="AJ423" s="475"/>
      <c r="AK423" s="475"/>
      <c r="AL423" s="475"/>
      <c r="AM423" s="475"/>
      <c r="AN423" s="475"/>
      <c r="AO423" s="475"/>
      <c r="AP423" s="475"/>
      <c r="AR423" s="475"/>
      <c r="AS423" s="475"/>
      <c r="AT423" s="475"/>
      <c r="AU423" s="475"/>
      <c r="AV423" s="475"/>
      <c r="AW423" s="475"/>
      <c r="AX423" s="475"/>
      <c r="AY423" s="475"/>
      <c r="AZ423" s="475"/>
      <c r="BA423" s="475"/>
      <c r="BB423" s="475"/>
      <c r="BC423" s="475"/>
      <c r="BD423" s="475"/>
      <c r="BE423" s="475"/>
      <c r="BF423" s="475"/>
      <c r="BG423" s="475"/>
      <c r="BH423" s="475"/>
      <c r="BI423" s="475"/>
      <c r="BJ423" s="475"/>
      <c r="BK423" s="475"/>
      <c r="BL423" s="475"/>
      <c r="BM423" s="475"/>
      <c r="BN423" s="475"/>
      <c r="BO423" s="475"/>
      <c r="BP423" s="475"/>
      <c r="BQ423" s="475"/>
      <c r="BR423" s="475"/>
      <c r="BS423" s="475"/>
      <c r="BT423" s="475"/>
      <c r="BU423" s="475"/>
      <c r="BV423" s="475"/>
      <c r="BW423" s="475"/>
      <c r="BX423" s="475"/>
      <c r="BY423" s="475"/>
      <c r="BZ423" s="475"/>
      <c r="CA423" s="475"/>
      <c r="CC423" s="475">
        <f t="shared" si="151"/>
        <v>0</v>
      </c>
      <c r="CD423" s="475">
        <f t="shared" si="151"/>
        <v>0</v>
      </c>
      <c r="CE423" s="475">
        <f t="shared" si="151"/>
        <v>0</v>
      </c>
      <c r="CF423" s="475">
        <f t="shared" si="151"/>
        <v>0</v>
      </c>
      <c r="CG423" s="475">
        <f t="shared" si="151"/>
        <v>0</v>
      </c>
      <c r="CH423" s="475">
        <f t="shared" si="151"/>
        <v>0</v>
      </c>
      <c r="CI423" s="475">
        <f t="shared" si="151"/>
        <v>0</v>
      </c>
      <c r="CJ423" s="475">
        <f t="shared" si="151"/>
        <v>0</v>
      </c>
      <c r="CK423" s="475">
        <f t="shared" si="151"/>
        <v>0</v>
      </c>
      <c r="CL423" s="475">
        <f t="shared" si="151"/>
        <v>0</v>
      </c>
      <c r="CM423" s="475">
        <f t="shared" si="151"/>
        <v>0</v>
      </c>
      <c r="CN423" s="475">
        <f t="shared" si="151"/>
        <v>0</v>
      </c>
      <c r="CO423" s="475">
        <f t="shared" si="151"/>
        <v>0</v>
      </c>
      <c r="CP423" s="475">
        <f t="shared" si="151"/>
        <v>0</v>
      </c>
      <c r="CQ423" s="475">
        <f t="shared" si="151"/>
        <v>0</v>
      </c>
      <c r="CR423" s="475">
        <f t="shared" si="151"/>
        <v>0</v>
      </c>
      <c r="CS423" s="475">
        <f t="shared" si="152"/>
        <v>0</v>
      </c>
      <c r="CT423" s="475">
        <f t="shared" si="152"/>
        <v>0</v>
      </c>
      <c r="CU423" s="475">
        <f t="shared" si="152"/>
        <v>0</v>
      </c>
      <c r="CV423" s="475">
        <f t="shared" si="152"/>
        <v>0</v>
      </c>
      <c r="CW423" s="475">
        <f t="shared" si="152"/>
        <v>0</v>
      </c>
      <c r="CX423" s="475">
        <f t="shared" si="152"/>
        <v>0</v>
      </c>
      <c r="CY423" s="475">
        <f t="shared" si="152"/>
        <v>0</v>
      </c>
      <c r="CZ423" s="475">
        <f t="shared" si="152"/>
        <v>0</v>
      </c>
      <c r="DA423" s="475">
        <f t="shared" si="152"/>
        <v>0</v>
      </c>
      <c r="DB423" s="475">
        <f t="shared" si="152"/>
        <v>0</v>
      </c>
      <c r="DC423" s="475">
        <f t="shared" si="152"/>
        <v>0</v>
      </c>
      <c r="DD423" s="475">
        <f t="shared" si="152"/>
        <v>0</v>
      </c>
      <c r="DE423" s="475">
        <f t="shared" si="152"/>
        <v>0</v>
      </c>
      <c r="DF423" s="475">
        <f t="shared" si="152"/>
        <v>0</v>
      </c>
      <c r="DG423" s="475">
        <f t="shared" si="152"/>
        <v>0</v>
      </c>
      <c r="DH423" s="475">
        <f t="shared" si="152"/>
        <v>0</v>
      </c>
      <c r="DI423" s="475">
        <f t="shared" si="153"/>
        <v>0</v>
      </c>
      <c r="DJ423" s="475">
        <f t="shared" si="153"/>
        <v>0</v>
      </c>
      <c r="DK423" s="475">
        <f t="shared" si="153"/>
        <v>0</v>
      </c>
      <c r="DL423" s="475">
        <f t="shared" si="153"/>
        <v>0</v>
      </c>
      <c r="DM423" s="464">
        <v>1</v>
      </c>
    </row>
    <row r="424" spans="2:117">
      <c r="B424" s="473">
        <f t="shared" si="154"/>
        <v>13</v>
      </c>
      <c r="C424" s="423" t="s">
        <v>58</v>
      </c>
      <c r="D424" s="423" t="s">
        <v>1344</v>
      </c>
      <c r="E424" s="423" t="s">
        <v>1345</v>
      </c>
      <c r="F424" s="476">
        <f t="shared" si="150"/>
        <v>0</v>
      </c>
      <c r="G424" s="475"/>
      <c r="H424" s="475"/>
      <c r="I424" s="475"/>
      <c r="J424" s="475"/>
      <c r="K424" s="475"/>
      <c r="L424" s="475"/>
      <c r="M424" s="475"/>
      <c r="N424" s="475"/>
      <c r="O424" s="475"/>
      <c r="P424" s="475"/>
      <c r="Q424" s="475"/>
      <c r="R424" s="475"/>
      <c r="S424" s="475"/>
      <c r="T424" s="475"/>
      <c r="U424" s="475"/>
      <c r="V424" s="475"/>
      <c r="W424" s="475"/>
      <c r="X424" s="475"/>
      <c r="Y424" s="475"/>
      <c r="Z424" s="475"/>
      <c r="AA424" s="475"/>
      <c r="AB424" s="475"/>
      <c r="AC424" s="475"/>
      <c r="AD424" s="475"/>
      <c r="AE424" s="475"/>
      <c r="AF424" s="475"/>
      <c r="AG424" s="475"/>
      <c r="AH424" s="475"/>
      <c r="AI424" s="475"/>
      <c r="AJ424" s="475"/>
      <c r="AK424" s="475"/>
      <c r="AL424" s="475"/>
      <c r="AM424" s="475"/>
      <c r="AN424" s="475"/>
      <c r="AO424" s="475"/>
      <c r="AP424" s="475"/>
      <c r="AR424" s="475"/>
      <c r="AS424" s="475"/>
      <c r="AT424" s="475"/>
      <c r="AU424" s="475"/>
      <c r="AV424" s="475"/>
      <c r="AW424" s="475"/>
      <c r="AX424" s="475"/>
      <c r="AY424" s="475"/>
      <c r="AZ424" s="475"/>
      <c r="BA424" s="475"/>
      <c r="BB424" s="475"/>
      <c r="BC424" s="475"/>
      <c r="BD424" s="475"/>
      <c r="BE424" s="475"/>
      <c r="BF424" s="475"/>
      <c r="BG424" s="475"/>
      <c r="BH424" s="475"/>
      <c r="BI424" s="475"/>
      <c r="BJ424" s="475"/>
      <c r="BK424" s="475"/>
      <c r="BL424" s="475"/>
      <c r="BM424" s="475"/>
      <c r="BN424" s="475"/>
      <c r="BO424" s="475"/>
      <c r="BP424" s="475"/>
      <c r="BQ424" s="475"/>
      <c r="BR424" s="475"/>
      <c r="BS424" s="475"/>
      <c r="BT424" s="475"/>
      <c r="BU424" s="475"/>
      <c r="BV424" s="475"/>
      <c r="BW424" s="475"/>
      <c r="BX424" s="475"/>
      <c r="BY424" s="475"/>
      <c r="BZ424" s="475"/>
      <c r="CA424" s="475"/>
      <c r="CC424" s="475">
        <f t="shared" si="151"/>
        <v>0</v>
      </c>
      <c r="CD424" s="475">
        <f t="shared" si="151"/>
        <v>0</v>
      </c>
      <c r="CE424" s="475">
        <f t="shared" si="151"/>
        <v>0</v>
      </c>
      <c r="CF424" s="475">
        <f t="shared" si="151"/>
        <v>0</v>
      </c>
      <c r="CG424" s="475">
        <f t="shared" si="151"/>
        <v>0</v>
      </c>
      <c r="CH424" s="475">
        <f t="shared" si="151"/>
        <v>0</v>
      </c>
      <c r="CI424" s="475">
        <f t="shared" si="151"/>
        <v>0</v>
      </c>
      <c r="CJ424" s="475">
        <f t="shared" si="151"/>
        <v>0</v>
      </c>
      <c r="CK424" s="475">
        <f t="shared" si="151"/>
        <v>0</v>
      </c>
      <c r="CL424" s="475">
        <f t="shared" si="151"/>
        <v>0</v>
      </c>
      <c r="CM424" s="475">
        <f t="shared" si="151"/>
        <v>0</v>
      </c>
      <c r="CN424" s="475">
        <f t="shared" si="151"/>
        <v>0</v>
      </c>
      <c r="CO424" s="475">
        <f t="shared" si="151"/>
        <v>0</v>
      </c>
      <c r="CP424" s="475">
        <f t="shared" si="151"/>
        <v>0</v>
      </c>
      <c r="CQ424" s="475">
        <f t="shared" si="151"/>
        <v>0</v>
      </c>
      <c r="CR424" s="475">
        <f t="shared" si="151"/>
        <v>0</v>
      </c>
      <c r="CS424" s="475">
        <f t="shared" si="152"/>
        <v>0</v>
      </c>
      <c r="CT424" s="475">
        <f t="shared" si="152"/>
        <v>0</v>
      </c>
      <c r="CU424" s="475">
        <f t="shared" si="152"/>
        <v>0</v>
      </c>
      <c r="CV424" s="475">
        <f t="shared" si="152"/>
        <v>0</v>
      </c>
      <c r="CW424" s="475">
        <f t="shared" si="152"/>
        <v>0</v>
      </c>
      <c r="CX424" s="475">
        <f t="shared" si="152"/>
        <v>0</v>
      </c>
      <c r="CY424" s="475">
        <f t="shared" si="152"/>
        <v>0</v>
      </c>
      <c r="CZ424" s="475">
        <f t="shared" si="152"/>
        <v>0</v>
      </c>
      <c r="DA424" s="475">
        <f t="shared" si="152"/>
        <v>0</v>
      </c>
      <c r="DB424" s="475">
        <f t="shared" si="152"/>
        <v>0</v>
      </c>
      <c r="DC424" s="475">
        <f t="shared" si="152"/>
        <v>0</v>
      </c>
      <c r="DD424" s="475">
        <f t="shared" si="152"/>
        <v>0</v>
      </c>
      <c r="DE424" s="475">
        <f t="shared" si="152"/>
        <v>0</v>
      </c>
      <c r="DF424" s="475">
        <f t="shared" si="152"/>
        <v>0</v>
      </c>
      <c r="DG424" s="475">
        <f t="shared" si="152"/>
        <v>0</v>
      </c>
      <c r="DH424" s="475">
        <f t="shared" si="152"/>
        <v>0</v>
      </c>
      <c r="DI424" s="475">
        <f t="shared" si="153"/>
        <v>0</v>
      </c>
      <c r="DJ424" s="475">
        <f t="shared" si="153"/>
        <v>0</v>
      </c>
      <c r="DK424" s="475">
        <f t="shared" si="153"/>
        <v>0</v>
      </c>
      <c r="DL424" s="475">
        <f t="shared" si="153"/>
        <v>0</v>
      </c>
      <c r="DM424" s="464">
        <v>1</v>
      </c>
    </row>
    <row r="425" spans="2:117">
      <c r="B425" s="473">
        <f t="shared" si="154"/>
        <v>14</v>
      </c>
      <c r="C425" s="423" t="s">
        <v>58</v>
      </c>
      <c r="D425" s="423" t="s">
        <v>1346</v>
      </c>
      <c r="E425" s="423" t="s">
        <v>1347</v>
      </c>
      <c r="F425" s="476">
        <f t="shared" si="150"/>
        <v>0</v>
      </c>
      <c r="G425" s="475"/>
      <c r="H425" s="475"/>
      <c r="I425" s="475"/>
      <c r="J425" s="475"/>
      <c r="K425" s="475"/>
      <c r="L425" s="475"/>
      <c r="M425" s="475"/>
      <c r="N425" s="475"/>
      <c r="O425" s="475"/>
      <c r="P425" s="475"/>
      <c r="Q425" s="475"/>
      <c r="R425" s="475"/>
      <c r="S425" s="475"/>
      <c r="T425" s="475"/>
      <c r="U425" s="475"/>
      <c r="V425" s="475"/>
      <c r="W425" s="475"/>
      <c r="X425" s="475"/>
      <c r="Y425" s="475"/>
      <c r="Z425" s="475"/>
      <c r="AA425" s="475"/>
      <c r="AB425" s="475"/>
      <c r="AC425" s="475"/>
      <c r="AD425" s="475"/>
      <c r="AE425" s="475"/>
      <c r="AF425" s="475"/>
      <c r="AG425" s="475"/>
      <c r="AH425" s="475"/>
      <c r="AI425" s="475"/>
      <c r="AJ425" s="475"/>
      <c r="AK425" s="475"/>
      <c r="AL425" s="475"/>
      <c r="AM425" s="475"/>
      <c r="AN425" s="475"/>
      <c r="AO425" s="475"/>
      <c r="AP425" s="475"/>
      <c r="AR425" s="475"/>
      <c r="AS425" s="475"/>
      <c r="AT425" s="475"/>
      <c r="AU425" s="475"/>
      <c r="AV425" s="475"/>
      <c r="AW425" s="475"/>
      <c r="AX425" s="475"/>
      <c r="AY425" s="475"/>
      <c r="AZ425" s="475"/>
      <c r="BA425" s="475"/>
      <c r="BB425" s="475"/>
      <c r="BC425" s="475"/>
      <c r="BD425" s="475"/>
      <c r="BE425" s="475"/>
      <c r="BF425" s="475"/>
      <c r="BG425" s="475"/>
      <c r="BH425" s="475"/>
      <c r="BI425" s="475"/>
      <c r="BJ425" s="475"/>
      <c r="BK425" s="475"/>
      <c r="BL425" s="475"/>
      <c r="BM425" s="475"/>
      <c r="BN425" s="475"/>
      <c r="BO425" s="475"/>
      <c r="BP425" s="475"/>
      <c r="BQ425" s="475"/>
      <c r="BR425" s="475"/>
      <c r="BS425" s="475"/>
      <c r="BT425" s="475"/>
      <c r="BU425" s="475"/>
      <c r="BV425" s="475"/>
      <c r="BW425" s="475"/>
      <c r="BX425" s="475"/>
      <c r="BY425" s="475"/>
      <c r="BZ425" s="475"/>
      <c r="CA425" s="475"/>
      <c r="CC425" s="475">
        <f t="shared" si="151"/>
        <v>0</v>
      </c>
      <c r="CD425" s="475">
        <f t="shared" si="151"/>
        <v>0</v>
      </c>
      <c r="CE425" s="475">
        <f t="shared" si="151"/>
        <v>0</v>
      </c>
      <c r="CF425" s="475">
        <f t="shared" si="151"/>
        <v>0</v>
      </c>
      <c r="CG425" s="475">
        <f t="shared" si="151"/>
        <v>0</v>
      </c>
      <c r="CH425" s="475">
        <f t="shared" si="151"/>
        <v>0</v>
      </c>
      <c r="CI425" s="475">
        <f t="shared" si="151"/>
        <v>0</v>
      </c>
      <c r="CJ425" s="475">
        <f t="shared" si="151"/>
        <v>0</v>
      </c>
      <c r="CK425" s="475">
        <f t="shared" si="151"/>
        <v>0</v>
      </c>
      <c r="CL425" s="475">
        <f t="shared" si="151"/>
        <v>0</v>
      </c>
      <c r="CM425" s="475">
        <f t="shared" si="151"/>
        <v>0</v>
      </c>
      <c r="CN425" s="475">
        <f t="shared" si="151"/>
        <v>0</v>
      </c>
      <c r="CO425" s="475">
        <f t="shared" si="151"/>
        <v>0</v>
      </c>
      <c r="CP425" s="475">
        <f t="shared" si="151"/>
        <v>0</v>
      </c>
      <c r="CQ425" s="475">
        <f t="shared" si="151"/>
        <v>0</v>
      </c>
      <c r="CR425" s="475">
        <f t="shared" si="151"/>
        <v>0</v>
      </c>
      <c r="CS425" s="475">
        <f t="shared" si="152"/>
        <v>0</v>
      </c>
      <c r="CT425" s="475">
        <f t="shared" si="152"/>
        <v>0</v>
      </c>
      <c r="CU425" s="475">
        <f t="shared" si="152"/>
        <v>0</v>
      </c>
      <c r="CV425" s="475">
        <f t="shared" si="152"/>
        <v>0</v>
      </c>
      <c r="CW425" s="475">
        <f t="shared" si="152"/>
        <v>0</v>
      </c>
      <c r="CX425" s="475">
        <f t="shared" si="152"/>
        <v>0</v>
      </c>
      <c r="CY425" s="475">
        <f t="shared" si="152"/>
        <v>0</v>
      </c>
      <c r="CZ425" s="475">
        <f t="shared" si="152"/>
        <v>0</v>
      </c>
      <c r="DA425" s="475">
        <f t="shared" si="152"/>
        <v>0</v>
      </c>
      <c r="DB425" s="475">
        <f t="shared" si="152"/>
        <v>0</v>
      </c>
      <c r="DC425" s="475">
        <f t="shared" si="152"/>
        <v>0</v>
      </c>
      <c r="DD425" s="475">
        <f t="shared" si="152"/>
        <v>0</v>
      </c>
      <c r="DE425" s="475">
        <f t="shared" si="152"/>
        <v>0</v>
      </c>
      <c r="DF425" s="475">
        <f t="shared" si="152"/>
        <v>0</v>
      </c>
      <c r="DG425" s="475">
        <f t="shared" si="152"/>
        <v>0</v>
      </c>
      <c r="DH425" s="475">
        <f t="shared" si="152"/>
        <v>0</v>
      </c>
      <c r="DI425" s="475">
        <f t="shared" si="153"/>
        <v>0</v>
      </c>
      <c r="DJ425" s="475">
        <f t="shared" si="153"/>
        <v>0</v>
      </c>
      <c r="DK425" s="475">
        <f t="shared" si="153"/>
        <v>0</v>
      </c>
      <c r="DL425" s="475">
        <f t="shared" si="153"/>
        <v>0</v>
      </c>
      <c r="DM425" s="464">
        <v>1</v>
      </c>
    </row>
    <row r="426" spans="2:117">
      <c r="B426" s="473">
        <f t="shared" si="154"/>
        <v>15</v>
      </c>
      <c r="C426" s="423" t="s">
        <v>58</v>
      </c>
      <c r="D426" s="423" t="s">
        <v>1348</v>
      </c>
      <c r="E426" s="423" t="s">
        <v>1349</v>
      </c>
      <c r="F426" s="476">
        <f t="shared" si="150"/>
        <v>0</v>
      </c>
      <c r="G426" s="475"/>
      <c r="H426" s="475"/>
      <c r="I426" s="475"/>
      <c r="J426" s="475"/>
      <c r="K426" s="475"/>
      <c r="L426" s="475"/>
      <c r="M426" s="475"/>
      <c r="N426" s="475"/>
      <c r="O426" s="475"/>
      <c r="P426" s="475"/>
      <c r="Q426" s="475"/>
      <c r="R426" s="475"/>
      <c r="S426" s="475"/>
      <c r="T426" s="475"/>
      <c r="U426" s="475"/>
      <c r="V426" s="475"/>
      <c r="W426" s="475"/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5"/>
      <c r="AI426" s="475"/>
      <c r="AJ426" s="475"/>
      <c r="AK426" s="475"/>
      <c r="AL426" s="475"/>
      <c r="AM426" s="475"/>
      <c r="AN426" s="475"/>
      <c r="AO426" s="475"/>
      <c r="AP426" s="475"/>
      <c r="AR426" s="475"/>
      <c r="AS426" s="475"/>
      <c r="AT426" s="475"/>
      <c r="AU426" s="475"/>
      <c r="AV426" s="475"/>
      <c r="AW426" s="475"/>
      <c r="AX426" s="475"/>
      <c r="AY426" s="475"/>
      <c r="AZ426" s="475"/>
      <c r="BA426" s="475"/>
      <c r="BB426" s="475"/>
      <c r="BC426" s="475"/>
      <c r="BD426" s="475"/>
      <c r="BE426" s="475"/>
      <c r="BF426" s="475"/>
      <c r="BG426" s="475"/>
      <c r="BH426" s="475"/>
      <c r="BI426" s="475"/>
      <c r="BJ426" s="475"/>
      <c r="BK426" s="475"/>
      <c r="BL426" s="475"/>
      <c r="BM426" s="475"/>
      <c r="BN426" s="475"/>
      <c r="BO426" s="475"/>
      <c r="BP426" s="475"/>
      <c r="BQ426" s="475"/>
      <c r="BR426" s="475"/>
      <c r="BS426" s="475"/>
      <c r="BT426" s="475"/>
      <c r="BU426" s="475"/>
      <c r="BV426" s="475"/>
      <c r="BW426" s="475"/>
      <c r="BX426" s="475"/>
      <c r="BY426" s="475"/>
      <c r="BZ426" s="475"/>
      <c r="CA426" s="475"/>
      <c r="CC426" s="475">
        <f t="shared" si="151"/>
        <v>0</v>
      </c>
      <c r="CD426" s="475">
        <f t="shared" si="151"/>
        <v>0</v>
      </c>
      <c r="CE426" s="475">
        <f t="shared" si="151"/>
        <v>0</v>
      </c>
      <c r="CF426" s="475">
        <f t="shared" si="151"/>
        <v>0</v>
      </c>
      <c r="CG426" s="475">
        <f t="shared" si="151"/>
        <v>0</v>
      </c>
      <c r="CH426" s="475">
        <f t="shared" si="151"/>
        <v>0</v>
      </c>
      <c r="CI426" s="475">
        <f t="shared" si="151"/>
        <v>0</v>
      </c>
      <c r="CJ426" s="475">
        <f t="shared" si="151"/>
        <v>0</v>
      </c>
      <c r="CK426" s="475">
        <f t="shared" si="151"/>
        <v>0</v>
      </c>
      <c r="CL426" s="475">
        <f t="shared" si="151"/>
        <v>0</v>
      </c>
      <c r="CM426" s="475">
        <f t="shared" si="151"/>
        <v>0</v>
      </c>
      <c r="CN426" s="475">
        <f t="shared" si="151"/>
        <v>0</v>
      </c>
      <c r="CO426" s="475">
        <f t="shared" si="151"/>
        <v>0</v>
      </c>
      <c r="CP426" s="475">
        <f t="shared" si="151"/>
        <v>0</v>
      </c>
      <c r="CQ426" s="475">
        <f t="shared" si="151"/>
        <v>0</v>
      </c>
      <c r="CR426" s="475">
        <f t="shared" si="151"/>
        <v>0</v>
      </c>
      <c r="CS426" s="475">
        <f t="shared" si="152"/>
        <v>0</v>
      </c>
      <c r="CT426" s="475">
        <f t="shared" si="152"/>
        <v>0</v>
      </c>
      <c r="CU426" s="475">
        <f t="shared" si="152"/>
        <v>0</v>
      </c>
      <c r="CV426" s="475">
        <f t="shared" si="152"/>
        <v>0</v>
      </c>
      <c r="CW426" s="475">
        <f t="shared" si="152"/>
        <v>0</v>
      </c>
      <c r="CX426" s="475">
        <f t="shared" si="152"/>
        <v>0</v>
      </c>
      <c r="CY426" s="475">
        <f t="shared" si="152"/>
        <v>0</v>
      </c>
      <c r="CZ426" s="475">
        <f t="shared" si="152"/>
        <v>0</v>
      </c>
      <c r="DA426" s="475">
        <f t="shared" si="152"/>
        <v>0</v>
      </c>
      <c r="DB426" s="475">
        <f t="shared" si="152"/>
        <v>0</v>
      </c>
      <c r="DC426" s="475">
        <f t="shared" si="152"/>
        <v>0</v>
      </c>
      <c r="DD426" s="475">
        <f t="shared" si="152"/>
        <v>0</v>
      </c>
      <c r="DE426" s="475">
        <f t="shared" si="152"/>
        <v>0</v>
      </c>
      <c r="DF426" s="475">
        <f t="shared" si="152"/>
        <v>0</v>
      </c>
      <c r="DG426" s="475">
        <f t="shared" si="152"/>
        <v>0</v>
      </c>
      <c r="DH426" s="475">
        <f t="shared" si="152"/>
        <v>0</v>
      </c>
      <c r="DI426" s="475">
        <f t="shared" si="153"/>
        <v>0</v>
      </c>
      <c r="DJ426" s="475">
        <f t="shared" si="153"/>
        <v>0</v>
      </c>
      <c r="DK426" s="475">
        <f t="shared" si="153"/>
        <v>0</v>
      </c>
      <c r="DL426" s="475">
        <f t="shared" si="153"/>
        <v>0</v>
      </c>
      <c r="DM426" s="464">
        <v>1</v>
      </c>
    </row>
    <row r="427" spans="2:117">
      <c r="B427" s="473">
        <f t="shared" si="154"/>
        <v>16</v>
      </c>
      <c r="C427" s="423" t="s">
        <v>58</v>
      </c>
      <c r="D427" s="423" t="s">
        <v>1350</v>
      </c>
      <c r="E427" s="423" t="s">
        <v>1351</v>
      </c>
      <c r="F427" s="476">
        <f t="shared" si="150"/>
        <v>0</v>
      </c>
      <c r="G427" s="475"/>
      <c r="H427" s="475"/>
      <c r="I427" s="475"/>
      <c r="J427" s="475"/>
      <c r="K427" s="475"/>
      <c r="L427" s="475"/>
      <c r="M427" s="475"/>
      <c r="N427" s="475"/>
      <c r="O427" s="475"/>
      <c r="P427" s="475"/>
      <c r="Q427" s="475"/>
      <c r="R427" s="475"/>
      <c r="S427" s="475"/>
      <c r="T427" s="475"/>
      <c r="U427" s="475"/>
      <c r="V427" s="475"/>
      <c r="W427" s="475"/>
      <c r="X427" s="475"/>
      <c r="Y427" s="475"/>
      <c r="Z427" s="475"/>
      <c r="AA427" s="475"/>
      <c r="AB427" s="475"/>
      <c r="AC427" s="475"/>
      <c r="AD427" s="475"/>
      <c r="AE427" s="475"/>
      <c r="AF427" s="475"/>
      <c r="AG427" s="475"/>
      <c r="AH427" s="475"/>
      <c r="AI427" s="475"/>
      <c r="AJ427" s="475"/>
      <c r="AK427" s="475"/>
      <c r="AL427" s="475"/>
      <c r="AM427" s="475"/>
      <c r="AN427" s="475"/>
      <c r="AO427" s="475"/>
      <c r="AP427" s="475"/>
      <c r="AR427" s="475"/>
      <c r="AS427" s="475"/>
      <c r="AT427" s="475"/>
      <c r="AU427" s="475"/>
      <c r="AV427" s="475"/>
      <c r="AW427" s="475"/>
      <c r="AX427" s="475"/>
      <c r="AY427" s="475"/>
      <c r="AZ427" s="475"/>
      <c r="BA427" s="475"/>
      <c r="BB427" s="475"/>
      <c r="BC427" s="475"/>
      <c r="BD427" s="475"/>
      <c r="BE427" s="475"/>
      <c r="BF427" s="475"/>
      <c r="BG427" s="475"/>
      <c r="BH427" s="475"/>
      <c r="BI427" s="475"/>
      <c r="BJ427" s="475"/>
      <c r="BK427" s="475"/>
      <c r="BL427" s="475"/>
      <c r="BM427" s="475"/>
      <c r="BN427" s="475"/>
      <c r="BO427" s="475"/>
      <c r="BP427" s="475"/>
      <c r="BQ427" s="475"/>
      <c r="BR427" s="475"/>
      <c r="BS427" s="475"/>
      <c r="BT427" s="475"/>
      <c r="BU427" s="475"/>
      <c r="BV427" s="475"/>
      <c r="BW427" s="475"/>
      <c r="BX427" s="475"/>
      <c r="BY427" s="475"/>
      <c r="BZ427" s="475"/>
      <c r="CA427" s="475"/>
      <c r="CC427" s="475">
        <f t="shared" si="151"/>
        <v>0</v>
      </c>
      <c r="CD427" s="475">
        <f t="shared" si="151"/>
        <v>0</v>
      </c>
      <c r="CE427" s="475">
        <f t="shared" si="151"/>
        <v>0</v>
      </c>
      <c r="CF427" s="475">
        <f t="shared" si="151"/>
        <v>0</v>
      </c>
      <c r="CG427" s="475">
        <f t="shared" si="151"/>
        <v>0</v>
      </c>
      <c r="CH427" s="475">
        <f t="shared" si="151"/>
        <v>0</v>
      </c>
      <c r="CI427" s="475">
        <f t="shared" si="151"/>
        <v>0</v>
      </c>
      <c r="CJ427" s="475">
        <f t="shared" si="151"/>
        <v>0</v>
      </c>
      <c r="CK427" s="475">
        <f t="shared" si="151"/>
        <v>0</v>
      </c>
      <c r="CL427" s="475">
        <f t="shared" si="151"/>
        <v>0</v>
      </c>
      <c r="CM427" s="475">
        <f t="shared" si="151"/>
        <v>0</v>
      </c>
      <c r="CN427" s="475">
        <f t="shared" si="151"/>
        <v>0</v>
      </c>
      <c r="CO427" s="475">
        <f t="shared" si="151"/>
        <v>0</v>
      </c>
      <c r="CP427" s="475">
        <f t="shared" si="151"/>
        <v>0</v>
      </c>
      <c r="CQ427" s="475">
        <f t="shared" si="151"/>
        <v>0</v>
      </c>
      <c r="CR427" s="475">
        <f t="shared" ref="CR427:DG432" si="155">+V427+BG427</f>
        <v>0</v>
      </c>
      <c r="CS427" s="475">
        <f t="shared" si="152"/>
        <v>0</v>
      </c>
      <c r="CT427" s="475">
        <f t="shared" si="152"/>
        <v>0</v>
      </c>
      <c r="CU427" s="475">
        <f t="shared" si="152"/>
        <v>0</v>
      </c>
      <c r="CV427" s="475">
        <f t="shared" si="152"/>
        <v>0</v>
      </c>
      <c r="CW427" s="475">
        <f t="shared" si="152"/>
        <v>0</v>
      </c>
      <c r="CX427" s="475">
        <f t="shared" si="152"/>
        <v>0</v>
      </c>
      <c r="CY427" s="475">
        <f t="shared" si="152"/>
        <v>0</v>
      </c>
      <c r="CZ427" s="475">
        <f t="shared" si="152"/>
        <v>0</v>
      </c>
      <c r="DA427" s="475">
        <f t="shared" si="152"/>
        <v>0</v>
      </c>
      <c r="DB427" s="475">
        <f t="shared" si="152"/>
        <v>0</v>
      </c>
      <c r="DC427" s="475">
        <f t="shared" si="152"/>
        <v>0</v>
      </c>
      <c r="DD427" s="475">
        <f t="shared" si="152"/>
        <v>0</v>
      </c>
      <c r="DE427" s="475">
        <f t="shared" si="152"/>
        <v>0</v>
      </c>
      <c r="DF427" s="475">
        <f t="shared" si="152"/>
        <v>0</v>
      </c>
      <c r="DG427" s="475">
        <f t="shared" si="152"/>
        <v>0</v>
      </c>
      <c r="DH427" s="475">
        <f t="shared" ref="DH427:DH432" si="156">+AL427+BW427</f>
        <v>0</v>
      </c>
      <c r="DI427" s="475">
        <f t="shared" si="153"/>
        <v>0</v>
      </c>
      <c r="DJ427" s="475">
        <f t="shared" si="153"/>
        <v>0</v>
      </c>
      <c r="DK427" s="475">
        <f t="shared" si="153"/>
        <v>0</v>
      </c>
      <c r="DL427" s="475">
        <f t="shared" si="153"/>
        <v>0</v>
      </c>
      <c r="DM427" s="464">
        <v>1</v>
      </c>
    </row>
    <row r="428" spans="2:117">
      <c r="B428" s="473">
        <f t="shared" si="154"/>
        <v>17</v>
      </c>
      <c r="C428" s="423" t="s">
        <v>58</v>
      </c>
      <c r="D428" s="423" t="s">
        <v>1352</v>
      </c>
      <c r="E428" s="423" t="s">
        <v>1353</v>
      </c>
      <c r="F428" s="476">
        <f t="shared" si="150"/>
        <v>0</v>
      </c>
      <c r="G428" s="475"/>
      <c r="H428" s="475"/>
      <c r="I428" s="475"/>
      <c r="J428" s="475"/>
      <c r="K428" s="475"/>
      <c r="L428" s="475"/>
      <c r="M428" s="475"/>
      <c r="N428" s="475"/>
      <c r="O428" s="475"/>
      <c r="P428" s="475"/>
      <c r="Q428" s="475"/>
      <c r="R428" s="475"/>
      <c r="S428" s="475"/>
      <c r="T428" s="475"/>
      <c r="U428" s="475"/>
      <c r="V428" s="475"/>
      <c r="W428" s="475"/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5"/>
      <c r="AI428" s="475"/>
      <c r="AJ428" s="475"/>
      <c r="AK428" s="475"/>
      <c r="AL428" s="475"/>
      <c r="AM428" s="475"/>
      <c r="AN428" s="475"/>
      <c r="AO428" s="475"/>
      <c r="AP428" s="475"/>
      <c r="AR428" s="475"/>
      <c r="AS428" s="475"/>
      <c r="AT428" s="475"/>
      <c r="AU428" s="475"/>
      <c r="AV428" s="475"/>
      <c r="AW428" s="475"/>
      <c r="AX428" s="475"/>
      <c r="AY428" s="475"/>
      <c r="AZ428" s="475"/>
      <c r="BA428" s="475"/>
      <c r="BB428" s="475"/>
      <c r="BC428" s="475"/>
      <c r="BD428" s="475"/>
      <c r="BE428" s="475"/>
      <c r="BF428" s="475"/>
      <c r="BG428" s="475"/>
      <c r="BH428" s="475"/>
      <c r="BI428" s="475"/>
      <c r="BJ428" s="475"/>
      <c r="BK428" s="475"/>
      <c r="BL428" s="475"/>
      <c r="BM428" s="475"/>
      <c r="BN428" s="475"/>
      <c r="BO428" s="475"/>
      <c r="BP428" s="475"/>
      <c r="BQ428" s="475"/>
      <c r="BR428" s="475"/>
      <c r="BS428" s="475"/>
      <c r="BT428" s="475"/>
      <c r="BU428" s="475"/>
      <c r="BV428" s="475"/>
      <c r="BW428" s="475"/>
      <c r="BX428" s="475"/>
      <c r="BY428" s="475"/>
      <c r="BZ428" s="475"/>
      <c r="CA428" s="475"/>
      <c r="CC428" s="475">
        <f t="shared" ref="CC428:CQ432" si="157">+G428+AR428</f>
        <v>0</v>
      </c>
      <c r="CD428" s="475">
        <f t="shared" si="157"/>
        <v>0</v>
      </c>
      <c r="CE428" s="475">
        <f t="shared" si="157"/>
        <v>0</v>
      </c>
      <c r="CF428" s="475">
        <f t="shared" si="157"/>
        <v>0</v>
      </c>
      <c r="CG428" s="475">
        <f t="shared" si="157"/>
        <v>0</v>
      </c>
      <c r="CH428" s="475">
        <f t="shared" si="157"/>
        <v>0</v>
      </c>
      <c r="CI428" s="475">
        <f t="shared" si="157"/>
        <v>0</v>
      </c>
      <c r="CJ428" s="475">
        <f t="shared" si="157"/>
        <v>0</v>
      </c>
      <c r="CK428" s="475">
        <f t="shared" si="157"/>
        <v>0</v>
      </c>
      <c r="CL428" s="475">
        <f t="shared" si="157"/>
        <v>0</v>
      </c>
      <c r="CM428" s="475">
        <f t="shared" si="157"/>
        <v>0</v>
      </c>
      <c r="CN428" s="475">
        <f t="shared" si="157"/>
        <v>0</v>
      </c>
      <c r="CO428" s="475">
        <f t="shared" si="157"/>
        <v>0</v>
      </c>
      <c r="CP428" s="475">
        <f t="shared" si="157"/>
        <v>0</v>
      </c>
      <c r="CQ428" s="475">
        <f t="shared" si="157"/>
        <v>0</v>
      </c>
      <c r="CR428" s="475">
        <f t="shared" si="155"/>
        <v>0</v>
      </c>
      <c r="CS428" s="475">
        <f t="shared" si="155"/>
        <v>0</v>
      </c>
      <c r="CT428" s="475">
        <f t="shared" si="155"/>
        <v>0</v>
      </c>
      <c r="CU428" s="475">
        <f t="shared" si="155"/>
        <v>0</v>
      </c>
      <c r="CV428" s="475">
        <f t="shared" si="155"/>
        <v>0</v>
      </c>
      <c r="CW428" s="475">
        <f t="shared" si="155"/>
        <v>0</v>
      </c>
      <c r="CX428" s="475">
        <f t="shared" si="155"/>
        <v>0</v>
      </c>
      <c r="CY428" s="475">
        <f t="shared" si="155"/>
        <v>0</v>
      </c>
      <c r="CZ428" s="475">
        <f t="shared" si="155"/>
        <v>0</v>
      </c>
      <c r="DA428" s="475">
        <f t="shared" si="155"/>
        <v>0</v>
      </c>
      <c r="DB428" s="475">
        <f t="shared" si="155"/>
        <v>0</v>
      </c>
      <c r="DC428" s="475">
        <f t="shared" si="155"/>
        <v>0</v>
      </c>
      <c r="DD428" s="475">
        <f t="shared" si="155"/>
        <v>0</v>
      </c>
      <c r="DE428" s="475">
        <f t="shared" si="155"/>
        <v>0</v>
      </c>
      <c r="DF428" s="475">
        <f t="shared" si="155"/>
        <v>0</v>
      </c>
      <c r="DG428" s="475">
        <f t="shared" si="155"/>
        <v>0</v>
      </c>
      <c r="DH428" s="475">
        <f t="shared" si="156"/>
        <v>0</v>
      </c>
      <c r="DI428" s="475">
        <f t="shared" si="153"/>
        <v>0</v>
      </c>
      <c r="DJ428" s="475">
        <f t="shared" si="153"/>
        <v>0</v>
      </c>
      <c r="DK428" s="475">
        <f t="shared" si="153"/>
        <v>0</v>
      </c>
      <c r="DL428" s="475">
        <f t="shared" si="153"/>
        <v>0</v>
      </c>
      <c r="DM428" s="464">
        <v>1</v>
      </c>
    </row>
    <row r="429" spans="2:117">
      <c r="B429" s="473">
        <f t="shared" si="154"/>
        <v>18</v>
      </c>
      <c r="C429" s="423" t="s">
        <v>58</v>
      </c>
      <c r="D429" s="423" t="s">
        <v>1354</v>
      </c>
      <c r="E429" s="423" t="s">
        <v>1355</v>
      </c>
      <c r="F429" s="476">
        <f t="shared" si="150"/>
        <v>0</v>
      </c>
      <c r="G429" s="475"/>
      <c r="H429" s="475"/>
      <c r="I429" s="475"/>
      <c r="J429" s="475"/>
      <c r="K429" s="475"/>
      <c r="L429" s="475"/>
      <c r="M429" s="475"/>
      <c r="N429" s="475"/>
      <c r="O429" s="475"/>
      <c r="P429" s="475"/>
      <c r="Q429" s="475"/>
      <c r="R429" s="475"/>
      <c r="S429" s="475"/>
      <c r="T429" s="475"/>
      <c r="U429" s="475"/>
      <c r="V429" s="475"/>
      <c r="W429" s="475"/>
      <c r="X429" s="475"/>
      <c r="Y429" s="475"/>
      <c r="Z429" s="475"/>
      <c r="AA429" s="475"/>
      <c r="AB429" s="475"/>
      <c r="AC429" s="475"/>
      <c r="AD429" s="475"/>
      <c r="AE429" s="475"/>
      <c r="AF429" s="475"/>
      <c r="AG429" s="475"/>
      <c r="AH429" s="475"/>
      <c r="AI429" s="475"/>
      <c r="AJ429" s="475"/>
      <c r="AK429" s="475"/>
      <c r="AL429" s="475"/>
      <c r="AM429" s="475"/>
      <c r="AN429" s="475"/>
      <c r="AO429" s="475"/>
      <c r="AP429" s="475"/>
      <c r="AR429" s="475"/>
      <c r="AS429" s="475"/>
      <c r="AT429" s="475"/>
      <c r="AU429" s="475"/>
      <c r="AV429" s="475"/>
      <c r="AW429" s="475"/>
      <c r="AX429" s="475"/>
      <c r="AY429" s="475"/>
      <c r="AZ429" s="475"/>
      <c r="BA429" s="475"/>
      <c r="BB429" s="475"/>
      <c r="BC429" s="475"/>
      <c r="BD429" s="475"/>
      <c r="BE429" s="475"/>
      <c r="BF429" s="475"/>
      <c r="BG429" s="475"/>
      <c r="BH429" s="475"/>
      <c r="BI429" s="475"/>
      <c r="BJ429" s="475"/>
      <c r="BK429" s="475"/>
      <c r="BL429" s="475"/>
      <c r="BM429" s="475"/>
      <c r="BN429" s="475"/>
      <c r="BO429" s="475"/>
      <c r="BP429" s="475"/>
      <c r="BQ429" s="475"/>
      <c r="BR429" s="475"/>
      <c r="BS429" s="475"/>
      <c r="BT429" s="475"/>
      <c r="BU429" s="475"/>
      <c r="BV429" s="475"/>
      <c r="BW429" s="475"/>
      <c r="BX429" s="475"/>
      <c r="BY429" s="475"/>
      <c r="BZ429" s="475"/>
      <c r="CA429" s="475"/>
      <c r="CC429" s="475">
        <f t="shared" si="157"/>
        <v>0</v>
      </c>
      <c r="CD429" s="475">
        <f t="shared" si="157"/>
        <v>0</v>
      </c>
      <c r="CE429" s="475">
        <f t="shared" si="157"/>
        <v>0</v>
      </c>
      <c r="CF429" s="475">
        <f t="shared" si="157"/>
        <v>0</v>
      </c>
      <c r="CG429" s="475">
        <f t="shared" si="157"/>
        <v>0</v>
      </c>
      <c r="CH429" s="475">
        <f t="shared" si="157"/>
        <v>0</v>
      </c>
      <c r="CI429" s="475">
        <f t="shared" si="157"/>
        <v>0</v>
      </c>
      <c r="CJ429" s="475">
        <f t="shared" si="157"/>
        <v>0</v>
      </c>
      <c r="CK429" s="475">
        <f t="shared" si="157"/>
        <v>0</v>
      </c>
      <c r="CL429" s="475">
        <f t="shared" si="157"/>
        <v>0</v>
      </c>
      <c r="CM429" s="475">
        <f t="shared" si="157"/>
        <v>0</v>
      </c>
      <c r="CN429" s="475">
        <f t="shared" si="157"/>
        <v>0</v>
      </c>
      <c r="CO429" s="475">
        <f t="shared" si="157"/>
        <v>0</v>
      </c>
      <c r="CP429" s="475">
        <f t="shared" si="157"/>
        <v>0</v>
      </c>
      <c r="CQ429" s="475">
        <f t="shared" si="157"/>
        <v>0</v>
      </c>
      <c r="CR429" s="475">
        <f t="shared" si="155"/>
        <v>0</v>
      </c>
      <c r="CS429" s="475">
        <f t="shared" si="155"/>
        <v>0</v>
      </c>
      <c r="CT429" s="475">
        <f t="shared" si="155"/>
        <v>0</v>
      </c>
      <c r="CU429" s="475">
        <f t="shared" si="155"/>
        <v>0</v>
      </c>
      <c r="CV429" s="475">
        <f t="shared" si="155"/>
        <v>0</v>
      </c>
      <c r="CW429" s="475">
        <f t="shared" si="155"/>
        <v>0</v>
      </c>
      <c r="CX429" s="475">
        <f t="shared" si="155"/>
        <v>0</v>
      </c>
      <c r="CY429" s="475">
        <f t="shared" si="155"/>
        <v>0</v>
      </c>
      <c r="CZ429" s="475">
        <f t="shared" si="155"/>
        <v>0</v>
      </c>
      <c r="DA429" s="475">
        <f t="shared" si="155"/>
        <v>0</v>
      </c>
      <c r="DB429" s="475">
        <f t="shared" si="155"/>
        <v>0</v>
      </c>
      <c r="DC429" s="475">
        <f t="shared" si="155"/>
        <v>0</v>
      </c>
      <c r="DD429" s="475">
        <f t="shared" si="155"/>
        <v>0</v>
      </c>
      <c r="DE429" s="475">
        <f t="shared" si="155"/>
        <v>0</v>
      </c>
      <c r="DF429" s="475">
        <f t="shared" si="155"/>
        <v>0</v>
      </c>
      <c r="DG429" s="475">
        <f t="shared" si="155"/>
        <v>0</v>
      </c>
      <c r="DH429" s="475">
        <f t="shared" si="156"/>
        <v>0</v>
      </c>
      <c r="DI429" s="475">
        <f t="shared" si="153"/>
        <v>0</v>
      </c>
      <c r="DJ429" s="475">
        <f t="shared" si="153"/>
        <v>0</v>
      </c>
      <c r="DK429" s="475">
        <f t="shared" si="153"/>
        <v>0</v>
      </c>
      <c r="DL429" s="475">
        <f t="shared" si="153"/>
        <v>0</v>
      </c>
      <c r="DM429" s="464">
        <v>1</v>
      </c>
    </row>
    <row r="430" spans="2:117">
      <c r="B430" s="473">
        <f t="shared" si="154"/>
        <v>19</v>
      </c>
      <c r="C430" s="423" t="s">
        <v>58</v>
      </c>
      <c r="D430" s="423" t="s">
        <v>1356</v>
      </c>
      <c r="E430" s="423" t="s">
        <v>1357</v>
      </c>
      <c r="F430" s="476">
        <f t="shared" si="150"/>
        <v>0</v>
      </c>
      <c r="G430" s="475"/>
      <c r="H430" s="475"/>
      <c r="I430" s="475"/>
      <c r="J430" s="475"/>
      <c r="K430" s="475"/>
      <c r="L430" s="475"/>
      <c r="M430" s="475"/>
      <c r="N430" s="475"/>
      <c r="O430" s="475"/>
      <c r="P430" s="475"/>
      <c r="Q430" s="475"/>
      <c r="R430" s="475"/>
      <c r="S430" s="475"/>
      <c r="T430" s="475"/>
      <c r="U430" s="475"/>
      <c r="V430" s="475"/>
      <c r="W430" s="475"/>
      <c r="X430" s="475"/>
      <c r="Y430" s="475"/>
      <c r="Z430" s="475"/>
      <c r="AA430" s="475"/>
      <c r="AB430" s="475"/>
      <c r="AC430" s="475"/>
      <c r="AD430" s="475"/>
      <c r="AE430" s="475"/>
      <c r="AF430" s="475"/>
      <c r="AG430" s="475"/>
      <c r="AH430" s="475"/>
      <c r="AI430" s="475"/>
      <c r="AJ430" s="475"/>
      <c r="AK430" s="475"/>
      <c r="AL430" s="475"/>
      <c r="AM430" s="475"/>
      <c r="AN430" s="475"/>
      <c r="AO430" s="475"/>
      <c r="AP430" s="475"/>
      <c r="AR430" s="475"/>
      <c r="AS430" s="475"/>
      <c r="AT430" s="475"/>
      <c r="AU430" s="475"/>
      <c r="AV430" s="475"/>
      <c r="AW430" s="475"/>
      <c r="AX430" s="475"/>
      <c r="AY430" s="475"/>
      <c r="AZ430" s="475"/>
      <c r="BA430" s="475"/>
      <c r="BB430" s="475"/>
      <c r="BC430" s="475"/>
      <c r="BD430" s="475"/>
      <c r="BE430" s="475"/>
      <c r="BF430" s="475"/>
      <c r="BG430" s="475"/>
      <c r="BH430" s="475"/>
      <c r="BI430" s="475"/>
      <c r="BJ430" s="475"/>
      <c r="BK430" s="475"/>
      <c r="BL430" s="475"/>
      <c r="BM430" s="475"/>
      <c r="BN430" s="475"/>
      <c r="BO430" s="475"/>
      <c r="BP430" s="475"/>
      <c r="BQ430" s="475"/>
      <c r="BR430" s="475"/>
      <c r="BS430" s="475"/>
      <c r="BT430" s="475"/>
      <c r="BU430" s="475"/>
      <c r="BV430" s="475"/>
      <c r="BW430" s="475"/>
      <c r="BX430" s="475"/>
      <c r="BY430" s="475"/>
      <c r="BZ430" s="475"/>
      <c r="CA430" s="475"/>
      <c r="CC430" s="475">
        <f t="shared" si="157"/>
        <v>0</v>
      </c>
      <c r="CD430" s="475">
        <f t="shared" si="157"/>
        <v>0</v>
      </c>
      <c r="CE430" s="475">
        <f t="shared" si="157"/>
        <v>0</v>
      </c>
      <c r="CF430" s="475">
        <f t="shared" si="157"/>
        <v>0</v>
      </c>
      <c r="CG430" s="475">
        <f t="shared" si="157"/>
        <v>0</v>
      </c>
      <c r="CH430" s="475">
        <f t="shared" si="157"/>
        <v>0</v>
      </c>
      <c r="CI430" s="475">
        <f t="shared" si="157"/>
        <v>0</v>
      </c>
      <c r="CJ430" s="475">
        <f t="shared" si="157"/>
        <v>0</v>
      </c>
      <c r="CK430" s="475">
        <f t="shared" si="157"/>
        <v>0</v>
      </c>
      <c r="CL430" s="475">
        <f t="shared" si="157"/>
        <v>0</v>
      </c>
      <c r="CM430" s="475">
        <f t="shared" si="157"/>
        <v>0</v>
      </c>
      <c r="CN430" s="475">
        <f t="shared" si="157"/>
        <v>0</v>
      </c>
      <c r="CO430" s="475">
        <f t="shared" si="157"/>
        <v>0</v>
      </c>
      <c r="CP430" s="475">
        <f t="shared" si="157"/>
        <v>0</v>
      </c>
      <c r="CQ430" s="475">
        <f t="shared" si="157"/>
        <v>0</v>
      </c>
      <c r="CR430" s="475">
        <f t="shared" si="155"/>
        <v>0</v>
      </c>
      <c r="CS430" s="475">
        <f t="shared" si="155"/>
        <v>0</v>
      </c>
      <c r="CT430" s="475">
        <f t="shared" si="155"/>
        <v>0</v>
      </c>
      <c r="CU430" s="475">
        <f t="shared" si="155"/>
        <v>0</v>
      </c>
      <c r="CV430" s="475">
        <f t="shared" si="155"/>
        <v>0</v>
      </c>
      <c r="CW430" s="475">
        <f t="shared" si="155"/>
        <v>0</v>
      </c>
      <c r="CX430" s="475">
        <f t="shared" si="155"/>
        <v>0</v>
      </c>
      <c r="CY430" s="475">
        <f t="shared" si="155"/>
        <v>0</v>
      </c>
      <c r="CZ430" s="475">
        <f t="shared" si="155"/>
        <v>0</v>
      </c>
      <c r="DA430" s="475">
        <f t="shared" si="155"/>
        <v>0</v>
      </c>
      <c r="DB430" s="475">
        <f t="shared" si="155"/>
        <v>0</v>
      </c>
      <c r="DC430" s="475">
        <f t="shared" si="155"/>
        <v>0</v>
      </c>
      <c r="DD430" s="475">
        <f t="shared" si="155"/>
        <v>0</v>
      </c>
      <c r="DE430" s="475">
        <f t="shared" si="155"/>
        <v>0</v>
      </c>
      <c r="DF430" s="475">
        <f t="shared" si="155"/>
        <v>0</v>
      </c>
      <c r="DG430" s="475">
        <f t="shared" si="155"/>
        <v>0</v>
      </c>
      <c r="DH430" s="475">
        <f t="shared" si="156"/>
        <v>0</v>
      </c>
      <c r="DI430" s="475">
        <f t="shared" si="153"/>
        <v>0</v>
      </c>
      <c r="DJ430" s="475">
        <f t="shared" si="153"/>
        <v>0</v>
      </c>
      <c r="DK430" s="475">
        <f t="shared" si="153"/>
        <v>0</v>
      </c>
      <c r="DL430" s="475">
        <f t="shared" si="153"/>
        <v>0</v>
      </c>
      <c r="DM430" s="464">
        <v>1</v>
      </c>
    </row>
    <row r="431" spans="2:117">
      <c r="B431" s="473">
        <f t="shared" si="154"/>
        <v>20</v>
      </c>
      <c r="C431" s="423" t="s">
        <v>58</v>
      </c>
      <c r="D431" s="423" t="s">
        <v>1358</v>
      </c>
      <c r="E431" s="423" t="s">
        <v>1359</v>
      </c>
      <c r="F431" s="476">
        <f t="shared" si="150"/>
        <v>0</v>
      </c>
      <c r="G431" s="475"/>
      <c r="H431" s="475"/>
      <c r="I431" s="475"/>
      <c r="J431" s="475"/>
      <c r="K431" s="475"/>
      <c r="L431" s="475"/>
      <c r="M431" s="475"/>
      <c r="N431" s="475"/>
      <c r="O431" s="475"/>
      <c r="P431" s="475"/>
      <c r="Q431" s="475"/>
      <c r="R431" s="475"/>
      <c r="S431" s="475"/>
      <c r="T431" s="475"/>
      <c r="U431" s="475"/>
      <c r="V431" s="475"/>
      <c r="W431" s="475"/>
      <c r="X431" s="475"/>
      <c r="Y431" s="475"/>
      <c r="Z431" s="475"/>
      <c r="AA431" s="475"/>
      <c r="AB431" s="475"/>
      <c r="AC431" s="475"/>
      <c r="AD431" s="475"/>
      <c r="AE431" s="475"/>
      <c r="AF431" s="475"/>
      <c r="AG431" s="475"/>
      <c r="AH431" s="475"/>
      <c r="AI431" s="475"/>
      <c r="AJ431" s="475"/>
      <c r="AK431" s="475"/>
      <c r="AL431" s="475"/>
      <c r="AM431" s="475"/>
      <c r="AN431" s="475"/>
      <c r="AO431" s="475"/>
      <c r="AP431" s="475"/>
      <c r="AR431" s="475"/>
      <c r="AS431" s="475"/>
      <c r="AT431" s="475"/>
      <c r="AU431" s="475"/>
      <c r="AV431" s="475"/>
      <c r="AW431" s="475"/>
      <c r="AX431" s="475"/>
      <c r="AY431" s="475"/>
      <c r="AZ431" s="475"/>
      <c r="BA431" s="475"/>
      <c r="BB431" s="475"/>
      <c r="BC431" s="475"/>
      <c r="BD431" s="475"/>
      <c r="BE431" s="475"/>
      <c r="BF431" s="475"/>
      <c r="BG431" s="475"/>
      <c r="BH431" s="475"/>
      <c r="BI431" s="475"/>
      <c r="BJ431" s="475"/>
      <c r="BK431" s="475"/>
      <c r="BL431" s="475"/>
      <c r="BM431" s="475"/>
      <c r="BN431" s="475"/>
      <c r="BO431" s="475"/>
      <c r="BP431" s="475"/>
      <c r="BQ431" s="475"/>
      <c r="BR431" s="475"/>
      <c r="BS431" s="475"/>
      <c r="BT431" s="475"/>
      <c r="BU431" s="475"/>
      <c r="BV431" s="475"/>
      <c r="BW431" s="475"/>
      <c r="BX431" s="475"/>
      <c r="BY431" s="475"/>
      <c r="BZ431" s="475"/>
      <c r="CA431" s="475"/>
      <c r="CC431" s="475">
        <f t="shared" si="157"/>
        <v>0</v>
      </c>
      <c r="CD431" s="475">
        <f t="shared" si="157"/>
        <v>0</v>
      </c>
      <c r="CE431" s="475">
        <f t="shared" si="157"/>
        <v>0</v>
      </c>
      <c r="CF431" s="475">
        <f t="shared" si="157"/>
        <v>0</v>
      </c>
      <c r="CG431" s="475">
        <f t="shared" si="157"/>
        <v>0</v>
      </c>
      <c r="CH431" s="475">
        <f t="shared" si="157"/>
        <v>0</v>
      </c>
      <c r="CI431" s="475">
        <f t="shared" si="157"/>
        <v>0</v>
      </c>
      <c r="CJ431" s="475">
        <f t="shared" si="157"/>
        <v>0</v>
      </c>
      <c r="CK431" s="475">
        <f t="shared" si="157"/>
        <v>0</v>
      </c>
      <c r="CL431" s="475">
        <f t="shared" si="157"/>
        <v>0</v>
      </c>
      <c r="CM431" s="475">
        <f t="shared" si="157"/>
        <v>0</v>
      </c>
      <c r="CN431" s="475">
        <f t="shared" si="157"/>
        <v>0</v>
      </c>
      <c r="CO431" s="475">
        <f t="shared" si="157"/>
        <v>0</v>
      </c>
      <c r="CP431" s="475">
        <f t="shared" si="157"/>
        <v>0</v>
      </c>
      <c r="CQ431" s="475">
        <f t="shared" si="157"/>
        <v>0</v>
      </c>
      <c r="CR431" s="475">
        <f t="shared" si="155"/>
        <v>0</v>
      </c>
      <c r="CS431" s="475">
        <f t="shared" si="155"/>
        <v>0</v>
      </c>
      <c r="CT431" s="475">
        <f t="shared" si="155"/>
        <v>0</v>
      </c>
      <c r="CU431" s="475">
        <f t="shared" si="155"/>
        <v>0</v>
      </c>
      <c r="CV431" s="475">
        <f t="shared" si="155"/>
        <v>0</v>
      </c>
      <c r="CW431" s="475">
        <f t="shared" si="155"/>
        <v>0</v>
      </c>
      <c r="CX431" s="475">
        <f t="shared" si="155"/>
        <v>0</v>
      </c>
      <c r="CY431" s="475">
        <f t="shared" si="155"/>
        <v>0</v>
      </c>
      <c r="CZ431" s="475">
        <f t="shared" si="155"/>
        <v>0</v>
      </c>
      <c r="DA431" s="475">
        <f t="shared" si="155"/>
        <v>0</v>
      </c>
      <c r="DB431" s="475">
        <f t="shared" si="155"/>
        <v>0</v>
      </c>
      <c r="DC431" s="475">
        <f t="shared" si="155"/>
        <v>0</v>
      </c>
      <c r="DD431" s="475">
        <f t="shared" si="155"/>
        <v>0</v>
      </c>
      <c r="DE431" s="475">
        <f t="shared" si="155"/>
        <v>0</v>
      </c>
      <c r="DF431" s="475">
        <f t="shared" si="155"/>
        <v>0</v>
      </c>
      <c r="DG431" s="475">
        <f t="shared" si="155"/>
        <v>0</v>
      </c>
      <c r="DH431" s="475">
        <f t="shared" si="156"/>
        <v>0</v>
      </c>
      <c r="DI431" s="475">
        <f t="shared" si="153"/>
        <v>0</v>
      </c>
      <c r="DJ431" s="475">
        <f t="shared" si="153"/>
        <v>0</v>
      </c>
      <c r="DK431" s="475">
        <f t="shared" si="153"/>
        <v>0</v>
      </c>
      <c r="DL431" s="475">
        <f t="shared" si="153"/>
        <v>0</v>
      </c>
      <c r="DM431" s="464">
        <v>1</v>
      </c>
    </row>
    <row r="432" spans="2:117">
      <c r="B432" s="473">
        <f t="shared" si="154"/>
        <v>21</v>
      </c>
      <c r="C432" s="423" t="s">
        <v>58</v>
      </c>
      <c r="D432" s="423" t="s">
        <v>1360</v>
      </c>
      <c r="E432" s="423" t="s">
        <v>1361</v>
      </c>
      <c r="F432" s="476">
        <f t="shared" si="150"/>
        <v>0</v>
      </c>
      <c r="G432" s="475"/>
      <c r="H432" s="475"/>
      <c r="I432" s="475"/>
      <c r="J432" s="475"/>
      <c r="K432" s="475"/>
      <c r="L432" s="475"/>
      <c r="M432" s="475"/>
      <c r="N432" s="475"/>
      <c r="O432" s="475"/>
      <c r="P432" s="475"/>
      <c r="Q432" s="475"/>
      <c r="R432" s="475"/>
      <c r="S432" s="475"/>
      <c r="T432" s="475"/>
      <c r="U432" s="475"/>
      <c r="V432" s="475"/>
      <c r="W432" s="475"/>
      <c r="X432" s="475"/>
      <c r="Y432" s="475"/>
      <c r="Z432" s="475"/>
      <c r="AA432" s="475"/>
      <c r="AB432" s="475"/>
      <c r="AC432" s="475"/>
      <c r="AD432" s="475"/>
      <c r="AE432" s="475"/>
      <c r="AF432" s="475"/>
      <c r="AG432" s="475"/>
      <c r="AH432" s="475"/>
      <c r="AI432" s="475"/>
      <c r="AJ432" s="475"/>
      <c r="AK432" s="475"/>
      <c r="AL432" s="475"/>
      <c r="AM432" s="475"/>
      <c r="AN432" s="475"/>
      <c r="AO432" s="475"/>
      <c r="AP432" s="475"/>
      <c r="AR432" s="475"/>
      <c r="AS432" s="475"/>
      <c r="AT432" s="475"/>
      <c r="AU432" s="475"/>
      <c r="AV432" s="475"/>
      <c r="AW432" s="475"/>
      <c r="AX432" s="475"/>
      <c r="AY432" s="475"/>
      <c r="AZ432" s="475"/>
      <c r="BA432" s="475"/>
      <c r="BB432" s="475"/>
      <c r="BC432" s="475"/>
      <c r="BD432" s="475"/>
      <c r="BE432" s="475"/>
      <c r="BF432" s="475"/>
      <c r="BG432" s="475"/>
      <c r="BH432" s="475"/>
      <c r="BI432" s="475"/>
      <c r="BJ432" s="475"/>
      <c r="BK432" s="475"/>
      <c r="BL432" s="475"/>
      <c r="BM432" s="475"/>
      <c r="BN432" s="475"/>
      <c r="BO432" s="475"/>
      <c r="BP432" s="475"/>
      <c r="BQ432" s="475"/>
      <c r="BR432" s="475"/>
      <c r="BS432" s="475"/>
      <c r="BT432" s="475"/>
      <c r="BU432" s="475"/>
      <c r="BV432" s="475"/>
      <c r="BW432" s="475"/>
      <c r="BX432" s="475"/>
      <c r="BY432" s="475"/>
      <c r="BZ432" s="475"/>
      <c r="CA432" s="475"/>
      <c r="CC432" s="475">
        <f t="shared" si="157"/>
        <v>0</v>
      </c>
      <c r="CD432" s="475">
        <f t="shared" si="157"/>
        <v>0</v>
      </c>
      <c r="CE432" s="475">
        <f t="shared" si="157"/>
        <v>0</v>
      </c>
      <c r="CF432" s="475">
        <f t="shared" si="157"/>
        <v>0</v>
      </c>
      <c r="CG432" s="475">
        <f t="shared" si="157"/>
        <v>0</v>
      </c>
      <c r="CH432" s="475">
        <f t="shared" si="157"/>
        <v>0</v>
      </c>
      <c r="CI432" s="475">
        <f t="shared" si="157"/>
        <v>0</v>
      </c>
      <c r="CJ432" s="475">
        <f t="shared" si="157"/>
        <v>0</v>
      </c>
      <c r="CK432" s="475">
        <f t="shared" si="157"/>
        <v>0</v>
      </c>
      <c r="CL432" s="475">
        <f t="shared" si="157"/>
        <v>0</v>
      </c>
      <c r="CM432" s="475">
        <f t="shared" si="157"/>
        <v>0</v>
      </c>
      <c r="CN432" s="475">
        <f t="shared" si="157"/>
        <v>0</v>
      </c>
      <c r="CO432" s="475">
        <f t="shared" si="157"/>
        <v>0</v>
      </c>
      <c r="CP432" s="475">
        <f t="shared" si="157"/>
        <v>0</v>
      </c>
      <c r="CQ432" s="475">
        <f t="shared" si="157"/>
        <v>0</v>
      </c>
      <c r="CR432" s="475">
        <f t="shared" si="155"/>
        <v>0</v>
      </c>
      <c r="CS432" s="475">
        <f t="shared" si="155"/>
        <v>0</v>
      </c>
      <c r="CT432" s="475">
        <f t="shared" si="155"/>
        <v>0</v>
      </c>
      <c r="CU432" s="475">
        <f t="shared" si="155"/>
        <v>0</v>
      </c>
      <c r="CV432" s="475">
        <f t="shared" si="155"/>
        <v>0</v>
      </c>
      <c r="CW432" s="475">
        <f t="shared" si="155"/>
        <v>0</v>
      </c>
      <c r="CX432" s="475">
        <f t="shared" si="155"/>
        <v>0</v>
      </c>
      <c r="CY432" s="475">
        <f t="shared" si="155"/>
        <v>0</v>
      </c>
      <c r="CZ432" s="475">
        <f t="shared" si="155"/>
        <v>0</v>
      </c>
      <c r="DA432" s="475">
        <f t="shared" si="155"/>
        <v>0</v>
      </c>
      <c r="DB432" s="475">
        <f t="shared" si="155"/>
        <v>0</v>
      </c>
      <c r="DC432" s="475">
        <f t="shared" si="155"/>
        <v>0</v>
      </c>
      <c r="DD432" s="475">
        <f t="shared" si="155"/>
        <v>0</v>
      </c>
      <c r="DE432" s="475">
        <f t="shared" si="155"/>
        <v>0</v>
      </c>
      <c r="DF432" s="475">
        <f t="shared" si="155"/>
        <v>0</v>
      </c>
      <c r="DG432" s="475">
        <f t="shared" si="155"/>
        <v>0</v>
      </c>
      <c r="DH432" s="475">
        <f t="shared" si="156"/>
        <v>0</v>
      </c>
      <c r="DI432" s="475">
        <f t="shared" si="153"/>
        <v>0</v>
      </c>
      <c r="DJ432" s="475">
        <f t="shared" si="153"/>
        <v>0</v>
      </c>
      <c r="DK432" s="475">
        <f t="shared" si="153"/>
        <v>0</v>
      </c>
      <c r="DL432" s="475">
        <f t="shared" si="153"/>
        <v>0</v>
      </c>
      <c r="DM432" s="464">
        <v>1</v>
      </c>
    </row>
    <row r="433" spans="2:117" s="482" customFormat="1" ht="12.75" customHeight="1">
      <c r="B433" s="477"/>
      <c r="C433" s="478" t="s">
        <v>58</v>
      </c>
      <c r="D433" s="479" t="s">
        <v>1120</v>
      </c>
      <c r="E433" s="480">
        <f>COUNTA(E412:E432)</f>
        <v>21</v>
      </c>
      <c r="F433" s="481">
        <f>+SUM(F412:F432)</f>
        <v>0</v>
      </c>
      <c r="G433" s="481">
        <f>+SUM(G412:G432)</f>
        <v>0</v>
      </c>
      <c r="H433" s="481">
        <f t="shared" ref="H433:AP433" si="158">+SUM(H412:H432)</f>
        <v>0</v>
      </c>
      <c r="I433" s="481">
        <f t="shared" si="158"/>
        <v>0</v>
      </c>
      <c r="J433" s="481">
        <f t="shared" si="158"/>
        <v>0</v>
      </c>
      <c r="K433" s="481">
        <f t="shared" si="158"/>
        <v>0</v>
      </c>
      <c r="L433" s="481">
        <f t="shared" si="158"/>
        <v>0</v>
      </c>
      <c r="M433" s="481">
        <f t="shared" si="158"/>
        <v>0</v>
      </c>
      <c r="N433" s="481">
        <f t="shared" si="158"/>
        <v>0</v>
      </c>
      <c r="O433" s="481">
        <f t="shared" si="158"/>
        <v>0</v>
      </c>
      <c r="P433" s="481">
        <f t="shared" si="158"/>
        <v>0</v>
      </c>
      <c r="Q433" s="481">
        <f t="shared" si="158"/>
        <v>0</v>
      </c>
      <c r="R433" s="481">
        <f t="shared" si="158"/>
        <v>0</v>
      </c>
      <c r="S433" s="481">
        <f t="shared" si="158"/>
        <v>0</v>
      </c>
      <c r="T433" s="481">
        <f t="shared" si="158"/>
        <v>0</v>
      </c>
      <c r="U433" s="481">
        <f t="shared" si="158"/>
        <v>0</v>
      </c>
      <c r="V433" s="481">
        <f t="shared" si="158"/>
        <v>0</v>
      </c>
      <c r="W433" s="481">
        <f t="shared" si="158"/>
        <v>0</v>
      </c>
      <c r="X433" s="481">
        <f t="shared" si="158"/>
        <v>0</v>
      </c>
      <c r="Y433" s="481">
        <f t="shared" si="158"/>
        <v>0</v>
      </c>
      <c r="Z433" s="481">
        <f t="shared" si="158"/>
        <v>0</v>
      </c>
      <c r="AA433" s="481">
        <f t="shared" si="158"/>
        <v>0</v>
      </c>
      <c r="AB433" s="481">
        <f t="shared" si="158"/>
        <v>0</v>
      </c>
      <c r="AC433" s="481">
        <f t="shared" si="158"/>
        <v>0</v>
      </c>
      <c r="AD433" s="481">
        <f t="shared" si="158"/>
        <v>0</v>
      </c>
      <c r="AE433" s="481">
        <f t="shared" si="158"/>
        <v>0</v>
      </c>
      <c r="AF433" s="481">
        <f t="shared" si="158"/>
        <v>0</v>
      </c>
      <c r="AG433" s="481">
        <f t="shared" si="158"/>
        <v>0</v>
      </c>
      <c r="AH433" s="481">
        <f t="shared" si="158"/>
        <v>0</v>
      </c>
      <c r="AI433" s="481">
        <f t="shared" si="158"/>
        <v>0</v>
      </c>
      <c r="AJ433" s="481">
        <f t="shared" si="158"/>
        <v>0</v>
      </c>
      <c r="AK433" s="481">
        <f t="shared" si="158"/>
        <v>0</v>
      </c>
      <c r="AL433" s="481">
        <f t="shared" si="158"/>
        <v>0</v>
      </c>
      <c r="AM433" s="481">
        <f t="shared" si="158"/>
        <v>0</v>
      </c>
      <c r="AN433" s="481">
        <f t="shared" si="158"/>
        <v>0</v>
      </c>
      <c r="AO433" s="481">
        <f t="shared" si="158"/>
        <v>0</v>
      </c>
      <c r="AP433" s="481">
        <f t="shared" si="158"/>
        <v>0</v>
      </c>
      <c r="AQ433" s="470"/>
      <c r="AR433" s="481">
        <f>+SUM(AR412:AR432)</f>
        <v>0</v>
      </c>
      <c r="AS433" s="481">
        <f t="shared" ref="AS433:CA433" si="159">+SUM(AS412:AS432)</f>
        <v>0</v>
      </c>
      <c r="AT433" s="481">
        <f t="shared" si="159"/>
        <v>0</v>
      </c>
      <c r="AU433" s="481">
        <f t="shared" si="159"/>
        <v>0</v>
      </c>
      <c r="AV433" s="481">
        <f t="shared" si="159"/>
        <v>0</v>
      </c>
      <c r="AW433" s="481">
        <f t="shared" si="159"/>
        <v>0</v>
      </c>
      <c r="AX433" s="481">
        <f t="shared" si="159"/>
        <v>0</v>
      </c>
      <c r="AY433" s="481">
        <f t="shared" si="159"/>
        <v>0</v>
      </c>
      <c r="AZ433" s="481">
        <f t="shared" si="159"/>
        <v>0</v>
      </c>
      <c r="BA433" s="481">
        <f t="shared" si="159"/>
        <v>0</v>
      </c>
      <c r="BB433" s="481">
        <f t="shared" si="159"/>
        <v>0</v>
      </c>
      <c r="BC433" s="481">
        <f t="shared" si="159"/>
        <v>0</v>
      </c>
      <c r="BD433" s="481">
        <f t="shared" si="159"/>
        <v>0</v>
      </c>
      <c r="BE433" s="481">
        <f t="shared" si="159"/>
        <v>0</v>
      </c>
      <c r="BF433" s="481">
        <f t="shared" si="159"/>
        <v>0</v>
      </c>
      <c r="BG433" s="481">
        <f t="shared" si="159"/>
        <v>0</v>
      </c>
      <c r="BH433" s="481">
        <f t="shared" si="159"/>
        <v>0</v>
      </c>
      <c r="BI433" s="481">
        <f t="shared" si="159"/>
        <v>0</v>
      </c>
      <c r="BJ433" s="481">
        <f t="shared" si="159"/>
        <v>0</v>
      </c>
      <c r="BK433" s="481">
        <f t="shared" si="159"/>
        <v>0</v>
      </c>
      <c r="BL433" s="481">
        <f t="shared" si="159"/>
        <v>0</v>
      </c>
      <c r="BM433" s="481">
        <f t="shared" si="159"/>
        <v>0</v>
      </c>
      <c r="BN433" s="481">
        <f t="shared" si="159"/>
        <v>0</v>
      </c>
      <c r="BO433" s="481">
        <f t="shared" si="159"/>
        <v>0</v>
      </c>
      <c r="BP433" s="481">
        <f t="shared" si="159"/>
        <v>0</v>
      </c>
      <c r="BQ433" s="481">
        <f t="shared" si="159"/>
        <v>0</v>
      </c>
      <c r="BR433" s="481">
        <f t="shared" si="159"/>
        <v>0</v>
      </c>
      <c r="BS433" s="481">
        <f t="shared" si="159"/>
        <v>0</v>
      </c>
      <c r="BT433" s="481">
        <f t="shared" si="159"/>
        <v>0</v>
      </c>
      <c r="BU433" s="481">
        <f t="shared" si="159"/>
        <v>0</v>
      </c>
      <c r="BV433" s="481">
        <f t="shared" si="159"/>
        <v>0</v>
      </c>
      <c r="BW433" s="481">
        <f t="shared" si="159"/>
        <v>0</v>
      </c>
      <c r="BX433" s="481">
        <f t="shared" si="159"/>
        <v>0</v>
      </c>
      <c r="BY433" s="481">
        <f t="shared" si="159"/>
        <v>0</v>
      </c>
      <c r="BZ433" s="481">
        <f t="shared" si="159"/>
        <v>0</v>
      </c>
      <c r="CA433" s="481">
        <f t="shared" si="159"/>
        <v>0</v>
      </c>
      <c r="CC433" s="481">
        <f>+SUM(CC412:CC432)</f>
        <v>0</v>
      </c>
      <c r="CD433" s="481">
        <f t="shared" ref="CD433:DL433" si="160">+SUM(CD412:CD432)</f>
        <v>0</v>
      </c>
      <c r="CE433" s="481">
        <f t="shared" si="160"/>
        <v>0</v>
      </c>
      <c r="CF433" s="481">
        <f t="shared" si="160"/>
        <v>0</v>
      </c>
      <c r="CG433" s="481">
        <f t="shared" si="160"/>
        <v>0</v>
      </c>
      <c r="CH433" s="481">
        <f t="shared" si="160"/>
        <v>0</v>
      </c>
      <c r="CI433" s="481">
        <f t="shared" si="160"/>
        <v>0</v>
      </c>
      <c r="CJ433" s="481">
        <f t="shared" si="160"/>
        <v>0</v>
      </c>
      <c r="CK433" s="481">
        <f t="shared" si="160"/>
        <v>0</v>
      </c>
      <c r="CL433" s="481">
        <f t="shared" si="160"/>
        <v>0</v>
      </c>
      <c r="CM433" s="481">
        <f t="shared" si="160"/>
        <v>0</v>
      </c>
      <c r="CN433" s="481">
        <f t="shared" si="160"/>
        <v>0</v>
      </c>
      <c r="CO433" s="481">
        <f t="shared" si="160"/>
        <v>0</v>
      </c>
      <c r="CP433" s="481">
        <f t="shared" si="160"/>
        <v>0</v>
      </c>
      <c r="CQ433" s="481">
        <f t="shared" si="160"/>
        <v>0</v>
      </c>
      <c r="CR433" s="481">
        <f t="shared" si="160"/>
        <v>0</v>
      </c>
      <c r="CS433" s="481">
        <f t="shared" si="160"/>
        <v>0</v>
      </c>
      <c r="CT433" s="481">
        <f t="shared" si="160"/>
        <v>0</v>
      </c>
      <c r="CU433" s="481">
        <f t="shared" si="160"/>
        <v>0</v>
      </c>
      <c r="CV433" s="481">
        <f t="shared" si="160"/>
        <v>0</v>
      </c>
      <c r="CW433" s="481">
        <f t="shared" si="160"/>
        <v>0</v>
      </c>
      <c r="CX433" s="481">
        <f t="shared" si="160"/>
        <v>0</v>
      </c>
      <c r="CY433" s="481">
        <f t="shared" si="160"/>
        <v>0</v>
      </c>
      <c r="CZ433" s="481">
        <f t="shared" si="160"/>
        <v>0</v>
      </c>
      <c r="DA433" s="481">
        <f t="shared" si="160"/>
        <v>0</v>
      </c>
      <c r="DB433" s="481">
        <f t="shared" si="160"/>
        <v>0</v>
      </c>
      <c r="DC433" s="481">
        <f t="shared" si="160"/>
        <v>0</v>
      </c>
      <c r="DD433" s="481">
        <f t="shared" si="160"/>
        <v>0</v>
      </c>
      <c r="DE433" s="481">
        <f t="shared" si="160"/>
        <v>0</v>
      </c>
      <c r="DF433" s="481">
        <f t="shared" si="160"/>
        <v>0</v>
      </c>
      <c r="DG433" s="481">
        <f t="shared" si="160"/>
        <v>0</v>
      </c>
      <c r="DH433" s="481">
        <f t="shared" si="160"/>
        <v>0</v>
      </c>
      <c r="DI433" s="481">
        <f t="shared" si="160"/>
        <v>0</v>
      </c>
      <c r="DJ433" s="481">
        <f t="shared" si="160"/>
        <v>0</v>
      </c>
      <c r="DK433" s="481">
        <f t="shared" si="160"/>
        <v>0</v>
      </c>
      <c r="DL433" s="481">
        <f t="shared" si="160"/>
        <v>0</v>
      </c>
      <c r="DM433" s="464">
        <v>1</v>
      </c>
    </row>
    <row r="434" spans="2:117">
      <c r="B434" s="473">
        <v>1</v>
      </c>
      <c r="C434" s="423" t="s">
        <v>146</v>
      </c>
      <c r="D434" s="423" t="s">
        <v>1362</v>
      </c>
      <c r="E434" s="423" t="s">
        <v>1363</v>
      </c>
      <c r="F434" s="476">
        <f t="shared" ref="F434:F441" si="161">+SUM(G434:CA434)</f>
        <v>0</v>
      </c>
      <c r="G434" s="475"/>
      <c r="H434" s="475"/>
      <c r="I434" s="475"/>
      <c r="J434" s="475"/>
      <c r="K434" s="475"/>
      <c r="L434" s="475"/>
      <c r="M434" s="475"/>
      <c r="N434" s="475"/>
      <c r="O434" s="475"/>
      <c r="P434" s="475"/>
      <c r="Q434" s="475"/>
      <c r="R434" s="475"/>
      <c r="S434" s="475"/>
      <c r="T434" s="475"/>
      <c r="U434" s="475"/>
      <c r="V434" s="475"/>
      <c r="W434" s="475"/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475"/>
      <c r="AI434" s="475"/>
      <c r="AJ434" s="475"/>
      <c r="AK434" s="475"/>
      <c r="AL434" s="475"/>
      <c r="AM434" s="475"/>
      <c r="AN434" s="475"/>
      <c r="AO434" s="475"/>
      <c r="AP434" s="475"/>
      <c r="AR434" s="475"/>
      <c r="AS434" s="475"/>
      <c r="AT434" s="475"/>
      <c r="AU434" s="475"/>
      <c r="AV434" s="475"/>
      <c r="AW434" s="475"/>
      <c r="AX434" s="475"/>
      <c r="AY434" s="475"/>
      <c r="AZ434" s="475"/>
      <c r="BA434" s="475"/>
      <c r="BB434" s="475"/>
      <c r="BC434" s="475"/>
      <c r="BD434" s="475"/>
      <c r="BE434" s="475"/>
      <c r="BF434" s="475"/>
      <c r="BG434" s="475"/>
      <c r="BH434" s="475"/>
      <c r="BI434" s="475"/>
      <c r="BJ434" s="475"/>
      <c r="BK434" s="475"/>
      <c r="BL434" s="475"/>
      <c r="BM434" s="475"/>
      <c r="BN434" s="475"/>
      <c r="BO434" s="475"/>
      <c r="BP434" s="475"/>
      <c r="BQ434" s="475"/>
      <c r="BR434" s="475"/>
      <c r="BS434" s="475"/>
      <c r="BT434" s="475"/>
      <c r="BU434" s="475"/>
      <c r="BV434" s="475"/>
      <c r="BW434" s="475"/>
      <c r="BX434" s="475"/>
      <c r="BY434" s="475"/>
      <c r="BZ434" s="475"/>
      <c r="CA434" s="475"/>
      <c r="CC434" s="475">
        <f t="shared" ref="CC434:CR441" si="162">+G434+AR434</f>
        <v>0</v>
      </c>
      <c r="CD434" s="475">
        <f t="shared" si="162"/>
        <v>0</v>
      </c>
      <c r="CE434" s="475">
        <f t="shared" si="162"/>
        <v>0</v>
      </c>
      <c r="CF434" s="475">
        <f t="shared" si="162"/>
        <v>0</v>
      </c>
      <c r="CG434" s="475">
        <f t="shared" si="162"/>
        <v>0</v>
      </c>
      <c r="CH434" s="475">
        <f t="shared" si="162"/>
        <v>0</v>
      </c>
      <c r="CI434" s="475">
        <f t="shared" si="162"/>
        <v>0</v>
      </c>
      <c r="CJ434" s="475">
        <f t="shared" si="162"/>
        <v>0</v>
      </c>
      <c r="CK434" s="475">
        <f t="shared" si="162"/>
        <v>0</v>
      </c>
      <c r="CL434" s="475">
        <f t="shared" si="162"/>
        <v>0</v>
      </c>
      <c r="CM434" s="475">
        <f t="shared" si="162"/>
        <v>0</v>
      </c>
      <c r="CN434" s="475">
        <f t="shared" si="162"/>
        <v>0</v>
      </c>
      <c r="CO434" s="475">
        <f t="shared" si="162"/>
        <v>0</v>
      </c>
      <c r="CP434" s="475">
        <f t="shared" si="162"/>
        <v>0</v>
      </c>
      <c r="CQ434" s="475">
        <f t="shared" si="162"/>
        <v>0</v>
      </c>
      <c r="CR434" s="475">
        <f t="shared" si="162"/>
        <v>0</v>
      </c>
      <c r="CS434" s="475">
        <f t="shared" ref="CS434:DH441" si="163">+W434+BH434</f>
        <v>0</v>
      </c>
      <c r="CT434" s="475">
        <f t="shared" si="163"/>
        <v>0</v>
      </c>
      <c r="CU434" s="475">
        <f t="shared" si="163"/>
        <v>0</v>
      </c>
      <c r="CV434" s="475">
        <f t="shared" si="163"/>
        <v>0</v>
      </c>
      <c r="CW434" s="475">
        <f t="shared" si="163"/>
        <v>0</v>
      </c>
      <c r="CX434" s="475">
        <f t="shared" si="163"/>
        <v>0</v>
      </c>
      <c r="CY434" s="475">
        <f t="shared" si="163"/>
        <v>0</v>
      </c>
      <c r="CZ434" s="475">
        <f t="shared" si="163"/>
        <v>0</v>
      </c>
      <c r="DA434" s="475">
        <f t="shared" si="163"/>
        <v>0</v>
      </c>
      <c r="DB434" s="475">
        <f t="shared" si="163"/>
        <v>0</v>
      </c>
      <c r="DC434" s="475">
        <f t="shared" si="163"/>
        <v>0</v>
      </c>
      <c r="DD434" s="475">
        <f t="shared" si="163"/>
        <v>0</v>
      </c>
      <c r="DE434" s="475">
        <f t="shared" si="163"/>
        <v>0</v>
      </c>
      <c r="DF434" s="475">
        <f t="shared" si="163"/>
        <v>0</v>
      </c>
      <c r="DG434" s="475">
        <f t="shared" si="163"/>
        <v>0</v>
      </c>
      <c r="DH434" s="475">
        <f t="shared" si="163"/>
        <v>0</v>
      </c>
      <c r="DI434" s="475">
        <f t="shared" ref="DI434:DL441" si="164">+AM434+BX434</f>
        <v>0</v>
      </c>
      <c r="DJ434" s="475">
        <f t="shared" si="164"/>
        <v>0</v>
      </c>
      <c r="DK434" s="475">
        <f t="shared" si="164"/>
        <v>0</v>
      </c>
      <c r="DL434" s="475">
        <f t="shared" si="164"/>
        <v>0</v>
      </c>
      <c r="DM434" s="464">
        <v>1</v>
      </c>
    </row>
    <row r="435" spans="2:117">
      <c r="B435" s="473">
        <f>+B434+1</f>
        <v>2</v>
      </c>
      <c r="C435" s="423" t="s">
        <v>146</v>
      </c>
      <c r="D435" s="423" t="s">
        <v>1364</v>
      </c>
      <c r="E435" s="423" t="s">
        <v>1365</v>
      </c>
      <c r="F435" s="476">
        <f t="shared" si="161"/>
        <v>0</v>
      </c>
      <c r="G435" s="475"/>
      <c r="H435" s="475"/>
      <c r="I435" s="475"/>
      <c r="J435" s="475"/>
      <c r="K435" s="475"/>
      <c r="L435" s="475"/>
      <c r="M435" s="475"/>
      <c r="N435" s="475"/>
      <c r="O435" s="475"/>
      <c r="P435" s="475"/>
      <c r="Q435" s="475"/>
      <c r="R435" s="475"/>
      <c r="S435" s="475"/>
      <c r="T435" s="475"/>
      <c r="U435" s="475"/>
      <c r="V435" s="475"/>
      <c r="W435" s="475"/>
      <c r="X435" s="475"/>
      <c r="Y435" s="475"/>
      <c r="Z435" s="475"/>
      <c r="AA435" s="475"/>
      <c r="AB435" s="475"/>
      <c r="AC435" s="475"/>
      <c r="AD435" s="475"/>
      <c r="AE435" s="475"/>
      <c r="AF435" s="475"/>
      <c r="AG435" s="475"/>
      <c r="AH435" s="475"/>
      <c r="AI435" s="475"/>
      <c r="AJ435" s="475"/>
      <c r="AK435" s="475"/>
      <c r="AL435" s="475"/>
      <c r="AM435" s="475"/>
      <c r="AN435" s="475"/>
      <c r="AO435" s="475"/>
      <c r="AP435" s="475"/>
      <c r="AR435" s="475"/>
      <c r="AS435" s="475"/>
      <c r="AT435" s="475"/>
      <c r="AU435" s="475"/>
      <c r="AV435" s="475"/>
      <c r="AW435" s="475"/>
      <c r="AX435" s="475"/>
      <c r="AY435" s="475"/>
      <c r="AZ435" s="475"/>
      <c r="BA435" s="475"/>
      <c r="BB435" s="475"/>
      <c r="BC435" s="475"/>
      <c r="BD435" s="475"/>
      <c r="BE435" s="475"/>
      <c r="BF435" s="475"/>
      <c r="BG435" s="475"/>
      <c r="BH435" s="475"/>
      <c r="BI435" s="475"/>
      <c r="BJ435" s="475"/>
      <c r="BK435" s="475"/>
      <c r="BL435" s="475"/>
      <c r="BM435" s="475"/>
      <c r="BN435" s="475"/>
      <c r="BO435" s="475"/>
      <c r="BP435" s="475"/>
      <c r="BQ435" s="475"/>
      <c r="BR435" s="475"/>
      <c r="BS435" s="475"/>
      <c r="BT435" s="475"/>
      <c r="BU435" s="475"/>
      <c r="BV435" s="475"/>
      <c r="BW435" s="475"/>
      <c r="BX435" s="475"/>
      <c r="BY435" s="475"/>
      <c r="BZ435" s="475"/>
      <c r="CA435" s="475"/>
      <c r="CC435" s="475">
        <f t="shared" si="162"/>
        <v>0</v>
      </c>
      <c r="CD435" s="475">
        <f t="shared" si="162"/>
        <v>0</v>
      </c>
      <c r="CE435" s="475">
        <f t="shared" si="162"/>
        <v>0</v>
      </c>
      <c r="CF435" s="475">
        <f t="shared" si="162"/>
        <v>0</v>
      </c>
      <c r="CG435" s="475">
        <f t="shared" si="162"/>
        <v>0</v>
      </c>
      <c r="CH435" s="475">
        <f t="shared" si="162"/>
        <v>0</v>
      </c>
      <c r="CI435" s="475">
        <f t="shared" si="162"/>
        <v>0</v>
      </c>
      <c r="CJ435" s="475">
        <f t="shared" si="162"/>
        <v>0</v>
      </c>
      <c r="CK435" s="475">
        <f t="shared" si="162"/>
        <v>0</v>
      </c>
      <c r="CL435" s="475">
        <f t="shared" si="162"/>
        <v>0</v>
      </c>
      <c r="CM435" s="475">
        <f t="shared" si="162"/>
        <v>0</v>
      </c>
      <c r="CN435" s="475">
        <f t="shared" si="162"/>
        <v>0</v>
      </c>
      <c r="CO435" s="475">
        <f t="shared" si="162"/>
        <v>0</v>
      </c>
      <c r="CP435" s="475">
        <f t="shared" si="162"/>
        <v>0</v>
      </c>
      <c r="CQ435" s="475">
        <f t="shared" si="162"/>
        <v>0</v>
      </c>
      <c r="CR435" s="475">
        <f t="shared" si="162"/>
        <v>0</v>
      </c>
      <c r="CS435" s="475">
        <f t="shared" si="163"/>
        <v>0</v>
      </c>
      <c r="CT435" s="475">
        <f t="shared" si="163"/>
        <v>0</v>
      </c>
      <c r="CU435" s="475">
        <f t="shared" si="163"/>
        <v>0</v>
      </c>
      <c r="CV435" s="475">
        <f t="shared" si="163"/>
        <v>0</v>
      </c>
      <c r="CW435" s="475">
        <f t="shared" si="163"/>
        <v>0</v>
      </c>
      <c r="CX435" s="475">
        <f t="shared" si="163"/>
        <v>0</v>
      </c>
      <c r="CY435" s="475">
        <f t="shared" si="163"/>
        <v>0</v>
      </c>
      <c r="CZ435" s="475">
        <f t="shared" si="163"/>
        <v>0</v>
      </c>
      <c r="DA435" s="475">
        <f t="shared" si="163"/>
        <v>0</v>
      </c>
      <c r="DB435" s="475">
        <f t="shared" si="163"/>
        <v>0</v>
      </c>
      <c r="DC435" s="475">
        <f t="shared" si="163"/>
        <v>0</v>
      </c>
      <c r="DD435" s="475">
        <f t="shared" si="163"/>
        <v>0</v>
      </c>
      <c r="DE435" s="475">
        <f t="shared" si="163"/>
        <v>0</v>
      </c>
      <c r="DF435" s="475">
        <f t="shared" si="163"/>
        <v>0</v>
      </c>
      <c r="DG435" s="475">
        <f t="shared" si="163"/>
        <v>0</v>
      </c>
      <c r="DH435" s="475">
        <f t="shared" si="163"/>
        <v>0</v>
      </c>
      <c r="DI435" s="475">
        <f t="shared" si="164"/>
        <v>0</v>
      </c>
      <c r="DJ435" s="475">
        <f t="shared" si="164"/>
        <v>0</v>
      </c>
      <c r="DK435" s="475">
        <f t="shared" si="164"/>
        <v>0</v>
      </c>
      <c r="DL435" s="475">
        <f t="shared" si="164"/>
        <v>0</v>
      </c>
      <c r="DM435" s="464">
        <v>1</v>
      </c>
    </row>
    <row r="436" spans="2:117">
      <c r="B436" s="473">
        <f t="shared" ref="B436:B441" si="165">+B435+1</f>
        <v>3</v>
      </c>
      <c r="C436" s="423" t="s">
        <v>146</v>
      </c>
      <c r="D436" s="423" t="s">
        <v>1366</v>
      </c>
      <c r="E436" s="423" t="s">
        <v>1367</v>
      </c>
      <c r="F436" s="476">
        <f t="shared" si="161"/>
        <v>0</v>
      </c>
      <c r="G436" s="475"/>
      <c r="H436" s="475"/>
      <c r="I436" s="475"/>
      <c r="J436" s="475"/>
      <c r="K436" s="475"/>
      <c r="L436" s="475"/>
      <c r="M436" s="475"/>
      <c r="N436" s="475"/>
      <c r="O436" s="475"/>
      <c r="P436" s="475"/>
      <c r="Q436" s="475"/>
      <c r="R436" s="475"/>
      <c r="S436" s="475"/>
      <c r="T436" s="475"/>
      <c r="U436" s="475"/>
      <c r="V436" s="475"/>
      <c r="W436" s="475"/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475"/>
      <c r="AI436" s="475"/>
      <c r="AJ436" s="475"/>
      <c r="AK436" s="475"/>
      <c r="AL436" s="475"/>
      <c r="AM436" s="475"/>
      <c r="AN436" s="475"/>
      <c r="AO436" s="475"/>
      <c r="AP436" s="475"/>
      <c r="AR436" s="475"/>
      <c r="AS436" s="475"/>
      <c r="AT436" s="475"/>
      <c r="AU436" s="475"/>
      <c r="AV436" s="475"/>
      <c r="AW436" s="475"/>
      <c r="AX436" s="475"/>
      <c r="AY436" s="475"/>
      <c r="AZ436" s="475"/>
      <c r="BA436" s="475"/>
      <c r="BB436" s="475"/>
      <c r="BC436" s="475"/>
      <c r="BD436" s="475"/>
      <c r="BE436" s="475"/>
      <c r="BF436" s="475"/>
      <c r="BG436" s="475"/>
      <c r="BH436" s="475"/>
      <c r="BI436" s="475"/>
      <c r="BJ436" s="475"/>
      <c r="BK436" s="475"/>
      <c r="BL436" s="475"/>
      <c r="BM436" s="475"/>
      <c r="BN436" s="475"/>
      <c r="BO436" s="475"/>
      <c r="BP436" s="475"/>
      <c r="BQ436" s="475"/>
      <c r="BR436" s="475"/>
      <c r="BS436" s="475"/>
      <c r="BT436" s="475"/>
      <c r="BU436" s="475"/>
      <c r="BV436" s="475"/>
      <c r="BW436" s="475"/>
      <c r="BX436" s="475"/>
      <c r="BY436" s="475"/>
      <c r="BZ436" s="475"/>
      <c r="CA436" s="475"/>
      <c r="CC436" s="475">
        <f t="shared" si="162"/>
        <v>0</v>
      </c>
      <c r="CD436" s="475">
        <f t="shared" si="162"/>
        <v>0</v>
      </c>
      <c r="CE436" s="475">
        <f t="shared" si="162"/>
        <v>0</v>
      </c>
      <c r="CF436" s="475">
        <f t="shared" si="162"/>
        <v>0</v>
      </c>
      <c r="CG436" s="475">
        <f t="shared" si="162"/>
        <v>0</v>
      </c>
      <c r="CH436" s="475">
        <f t="shared" si="162"/>
        <v>0</v>
      </c>
      <c r="CI436" s="475">
        <f t="shared" si="162"/>
        <v>0</v>
      </c>
      <c r="CJ436" s="475">
        <f t="shared" si="162"/>
        <v>0</v>
      </c>
      <c r="CK436" s="475">
        <f t="shared" si="162"/>
        <v>0</v>
      </c>
      <c r="CL436" s="475">
        <f t="shared" si="162"/>
        <v>0</v>
      </c>
      <c r="CM436" s="475">
        <f t="shared" si="162"/>
        <v>0</v>
      </c>
      <c r="CN436" s="475">
        <f t="shared" si="162"/>
        <v>0</v>
      </c>
      <c r="CO436" s="475">
        <f t="shared" si="162"/>
        <v>0</v>
      </c>
      <c r="CP436" s="475">
        <f t="shared" si="162"/>
        <v>0</v>
      </c>
      <c r="CQ436" s="475">
        <f t="shared" si="162"/>
        <v>0</v>
      </c>
      <c r="CR436" s="475">
        <f t="shared" si="162"/>
        <v>0</v>
      </c>
      <c r="CS436" s="475">
        <f t="shared" si="163"/>
        <v>0</v>
      </c>
      <c r="CT436" s="475">
        <f t="shared" si="163"/>
        <v>0</v>
      </c>
      <c r="CU436" s="475">
        <f t="shared" si="163"/>
        <v>0</v>
      </c>
      <c r="CV436" s="475">
        <f t="shared" si="163"/>
        <v>0</v>
      </c>
      <c r="CW436" s="475">
        <f t="shared" si="163"/>
        <v>0</v>
      </c>
      <c r="CX436" s="475">
        <f t="shared" si="163"/>
        <v>0</v>
      </c>
      <c r="CY436" s="475">
        <f t="shared" si="163"/>
        <v>0</v>
      </c>
      <c r="CZ436" s="475">
        <f t="shared" si="163"/>
        <v>0</v>
      </c>
      <c r="DA436" s="475">
        <f t="shared" si="163"/>
        <v>0</v>
      </c>
      <c r="DB436" s="475">
        <f t="shared" si="163"/>
        <v>0</v>
      </c>
      <c r="DC436" s="475">
        <f t="shared" si="163"/>
        <v>0</v>
      </c>
      <c r="DD436" s="475">
        <f t="shared" si="163"/>
        <v>0</v>
      </c>
      <c r="DE436" s="475">
        <f t="shared" si="163"/>
        <v>0</v>
      </c>
      <c r="DF436" s="475">
        <f t="shared" si="163"/>
        <v>0</v>
      </c>
      <c r="DG436" s="475">
        <f t="shared" si="163"/>
        <v>0</v>
      </c>
      <c r="DH436" s="475">
        <f t="shared" si="163"/>
        <v>0</v>
      </c>
      <c r="DI436" s="475">
        <f t="shared" si="164"/>
        <v>0</v>
      </c>
      <c r="DJ436" s="475">
        <f t="shared" si="164"/>
        <v>0</v>
      </c>
      <c r="DK436" s="475">
        <f t="shared" si="164"/>
        <v>0</v>
      </c>
      <c r="DL436" s="475">
        <f t="shared" si="164"/>
        <v>0</v>
      </c>
      <c r="DM436" s="464">
        <v>1</v>
      </c>
    </row>
    <row r="437" spans="2:117">
      <c r="B437" s="473">
        <f t="shared" si="165"/>
        <v>4</v>
      </c>
      <c r="C437" s="423" t="s">
        <v>146</v>
      </c>
      <c r="D437" s="423" t="s">
        <v>1368</v>
      </c>
      <c r="E437" s="423" t="s">
        <v>1369</v>
      </c>
      <c r="F437" s="476">
        <f t="shared" si="161"/>
        <v>0</v>
      </c>
      <c r="G437" s="475"/>
      <c r="H437" s="475"/>
      <c r="I437" s="475"/>
      <c r="J437" s="475"/>
      <c r="K437" s="475"/>
      <c r="L437" s="475"/>
      <c r="M437" s="475"/>
      <c r="N437" s="475"/>
      <c r="O437" s="475"/>
      <c r="P437" s="475"/>
      <c r="Q437" s="475"/>
      <c r="R437" s="475"/>
      <c r="S437" s="475"/>
      <c r="T437" s="475"/>
      <c r="U437" s="475"/>
      <c r="V437" s="475"/>
      <c r="W437" s="475"/>
      <c r="X437" s="475"/>
      <c r="Y437" s="475"/>
      <c r="Z437" s="475"/>
      <c r="AA437" s="475"/>
      <c r="AB437" s="475"/>
      <c r="AC437" s="475"/>
      <c r="AD437" s="475"/>
      <c r="AE437" s="475"/>
      <c r="AF437" s="475"/>
      <c r="AG437" s="475"/>
      <c r="AH437" s="475"/>
      <c r="AI437" s="475"/>
      <c r="AJ437" s="475"/>
      <c r="AK437" s="475"/>
      <c r="AL437" s="475"/>
      <c r="AM437" s="475"/>
      <c r="AN437" s="475"/>
      <c r="AO437" s="475"/>
      <c r="AP437" s="475"/>
      <c r="AR437" s="475"/>
      <c r="AS437" s="475"/>
      <c r="AT437" s="475"/>
      <c r="AU437" s="475"/>
      <c r="AV437" s="475"/>
      <c r="AW437" s="475"/>
      <c r="AX437" s="475"/>
      <c r="AY437" s="475"/>
      <c r="AZ437" s="475"/>
      <c r="BA437" s="475"/>
      <c r="BB437" s="475"/>
      <c r="BC437" s="475"/>
      <c r="BD437" s="475"/>
      <c r="BE437" s="475"/>
      <c r="BF437" s="475"/>
      <c r="BG437" s="475"/>
      <c r="BH437" s="475"/>
      <c r="BI437" s="475"/>
      <c r="BJ437" s="475"/>
      <c r="BK437" s="475"/>
      <c r="BL437" s="475"/>
      <c r="BM437" s="475"/>
      <c r="BN437" s="475"/>
      <c r="BO437" s="475"/>
      <c r="BP437" s="475"/>
      <c r="BQ437" s="475"/>
      <c r="BR437" s="475"/>
      <c r="BS437" s="475"/>
      <c r="BT437" s="475"/>
      <c r="BU437" s="475"/>
      <c r="BV437" s="475"/>
      <c r="BW437" s="475"/>
      <c r="BX437" s="475"/>
      <c r="BY437" s="475"/>
      <c r="BZ437" s="475"/>
      <c r="CA437" s="475"/>
      <c r="CC437" s="475">
        <f t="shared" si="162"/>
        <v>0</v>
      </c>
      <c r="CD437" s="475">
        <f t="shared" si="162"/>
        <v>0</v>
      </c>
      <c r="CE437" s="475">
        <f t="shared" si="162"/>
        <v>0</v>
      </c>
      <c r="CF437" s="475">
        <f t="shared" si="162"/>
        <v>0</v>
      </c>
      <c r="CG437" s="475">
        <f t="shared" si="162"/>
        <v>0</v>
      </c>
      <c r="CH437" s="475">
        <f t="shared" si="162"/>
        <v>0</v>
      </c>
      <c r="CI437" s="475">
        <f t="shared" si="162"/>
        <v>0</v>
      </c>
      <c r="CJ437" s="475">
        <f t="shared" si="162"/>
        <v>0</v>
      </c>
      <c r="CK437" s="475">
        <f t="shared" si="162"/>
        <v>0</v>
      </c>
      <c r="CL437" s="475">
        <f t="shared" si="162"/>
        <v>0</v>
      </c>
      <c r="CM437" s="475">
        <f t="shared" si="162"/>
        <v>0</v>
      </c>
      <c r="CN437" s="475">
        <f t="shared" si="162"/>
        <v>0</v>
      </c>
      <c r="CO437" s="475">
        <f t="shared" si="162"/>
        <v>0</v>
      </c>
      <c r="CP437" s="475">
        <f t="shared" si="162"/>
        <v>0</v>
      </c>
      <c r="CQ437" s="475">
        <f t="shared" si="162"/>
        <v>0</v>
      </c>
      <c r="CR437" s="475">
        <f t="shared" si="162"/>
        <v>0</v>
      </c>
      <c r="CS437" s="475">
        <f t="shared" si="163"/>
        <v>0</v>
      </c>
      <c r="CT437" s="475">
        <f t="shared" si="163"/>
        <v>0</v>
      </c>
      <c r="CU437" s="475">
        <f t="shared" si="163"/>
        <v>0</v>
      </c>
      <c r="CV437" s="475">
        <f t="shared" si="163"/>
        <v>0</v>
      </c>
      <c r="CW437" s="475">
        <f t="shared" si="163"/>
        <v>0</v>
      </c>
      <c r="CX437" s="475">
        <f t="shared" si="163"/>
        <v>0</v>
      </c>
      <c r="CY437" s="475">
        <f t="shared" si="163"/>
        <v>0</v>
      </c>
      <c r="CZ437" s="475">
        <f t="shared" si="163"/>
        <v>0</v>
      </c>
      <c r="DA437" s="475">
        <f t="shared" si="163"/>
        <v>0</v>
      </c>
      <c r="DB437" s="475">
        <f t="shared" si="163"/>
        <v>0</v>
      </c>
      <c r="DC437" s="475">
        <f t="shared" si="163"/>
        <v>0</v>
      </c>
      <c r="DD437" s="475">
        <f t="shared" si="163"/>
        <v>0</v>
      </c>
      <c r="DE437" s="475">
        <f t="shared" si="163"/>
        <v>0</v>
      </c>
      <c r="DF437" s="475">
        <f t="shared" si="163"/>
        <v>0</v>
      </c>
      <c r="DG437" s="475">
        <f t="shared" si="163"/>
        <v>0</v>
      </c>
      <c r="DH437" s="475">
        <f t="shared" si="163"/>
        <v>0</v>
      </c>
      <c r="DI437" s="475">
        <f t="shared" si="164"/>
        <v>0</v>
      </c>
      <c r="DJ437" s="475">
        <f t="shared" si="164"/>
        <v>0</v>
      </c>
      <c r="DK437" s="475">
        <f t="shared" si="164"/>
        <v>0</v>
      </c>
      <c r="DL437" s="475">
        <f t="shared" si="164"/>
        <v>0</v>
      </c>
      <c r="DM437" s="464">
        <v>1</v>
      </c>
    </row>
    <row r="438" spans="2:117">
      <c r="B438" s="473">
        <f t="shared" si="165"/>
        <v>5</v>
      </c>
      <c r="C438" s="423" t="s">
        <v>146</v>
      </c>
      <c r="D438" s="423" t="s">
        <v>1370</v>
      </c>
      <c r="E438" s="423" t="s">
        <v>1371</v>
      </c>
      <c r="F438" s="476">
        <f t="shared" si="161"/>
        <v>0</v>
      </c>
      <c r="G438" s="475"/>
      <c r="H438" s="475"/>
      <c r="I438" s="475"/>
      <c r="J438" s="475"/>
      <c r="K438" s="475"/>
      <c r="L438" s="475"/>
      <c r="M438" s="475"/>
      <c r="N438" s="475"/>
      <c r="O438" s="475"/>
      <c r="P438" s="475"/>
      <c r="Q438" s="475"/>
      <c r="R438" s="475"/>
      <c r="S438" s="475"/>
      <c r="T438" s="475"/>
      <c r="U438" s="475"/>
      <c r="V438" s="475"/>
      <c r="W438" s="475"/>
      <c r="X438" s="475"/>
      <c r="Y438" s="475"/>
      <c r="Z438" s="475"/>
      <c r="AA438" s="475"/>
      <c r="AB438" s="475"/>
      <c r="AC438" s="475"/>
      <c r="AD438" s="475"/>
      <c r="AE438" s="475"/>
      <c r="AF438" s="475"/>
      <c r="AG438" s="475"/>
      <c r="AH438" s="475"/>
      <c r="AI438" s="475"/>
      <c r="AJ438" s="475"/>
      <c r="AK438" s="475"/>
      <c r="AL438" s="475"/>
      <c r="AM438" s="475"/>
      <c r="AN438" s="475"/>
      <c r="AO438" s="475"/>
      <c r="AP438" s="475"/>
      <c r="AR438" s="475"/>
      <c r="AS438" s="475"/>
      <c r="AT438" s="475"/>
      <c r="AU438" s="475"/>
      <c r="AV438" s="475"/>
      <c r="AW438" s="475"/>
      <c r="AX438" s="475"/>
      <c r="AY438" s="475"/>
      <c r="AZ438" s="475"/>
      <c r="BA438" s="475"/>
      <c r="BB438" s="475"/>
      <c r="BC438" s="475"/>
      <c r="BD438" s="475"/>
      <c r="BE438" s="475"/>
      <c r="BF438" s="475"/>
      <c r="BG438" s="475"/>
      <c r="BH438" s="475"/>
      <c r="BI438" s="475"/>
      <c r="BJ438" s="475"/>
      <c r="BK438" s="475"/>
      <c r="BL438" s="475"/>
      <c r="BM438" s="475"/>
      <c r="BN438" s="475"/>
      <c r="BO438" s="475"/>
      <c r="BP438" s="475"/>
      <c r="BQ438" s="475"/>
      <c r="BR438" s="475"/>
      <c r="BS438" s="475"/>
      <c r="BT438" s="475"/>
      <c r="BU438" s="475"/>
      <c r="BV438" s="475"/>
      <c r="BW438" s="475"/>
      <c r="BX438" s="475"/>
      <c r="BY438" s="475"/>
      <c r="BZ438" s="475"/>
      <c r="CA438" s="475"/>
      <c r="CC438" s="475">
        <f t="shared" si="162"/>
        <v>0</v>
      </c>
      <c r="CD438" s="475">
        <f t="shared" si="162"/>
        <v>0</v>
      </c>
      <c r="CE438" s="475">
        <f t="shared" si="162"/>
        <v>0</v>
      </c>
      <c r="CF438" s="475">
        <f t="shared" si="162"/>
        <v>0</v>
      </c>
      <c r="CG438" s="475">
        <f t="shared" si="162"/>
        <v>0</v>
      </c>
      <c r="CH438" s="475">
        <f t="shared" si="162"/>
        <v>0</v>
      </c>
      <c r="CI438" s="475">
        <f t="shared" si="162"/>
        <v>0</v>
      </c>
      <c r="CJ438" s="475">
        <f t="shared" si="162"/>
        <v>0</v>
      </c>
      <c r="CK438" s="475">
        <f t="shared" si="162"/>
        <v>0</v>
      </c>
      <c r="CL438" s="475">
        <f t="shared" si="162"/>
        <v>0</v>
      </c>
      <c r="CM438" s="475">
        <f t="shared" si="162"/>
        <v>0</v>
      </c>
      <c r="CN438" s="475">
        <f t="shared" si="162"/>
        <v>0</v>
      </c>
      <c r="CO438" s="475">
        <f t="shared" si="162"/>
        <v>0</v>
      </c>
      <c r="CP438" s="475">
        <f t="shared" si="162"/>
        <v>0</v>
      </c>
      <c r="CQ438" s="475">
        <f t="shared" si="162"/>
        <v>0</v>
      </c>
      <c r="CR438" s="475">
        <f t="shared" si="162"/>
        <v>0</v>
      </c>
      <c r="CS438" s="475">
        <f t="shared" si="163"/>
        <v>0</v>
      </c>
      <c r="CT438" s="475">
        <f t="shared" si="163"/>
        <v>0</v>
      </c>
      <c r="CU438" s="475">
        <f t="shared" si="163"/>
        <v>0</v>
      </c>
      <c r="CV438" s="475">
        <f t="shared" si="163"/>
        <v>0</v>
      </c>
      <c r="CW438" s="475">
        <f t="shared" si="163"/>
        <v>0</v>
      </c>
      <c r="CX438" s="475">
        <f t="shared" si="163"/>
        <v>0</v>
      </c>
      <c r="CY438" s="475">
        <f t="shared" si="163"/>
        <v>0</v>
      </c>
      <c r="CZ438" s="475">
        <f t="shared" si="163"/>
        <v>0</v>
      </c>
      <c r="DA438" s="475">
        <f t="shared" si="163"/>
        <v>0</v>
      </c>
      <c r="DB438" s="475">
        <f t="shared" si="163"/>
        <v>0</v>
      </c>
      <c r="DC438" s="475">
        <f t="shared" si="163"/>
        <v>0</v>
      </c>
      <c r="DD438" s="475">
        <f t="shared" si="163"/>
        <v>0</v>
      </c>
      <c r="DE438" s="475">
        <f t="shared" si="163"/>
        <v>0</v>
      </c>
      <c r="DF438" s="475">
        <f t="shared" si="163"/>
        <v>0</v>
      </c>
      <c r="DG438" s="475">
        <f t="shared" si="163"/>
        <v>0</v>
      </c>
      <c r="DH438" s="475">
        <f t="shared" si="163"/>
        <v>0</v>
      </c>
      <c r="DI438" s="475">
        <f t="shared" si="164"/>
        <v>0</v>
      </c>
      <c r="DJ438" s="475">
        <f t="shared" si="164"/>
        <v>0</v>
      </c>
      <c r="DK438" s="475">
        <f t="shared" si="164"/>
        <v>0</v>
      </c>
      <c r="DL438" s="475">
        <f t="shared" si="164"/>
        <v>0</v>
      </c>
      <c r="DM438" s="464">
        <v>1</v>
      </c>
    </row>
    <row r="439" spans="2:117">
      <c r="B439" s="473">
        <f t="shared" si="165"/>
        <v>6</v>
      </c>
      <c r="C439" s="423" t="s">
        <v>146</v>
      </c>
      <c r="D439" s="423" t="s">
        <v>1372</v>
      </c>
      <c r="E439" s="423" t="s">
        <v>1373</v>
      </c>
      <c r="F439" s="476">
        <f t="shared" si="161"/>
        <v>0</v>
      </c>
      <c r="G439" s="475"/>
      <c r="H439" s="475"/>
      <c r="I439" s="475"/>
      <c r="J439" s="475"/>
      <c r="K439" s="475"/>
      <c r="L439" s="475"/>
      <c r="M439" s="475"/>
      <c r="N439" s="475"/>
      <c r="O439" s="475"/>
      <c r="P439" s="475"/>
      <c r="Q439" s="475"/>
      <c r="R439" s="475"/>
      <c r="S439" s="475"/>
      <c r="T439" s="475"/>
      <c r="U439" s="475"/>
      <c r="V439" s="475"/>
      <c r="W439" s="475"/>
      <c r="X439" s="475"/>
      <c r="Y439" s="475"/>
      <c r="Z439" s="475"/>
      <c r="AA439" s="475"/>
      <c r="AB439" s="475"/>
      <c r="AC439" s="475"/>
      <c r="AD439" s="475"/>
      <c r="AE439" s="475"/>
      <c r="AF439" s="475"/>
      <c r="AG439" s="475"/>
      <c r="AH439" s="475"/>
      <c r="AI439" s="475"/>
      <c r="AJ439" s="475"/>
      <c r="AK439" s="475"/>
      <c r="AL439" s="475"/>
      <c r="AM439" s="475"/>
      <c r="AN439" s="475"/>
      <c r="AO439" s="475"/>
      <c r="AP439" s="475"/>
      <c r="AR439" s="475"/>
      <c r="AS439" s="475"/>
      <c r="AT439" s="475"/>
      <c r="AU439" s="475"/>
      <c r="AV439" s="475"/>
      <c r="AW439" s="475"/>
      <c r="AX439" s="475"/>
      <c r="AY439" s="475"/>
      <c r="AZ439" s="475"/>
      <c r="BA439" s="475"/>
      <c r="BB439" s="475"/>
      <c r="BC439" s="475"/>
      <c r="BD439" s="475"/>
      <c r="BE439" s="475"/>
      <c r="BF439" s="475"/>
      <c r="BG439" s="475"/>
      <c r="BH439" s="475"/>
      <c r="BI439" s="475"/>
      <c r="BJ439" s="475"/>
      <c r="BK439" s="475"/>
      <c r="BL439" s="475"/>
      <c r="BM439" s="475"/>
      <c r="BN439" s="475"/>
      <c r="BO439" s="475"/>
      <c r="BP439" s="475"/>
      <c r="BQ439" s="475"/>
      <c r="BR439" s="475"/>
      <c r="BS439" s="475"/>
      <c r="BT439" s="475"/>
      <c r="BU439" s="475"/>
      <c r="BV439" s="475"/>
      <c r="BW439" s="475"/>
      <c r="BX439" s="475"/>
      <c r="BY439" s="475"/>
      <c r="BZ439" s="475"/>
      <c r="CA439" s="475"/>
      <c r="CC439" s="475">
        <f t="shared" si="162"/>
        <v>0</v>
      </c>
      <c r="CD439" s="475">
        <f t="shared" si="162"/>
        <v>0</v>
      </c>
      <c r="CE439" s="475">
        <f t="shared" si="162"/>
        <v>0</v>
      </c>
      <c r="CF439" s="475">
        <f t="shared" si="162"/>
        <v>0</v>
      </c>
      <c r="CG439" s="475">
        <f t="shared" si="162"/>
        <v>0</v>
      </c>
      <c r="CH439" s="475">
        <f t="shared" si="162"/>
        <v>0</v>
      </c>
      <c r="CI439" s="475">
        <f t="shared" si="162"/>
        <v>0</v>
      </c>
      <c r="CJ439" s="475">
        <f t="shared" si="162"/>
        <v>0</v>
      </c>
      <c r="CK439" s="475">
        <f t="shared" si="162"/>
        <v>0</v>
      </c>
      <c r="CL439" s="475">
        <f t="shared" si="162"/>
        <v>0</v>
      </c>
      <c r="CM439" s="475">
        <f t="shared" si="162"/>
        <v>0</v>
      </c>
      <c r="CN439" s="475">
        <f t="shared" si="162"/>
        <v>0</v>
      </c>
      <c r="CO439" s="475">
        <f t="shared" si="162"/>
        <v>0</v>
      </c>
      <c r="CP439" s="475">
        <f t="shared" si="162"/>
        <v>0</v>
      </c>
      <c r="CQ439" s="475">
        <f t="shared" si="162"/>
        <v>0</v>
      </c>
      <c r="CR439" s="475">
        <f t="shared" si="162"/>
        <v>0</v>
      </c>
      <c r="CS439" s="475">
        <f t="shared" si="163"/>
        <v>0</v>
      </c>
      <c r="CT439" s="475">
        <f t="shared" si="163"/>
        <v>0</v>
      </c>
      <c r="CU439" s="475">
        <f t="shared" si="163"/>
        <v>0</v>
      </c>
      <c r="CV439" s="475">
        <f t="shared" si="163"/>
        <v>0</v>
      </c>
      <c r="CW439" s="475">
        <f t="shared" si="163"/>
        <v>0</v>
      </c>
      <c r="CX439" s="475">
        <f t="shared" si="163"/>
        <v>0</v>
      </c>
      <c r="CY439" s="475">
        <f t="shared" si="163"/>
        <v>0</v>
      </c>
      <c r="CZ439" s="475">
        <f t="shared" si="163"/>
        <v>0</v>
      </c>
      <c r="DA439" s="475">
        <f t="shared" si="163"/>
        <v>0</v>
      </c>
      <c r="DB439" s="475">
        <f t="shared" si="163"/>
        <v>0</v>
      </c>
      <c r="DC439" s="475">
        <f t="shared" si="163"/>
        <v>0</v>
      </c>
      <c r="DD439" s="475">
        <f t="shared" si="163"/>
        <v>0</v>
      </c>
      <c r="DE439" s="475">
        <f t="shared" si="163"/>
        <v>0</v>
      </c>
      <c r="DF439" s="475">
        <f t="shared" si="163"/>
        <v>0</v>
      </c>
      <c r="DG439" s="475">
        <f t="shared" si="163"/>
        <v>0</v>
      </c>
      <c r="DH439" s="475">
        <f t="shared" si="163"/>
        <v>0</v>
      </c>
      <c r="DI439" s="475">
        <f t="shared" si="164"/>
        <v>0</v>
      </c>
      <c r="DJ439" s="475">
        <f t="shared" si="164"/>
        <v>0</v>
      </c>
      <c r="DK439" s="475">
        <f t="shared" si="164"/>
        <v>0</v>
      </c>
      <c r="DL439" s="475">
        <f t="shared" si="164"/>
        <v>0</v>
      </c>
      <c r="DM439" s="464">
        <v>1</v>
      </c>
    </row>
    <row r="440" spans="2:117">
      <c r="B440" s="473">
        <f t="shared" si="165"/>
        <v>7</v>
      </c>
      <c r="C440" s="423" t="s">
        <v>146</v>
      </c>
      <c r="D440" s="423" t="s">
        <v>1374</v>
      </c>
      <c r="E440" s="423" t="s">
        <v>1375</v>
      </c>
      <c r="F440" s="476">
        <f t="shared" si="161"/>
        <v>0</v>
      </c>
      <c r="G440" s="475"/>
      <c r="H440" s="475"/>
      <c r="I440" s="475"/>
      <c r="J440" s="475"/>
      <c r="K440" s="475"/>
      <c r="L440" s="475"/>
      <c r="M440" s="475"/>
      <c r="N440" s="475"/>
      <c r="O440" s="475"/>
      <c r="P440" s="475"/>
      <c r="Q440" s="475"/>
      <c r="R440" s="475"/>
      <c r="S440" s="475"/>
      <c r="T440" s="475"/>
      <c r="U440" s="475"/>
      <c r="V440" s="475"/>
      <c r="W440" s="475"/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5"/>
      <c r="AI440" s="475"/>
      <c r="AJ440" s="475"/>
      <c r="AK440" s="475"/>
      <c r="AL440" s="475"/>
      <c r="AM440" s="475"/>
      <c r="AN440" s="475"/>
      <c r="AO440" s="475"/>
      <c r="AP440" s="475"/>
      <c r="AR440" s="475"/>
      <c r="AS440" s="475"/>
      <c r="AT440" s="475"/>
      <c r="AU440" s="475"/>
      <c r="AV440" s="475"/>
      <c r="AW440" s="475"/>
      <c r="AX440" s="475"/>
      <c r="AY440" s="475"/>
      <c r="AZ440" s="475"/>
      <c r="BA440" s="475"/>
      <c r="BB440" s="475"/>
      <c r="BC440" s="475"/>
      <c r="BD440" s="475"/>
      <c r="BE440" s="475"/>
      <c r="BF440" s="475"/>
      <c r="BG440" s="475"/>
      <c r="BH440" s="475"/>
      <c r="BI440" s="475"/>
      <c r="BJ440" s="475"/>
      <c r="BK440" s="475"/>
      <c r="BL440" s="475"/>
      <c r="BM440" s="475"/>
      <c r="BN440" s="475"/>
      <c r="BO440" s="475"/>
      <c r="BP440" s="475"/>
      <c r="BQ440" s="475"/>
      <c r="BR440" s="475"/>
      <c r="BS440" s="475"/>
      <c r="BT440" s="475"/>
      <c r="BU440" s="475"/>
      <c r="BV440" s="475"/>
      <c r="BW440" s="475"/>
      <c r="BX440" s="475"/>
      <c r="BY440" s="475"/>
      <c r="BZ440" s="475"/>
      <c r="CA440" s="475"/>
      <c r="CC440" s="475">
        <f t="shared" si="162"/>
        <v>0</v>
      </c>
      <c r="CD440" s="475">
        <f t="shared" si="162"/>
        <v>0</v>
      </c>
      <c r="CE440" s="475">
        <f t="shared" si="162"/>
        <v>0</v>
      </c>
      <c r="CF440" s="475">
        <f t="shared" si="162"/>
        <v>0</v>
      </c>
      <c r="CG440" s="475">
        <f t="shared" si="162"/>
        <v>0</v>
      </c>
      <c r="CH440" s="475">
        <f t="shared" si="162"/>
        <v>0</v>
      </c>
      <c r="CI440" s="475">
        <f t="shared" si="162"/>
        <v>0</v>
      </c>
      <c r="CJ440" s="475">
        <f t="shared" si="162"/>
        <v>0</v>
      </c>
      <c r="CK440" s="475">
        <f t="shared" si="162"/>
        <v>0</v>
      </c>
      <c r="CL440" s="475">
        <f t="shared" si="162"/>
        <v>0</v>
      </c>
      <c r="CM440" s="475">
        <f t="shared" si="162"/>
        <v>0</v>
      </c>
      <c r="CN440" s="475">
        <f t="shared" si="162"/>
        <v>0</v>
      </c>
      <c r="CO440" s="475">
        <f t="shared" si="162"/>
        <v>0</v>
      </c>
      <c r="CP440" s="475">
        <f t="shared" si="162"/>
        <v>0</v>
      </c>
      <c r="CQ440" s="475">
        <f t="shared" si="162"/>
        <v>0</v>
      </c>
      <c r="CR440" s="475">
        <f t="shared" si="162"/>
        <v>0</v>
      </c>
      <c r="CS440" s="475">
        <f t="shared" si="163"/>
        <v>0</v>
      </c>
      <c r="CT440" s="475">
        <f t="shared" si="163"/>
        <v>0</v>
      </c>
      <c r="CU440" s="475">
        <f t="shared" si="163"/>
        <v>0</v>
      </c>
      <c r="CV440" s="475">
        <f t="shared" si="163"/>
        <v>0</v>
      </c>
      <c r="CW440" s="475">
        <f t="shared" si="163"/>
        <v>0</v>
      </c>
      <c r="CX440" s="475">
        <f t="shared" si="163"/>
        <v>0</v>
      </c>
      <c r="CY440" s="475">
        <f t="shared" si="163"/>
        <v>0</v>
      </c>
      <c r="CZ440" s="475">
        <f t="shared" si="163"/>
        <v>0</v>
      </c>
      <c r="DA440" s="475">
        <f t="shared" si="163"/>
        <v>0</v>
      </c>
      <c r="DB440" s="475">
        <f t="shared" si="163"/>
        <v>0</v>
      </c>
      <c r="DC440" s="475">
        <f t="shared" si="163"/>
        <v>0</v>
      </c>
      <c r="DD440" s="475">
        <f t="shared" si="163"/>
        <v>0</v>
      </c>
      <c r="DE440" s="475">
        <f t="shared" si="163"/>
        <v>0</v>
      </c>
      <c r="DF440" s="475">
        <f t="shared" si="163"/>
        <v>0</v>
      </c>
      <c r="DG440" s="475">
        <f t="shared" si="163"/>
        <v>0</v>
      </c>
      <c r="DH440" s="475">
        <f t="shared" si="163"/>
        <v>0</v>
      </c>
      <c r="DI440" s="475">
        <f t="shared" si="164"/>
        <v>0</v>
      </c>
      <c r="DJ440" s="475">
        <f t="shared" si="164"/>
        <v>0</v>
      </c>
      <c r="DK440" s="475">
        <f t="shared" si="164"/>
        <v>0</v>
      </c>
      <c r="DL440" s="475">
        <f t="shared" si="164"/>
        <v>0</v>
      </c>
      <c r="DM440" s="464">
        <v>1</v>
      </c>
    </row>
    <row r="441" spans="2:117">
      <c r="B441" s="473">
        <f t="shared" si="165"/>
        <v>8</v>
      </c>
      <c r="C441" s="423" t="s">
        <v>146</v>
      </c>
      <c r="D441" s="423" t="s">
        <v>1376</v>
      </c>
      <c r="E441" s="423" t="s">
        <v>1377</v>
      </c>
      <c r="F441" s="476">
        <f t="shared" si="161"/>
        <v>0</v>
      </c>
      <c r="G441" s="475"/>
      <c r="H441" s="475"/>
      <c r="I441" s="475"/>
      <c r="J441" s="475"/>
      <c r="K441" s="475"/>
      <c r="L441" s="475"/>
      <c r="M441" s="475"/>
      <c r="N441" s="475"/>
      <c r="O441" s="475"/>
      <c r="P441" s="475"/>
      <c r="Q441" s="475"/>
      <c r="R441" s="475"/>
      <c r="S441" s="475"/>
      <c r="T441" s="475"/>
      <c r="U441" s="475"/>
      <c r="V441" s="475"/>
      <c r="W441" s="475"/>
      <c r="X441" s="475"/>
      <c r="Y441" s="475"/>
      <c r="Z441" s="475"/>
      <c r="AA441" s="475"/>
      <c r="AB441" s="475"/>
      <c r="AC441" s="475"/>
      <c r="AD441" s="475"/>
      <c r="AE441" s="475"/>
      <c r="AF441" s="475"/>
      <c r="AG441" s="475"/>
      <c r="AH441" s="475"/>
      <c r="AI441" s="475"/>
      <c r="AJ441" s="475"/>
      <c r="AK441" s="475"/>
      <c r="AL441" s="475"/>
      <c r="AM441" s="475"/>
      <c r="AN441" s="475"/>
      <c r="AO441" s="475"/>
      <c r="AP441" s="475"/>
      <c r="AR441" s="475"/>
      <c r="AS441" s="475"/>
      <c r="AT441" s="475"/>
      <c r="AU441" s="475"/>
      <c r="AV441" s="475"/>
      <c r="AW441" s="475"/>
      <c r="AX441" s="475"/>
      <c r="AY441" s="475"/>
      <c r="AZ441" s="475"/>
      <c r="BA441" s="475"/>
      <c r="BB441" s="475"/>
      <c r="BC441" s="475"/>
      <c r="BD441" s="475"/>
      <c r="BE441" s="475"/>
      <c r="BF441" s="475"/>
      <c r="BG441" s="475"/>
      <c r="BH441" s="475"/>
      <c r="BI441" s="475"/>
      <c r="BJ441" s="475"/>
      <c r="BK441" s="475"/>
      <c r="BL441" s="475"/>
      <c r="BM441" s="475"/>
      <c r="BN441" s="475"/>
      <c r="BO441" s="475"/>
      <c r="BP441" s="475"/>
      <c r="BQ441" s="475"/>
      <c r="BR441" s="475"/>
      <c r="BS441" s="475"/>
      <c r="BT441" s="475"/>
      <c r="BU441" s="475"/>
      <c r="BV441" s="475"/>
      <c r="BW441" s="475"/>
      <c r="BX441" s="475"/>
      <c r="BY441" s="475"/>
      <c r="BZ441" s="475"/>
      <c r="CA441" s="475"/>
      <c r="CC441" s="475">
        <f t="shared" si="162"/>
        <v>0</v>
      </c>
      <c r="CD441" s="475">
        <f t="shared" si="162"/>
        <v>0</v>
      </c>
      <c r="CE441" s="475">
        <f t="shared" si="162"/>
        <v>0</v>
      </c>
      <c r="CF441" s="475">
        <f t="shared" si="162"/>
        <v>0</v>
      </c>
      <c r="CG441" s="475">
        <f t="shared" si="162"/>
        <v>0</v>
      </c>
      <c r="CH441" s="475">
        <f t="shared" si="162"/>
        <v>0</v>
      </c>
      <c r="CI441" s="475">
        <f t="shared" si="162"/>
        <v>0</v>
      </c>
      <c r="CJ441" s="475">
        <f t="shared" si="162"/>
        <v>0</v>
      </c>
      <c r="CK441" s="475">
        <f t="shared" si="162"/>
        <v>0</v>
      </c>
      <c r="CL441" s="475">
        <f t="shared" si="162"/>
        <v>0</v>
      </c>
      <c r="CM441" s="475">
        <f t="shared" si="162"/>
        <v>0</v>
      </c>
      <c r="CN441" s="475">
        <f t="shared" si="162"/>
        <v>0</v>
      </c>
      <c r="CO441" s="475">
        <f t="shared" si="162"/>
        <v>0</v>
      </c>
      <c r="CP441" s="475">
        <f t="shared" si="162"/>
        <v>0</v>
      </c>
      <c r="CQ441" s="475">
        <f t="shared" si="162"/>
        <v>0</v>
      </c>
      <c r="CR441" s="475">
        <f t="shared" si="162"/>
        <v>0</v>
      </c>
      <c r="CS441" s="475">
        <f t="shared" si="163"/>
        <v>0</v>
      </c>
      <c r="CT441" s="475">
        <f t="shared" si="163"/>
        <v>0</v>
      </c>
      <c r="CU441" s="475">
        <f t="shared" si="163"/>
        <v>0</v>
      </c>
      <c r="CV441" s="475">
        <f t="shared" si="163"/>
        <v>0</v>
      </c>
      <c r="CW441" s="475">
        <f t="shared" si="163"/>
        <v>0</v>
      </c>
      <c r="CX441" s="475">
        <f t="shared" si="163"/>
        <v>0</v>
      </c>
      <c r="CY441" s="475">
        <f t="shared" si="163"/>
        <v>0</v>
      </c>
      <c r="CZ441" s="475">
        <f t="shared" si="163"/>
        <v>0</v>
      </c>
      <c r="DA441" s="475">
        <f t="shared" si="163"/>
        <v>0</v>
      </c>
      <c r="DB441" s="475">
        <f t="shared" si="163"/>
        <v>0</v>
      </c>
      <c r="DC441" s="475">
        <f t="shared" si="163"/>
        <v>0</v>
      </c>
      <c r="DD441" s="475">
        <f t="shared" si="163"/>
        <v>0</v>
      </c>
      <c r="DE441" s="475">
        <f t="shared" si="163"/>
        <v>0</v>
      </c>
      <c r="DF441" s="475">
        <f t="shared" si="163"/>
        <v>0</v>
      </c>
      <c r="DG441" s="475">
        <f t="shared" si="163"/>
        <v>0</v>
      </c>
      <c r="DH441" s="475">
        <f t="shared" si="163"/>
        <v>0</v>
      </c>
      <c r="DI441" s="475">
        <f t="shared" si="164"/>
        <v>0</v>
      </c>
      <c r="DJ441" s="475">
        <f t="shared" si="164"/>
        <v>0</v>
      </c>
      <c r="DK441" s="475">
        <f t="shared" si="164"/>
        <v>0</v>
      </c>
      <c r="DL441" s="475">
        <f t="shared" si="164"/>
        <v>0</v>
      </c>
      <c r="DM441" s="464">
        <v>1</v>
      </c>
    </row>
    <row r="442" spans="2:117" s="482" customFormat="1" ht="12.75" customHeight="1">
      <c r="B442" s="477"/>
      <c r="C442" s="478" t="s">
        <v>146</v>
      </c>
      <c r="D442" s="479" t="s">
        <v>1120</v>
      </c>
      <c r="E442" s="480">
        <f>COUNTA(E434:E441)</f>
        <v>8</v>
      </c>
      <c r="F442" s="481">
        <f>+SUM(F434:F441)</f>
        <v>0</v>
      </c>
      <c r="G442" s="481">
        <f>+SUM(G434:G441)</f>
        <v>0</v>
      </c>
      <c r="H442" s="481">
        <f t="shared" ref="H442:AP442" si="166">+SUM(H434:H441)</f>
        <v>0</v>
      </c>
      <c r="I442" s="481">
        <f t="shared" si="166"/>
        <v>0</v>
      </c>
      <c r="J442" s="481">
        <f t="shared" si="166"/>
        <v>0</v>
      </c>
      <c r="K442" s="481">
        <f t="shared" si="166"/>
        <v>0</v>
      </c>
      <c r="L442" s="481">
        <f t="shared" si="166"/>
        <v>0</v>
      </c>
      <c r="M442" s="481">
        <f t="shared" si="166"/>
        <v>0</v>
      </c>
      <c r="N442" s="481">
        <f t="shared" si="166"/>
        <v>0</v>
      </c>
      <c r="O442" s="481">
        <f t="shared" si="166"/>
        <v>0</v>
      </c>
      <c r="P442" s="481">
        <f t="shared" si="166"/>
        <v>0</v>
      </c>
      <c r="Q442" s="481">
        <f t="shared" si="166"/>
        <v>0</v>
      </c>
      <c r="R442" s="481">
        <f t="shared" si="166"/>
        <v>0</v>
      </c>
      <c r="S442" s="481">
        <f t="shared" si="166"/>
        <v>0</v>
      </c>
      <c r="T442" s="481">
        <f t="shared" si="166"/>
        <v>0</v>
      </c>
      <c r="U442" s="481">
        <f t="shared" si="166"/>
        <v>0</v>
      </c>
      <c r="V442" s="481">
        <f t="shared" si="166"/>
        <v>0</v>
      </c>
      <c r="W442" s="481">
        <f t="shared" si="166"/>
        <v>0</v>
      </c>
      <c r="X442" s="481">
        <f t="shared" si="166"/>
        <v>0</v>
      </c>
      <c r="Y442" s="481">
        <f t="shared" si="166"/>
        <v>0</v>
      </c>
      <c r="Z442" s="481">
        <f t="shared" si="166"/>
        <v>0</v>
      </c>
      <c r="AA442" s="481">
        <f t="shared" si="166"/>
        <v>0</v>
      </c>
      <c r="AB442" s="481">
        <f t="shared" si="166"/>
        <v>0</v>
      </c>
      <c r="AC442" s="481">
        <f t="shared" si="166"/>
        <v>0</v>
      </c>
      <c r="AD442" s="481">
        <f t="shared" si="166"/>
        <v>0</v>
      </c>
      <c r="AE442" s="481">
        <f t="shared" si="166"/>
        <v>0</v>
      </c>
      <c r="AF442" s="481">
        <f t="shared" si="166"/>
        <v>0</v>
      </c>
      <c r="AG442" s="481">
        <f t="shared" si="166"/>
        <v>0</v>
      </c>
      <c r="AH442" s="481">
        <f t="shared" si="166"/>
        <v>0</v>
      </c>
      <c r="AI442" s="481">
        <f t="shared" si="166"/>
        <v>0</v>
      </c>
      <c r="AJ442" s="481">
        <f t="shared" si="166"/>
        <v>0</v>
      </c>
      <c r="AK442" s="481">
        <f t="shared" si="166"/>
        <v>0</v>
      </c>
      <c r="AL442" s="481">
        <f t="shared" si="166"/>
        <v>0</v>
      </c>
      <c r="AM442" s="481">
        <f t="shared" si="166"/>
        <v>0</v>
      </c>
      <c r="AN442" s="481">
        <f t="shared" si="166"/>
        <v>0</v>
      </c>
      <c r="AO442" s="481">
        <f t="shared" si="166"/>
        <v>0</v>
      </c>
      <c r="AP442" s="481">
        <f t="shared" si="166"/>
        <v>0</v>
      </c>
      <c r="AQ442" s="470"/>
      <c r="AR442" s="481">
        <f>+SUM(AR434:AR441)</f>
        <v>0</v>
      </c>
      <c r="AS442" s="481">
        <f t="shared" ref="AS442:CA442" si="167">+SUM(AS434:AS441)</f>
        <v>0</v>
      </c>
      <c r="AT442" s="481">
        <f t="shared" si="167"/>
        <v>0</v>
      </c>
      <c r="AU442" s="481">
        <f t="shared" si="167"/>
        <v>0</v>
      </c>
      <c r="AV442" s="481">
        <f t="shared" si="167"/>
        <v>0</v>
      </c>
      <c r="AW442" s="481">
        <f t="shared" si="167"/>
        <v>0</v>
      </c>
      <c r="AX442" s="481">
        <f t="shared" si="167"/>
        <v>0</v>
      </c>
      <c r="AY442" s="481">
        <f t="shared" si="167"/>
        <v>0</v>
      </c>
      <c r="AZ442" s="481">
        <f t="shared" si="167"/>
        <v>0</v>
      </c>
      <c r="BA442" s="481">
        <f t="shared" si="167"/>
        <v>0</v>
      </c>
      <c r="BB442" s="481">
        <f t="shared" si="167"/>
        <v>0</v>
      </c>
      <c r="BC442" s="481">
        <f t="shared" si="167"/>
        <v>0</v>
      </c>
      <c r="BD442" s="481">
        <f t="shared" si="167"/>
        <v>0</v>
      </c>
      <c r="BE442" s="481">
        <f t="shared" si="167"/>
        <v>0</v>
      </c>
      <c r="BF442" s="481">
        <f t="shared" si="167"/>
        <v>0</v>
      </c>
      <c r="BG442" s="481">
        <f t="shared" si="167"/>
        <v>0</v>
      </c>
      <c r="BH442" s="481">
        <f t="shared" si="167"/>
        <v>0</v>
      </c>
      <c r="BI442" s="481">
        <f t="shared" si="167"/>
        <v>0</v>
      </c>
      <c r="BJ442" s="481">
        <f t="shared" si="167"/>
        <v>0</v>
      </c>
      <c r="BK442" s="481">
        <f t="shared" si="167"/>
        <v>0</v>
      </c>
      <c r="BL442" s="481">
        <f t="shared" si="167"/>
        <v>0</v>
      </c>
      <c r="BM442" s="481">
        <f t="shared" si="167"/>
        <v>0</v>
      </c>
      <c r="BN442" s="481">
        <f t="shared" si="167"/>
        <v>0</v>
      </c>
      <c r="BO442" s="481">
        <f t="shared" si="167"/>
        <v>0</v>
      </c>
      <c r="BP442" s="481">
        <f t="shared" si="167"/>
        <v>0</v>
      </c>
      <c r="BQ442" s="481">
        <f t="shared" si="167"/>
        <v>0</v>
      </c>
      <c r="BR442" s="481">
        <f t="shared" si="167"/>
        <v>0</v>
      </c>
      <c r="BS442" s="481">
        <f t="shared" si="167"/>
        <v>0</v>
      </c>
      <c r="BT442" s="481">
        <f t="shared" si="167"/>
        <v>0</v>
      </c>
      <c r="BU442" s="481">
        <f t="shared" si="167"/>
        <v>0</v>
      </c>
      <c r="BV442" s="481">
        <f t="shared" si="167"/>
        <v>0</v>
      </c>
      <c r="BW442" s="481">
        <f t="shared" si="167"/>
        <v>0</v>
      </c>
      <c r="BX442" s="481">
        <f t="shared" si="167"/>
        <v>0</v>
      </c>
      <c r="BY442" s="481">
        <f t="shared" si="167"/>
        <v>0</v>
      </c>
      <c r="BZ442" s="481">
        <f t="shared" si="167"/>
        <v>0</v>
      </c>
      <c r="CA442" s="481">
        <f t="shared" si="167"/>
        <v>0</v>
      </c>
      <c r="CC442" s="481">
        <f>+SUM(CC434:CC441)</f>
        <v>0</v>
      </c>
      <c r="CD442" s="481">
        <f t="shared" ref="CD442:DL442" si="168">+SUM(CD434:CD441)</f>
        <v>0</v>
      </c>
      <c r="CE442" s="481">
        <f t="shared" si="168"/>
        <v>0</v>
      </c>
      <c r="CF442" s="481">
        <f t="shared" si="168"/>
        <v>0</v>
      </c>
      <c r="CG442" s="481">
        <f t="shared" si="168"/>
        <v>0</v>
      </c>
      <c r="CH442" s="481">
        <f t="shared" si="168"/>
        <v>0</v>
      </c>
      <c r="CI442" s="481">
        <f t="shared" si="168"/>
        <v>0</v>
      </c>
      <c r="CJ442" s="481">
        <f t="shared" si="168"/>
        <v>0</v>
      </c>
      <c r="CK442" s="481">
        <f t="shared" si="168"/>
        <v>0</v>
      </c>
      <c r="CL442" s="481">
        <f t="shared" si="168"/>
        <v>0</v>
      </c>
      <c r="CM442" s="481">
        <f t="shared" si="168"/>
        <v>0</v>
      </c>
      <c r="CN442" s="481">
        <f t="shared" si="168"/>
        <v>0</v>
      </c>
      <c r="CO442" s="481">
        <f t="shared" si="168"/>
        <v>0</v>
      </c>
      <c r="CP442" s="481">
        <f t="shared" si="168"/>
        <v>0</v>
      </c>
      <c r="CQ442" s="481">
        <f t="shared" si="168"/>
        <v>0</v>
      </c>
      <c r="CR442" s="481">
        <f t="shared" si="168"/>
        <v>0</v>
      </c>
      <c r="CS442" s="481">
        <f t="shared" si="168"/>
        <v>0</v>
      </c>
      <c r="CT442" s="481">
        <f t="shared" si="168"/>
        <v>0</v>
      </c>
      <c r="CU442" s="481">
        <f t="shared" si="168"/>
        <v>0</v>
      </c>
      <c r="CV442" s="481">
        <f t="shared" si="168"/>
        <v>0</v>
      </c>
      <c r="CW442" s="481">
        <f t="shared" si="168"/>
        <v>0</v>
      </c>
      <c r="CX442" s="481">
        <f t="shared" si="168"/>
        <v>0</v>
      </c>
      <c r="CY442" s="481">
        <f t="shared" si="168"/>
        <v>0</v>
      </c>
      <c r="CZ442" s="481">
        <f t="shared" si="168"/>
        <v>0</v>
      </c>
      <c r="DA442" s="481">
        <f t="shared" si="168"/>
        <v>0</v>
      </c>
      <c r="DB442" s="481">
        <f t="shared" si="168"/>
        <v>0</v>
      </c>
      <c r="DC442" s="481">
        <f t="shared" si="168"/>
        <v>0</v>
      </c>
      <c r="DD442" s="481">
        <f t="shared" si="168"/>
        <v>0</v>
      </c>
      <c r="DE442" s="481">
        <f t="shared" si="168"/>
        <v>0</v>
      </c>
      <c r="DF442" s="481">
        <f t="shared" si="168"/>
        <v>0</v>
      </c>
      <c r="DG442" s="481">
        <f t="shared" si="168"/>
        <v>0</v>
      </c>
      <c r="DH442" s="481">
        <f t="shared" si="168"/>
        <v>0</v>
      </c>
      <c r="DI442" s="481">
        <f t="shared" si="168"/>
        <v>0</v>
      </c>
      <c r="DJ442" s="481">
        <f t="shared" si="168"/>
        <v>0</v>
      </c>
      <c r="DK442" s="481">
        <f t="shared" si="168"/>
        <v>0</v>
      </c>
      <c r="DL442" s="481">
        <f t="shared" si="168"/>
        <v>0</v>
      </c>
      <c r="DM442" s="464">
        <v>1</v>
      </c>
    </row>
  </sheetData>
  <autoFilter ref="A7:DM442" xr:uid="{257F2607-F3F6-4E2C-8319-364BE3C604A9}"/>
  <mergeCells count="4">
    <mergeCell ref="D3:F4"/>
    <mergeCell ref="G5:AP5"/>
    <mergeCell ref="AR5:CA5"/>
    <mergeCell ref="CC5:DL5"/>
  </mergeCells>
  <conditionalFormatting sqref="G8:G9 K85:K87 I45:I61 G11:G16 AR11:AR16 CC8:DL16 H23:H43 AS23:AS43 CC18:DL43 K89:K93">
    <cfRule type="cellIs" dxfId="81" priority="82" operator="greaterThan">
      <formula>0</formula>
    </cfRule>
  </conditionalFormatting>
  <conditionalFormatting sqref="H18:H21">
    <cfRule type="cellIs" dxfId="80" priority="81" operator="greaterThan">
      <formula>0</formula>
    </cfRule>
  </conditionalFormatting>
  <conditionalFormatting sqref="L95:L100">
    <cfRule type="cellIs" dxfId="79" priority="80" operator="greaterThan">
      <formula>0</formula>
    </cfRule>
  </conditionalFormatting>
  <conditionalFormatting sqref="P263:P282">
    <cfRule type="cellIs" dxfId="78" priority="78" operator="greaterThan">
      <formula>0</formula>
    </cfRule>
  </conditionalFormatting>
  <conditionalFormatting sqref="U345:U350">
    <cfRule type="cellIs" dxfId="77" priority="76" operator="greaterThan">
      <formula>0</formula>
    </cfRule>
  </conditionalFormatting>
  <conditionalFormatting sqref="O174:O261">
    <cfRule type="cellIs" dxfId="76" priority="79" operator="greaterThan">
      <formula>0</formula>
    </cfRule>
  </conditionalFormatting>
  <conditionalFormatting sqref="T336:T343">
    <cfRule type="cellIs" dxfId="75" priority="77" operator="greaterThan">
      <formula>0</formula>
    </cfRule>
  </conditionalFormatting>
  <conditionalFormatting sqref="V352:V360">
    <cfRule type="cellIs" dxfId="74" priority="75" operator="greaterThan">
      <formula>0</formula>
    </cfRule>
  </conditionalFormatting>
  <conditionalFormatting sqref="W362:W364">
    <cfRule type="cellIs" dxfId="73" priority="74" operator="greaterThan">
      <formula>0</formula>
    </cfRule>
  </conditionalFormatting>
  <conditionalFormatting sqref="X366:X372">
    <cfRule type="cellIs" dxfId="72" priority="73" operator="greaterThan">
      <formula>0</formula>
    </cfRule>
  </conditionalFormatting>
  <conditionalFormatting sqref="Y374">
    <cfRule type="cellIs" dxfId="71" priority="72" operator="greaterThan">
      <formula>0</formula>
    </cfRule>
  </conditionalFormatting>
  <conditionalFormatting sqref="Z376:Z381">
    <cfRule type="cellIs" dxfId="70" priority="71" operator="greaterThan">
      <formula>0</formula>
    </cfRule>
  </conditionalFormatting>
  <conditionalFormatting sqref="AA383:AA390">
    <cfRule type="cellIs" dxfId="69" priority="70" operator="greaterThan">
      <formula>0</formula>
    </cfRule>
  </conditionalFormatting>
  <conditionalFormatting sqref="AB392:AB400">
    <cfRule type="cellIs" dxfId="68" priority="69" operator="greaterThan">
      <formula>0</formula>
    </cfRule>
  </conditionalFormatting>
  <conditionalFormatting sqref="AC402:AC404">
    <cfRule type="cellIs" dxfId="67" priority="68" operator="greaterThan">
      <formula>0</formula>
    </cfRule>
  </conditionalFormatting>
  <conditionalFormatting sqref="AD406:AD410">
    <cfRule type="cellIs" dxfId="66" priority="67" operator="greaterThan">
      <formula>0</formula>
    </cfRule>
  </conditionalFormatting>
  <conditionalFormatting sqref="AE412:AE432">
    <cfRule type="cellIs" dxfId="65" priority="66" operator="greaterThan">
      <formula>0</formula>
    </cfRule>
  </conditionalFormatting>
  <conditionalFormatting sqref="AF434:AF441">
    <cfRule type="cellIs" dxfId="64" priority="65" operator="greaterThan">
      <formula>0</formula>
    </cfRule>
  </conditionalFormatting>
  <conditionalFormatting sqref="G22">
    <cfRule type="cellIs" dxfId="63" priority="64" operator="greaterThan">
      <formula>0</formula>
    </cfRule>
  </conditionalFormatting>
  <conditionalFormatting sqref="H10">
    <cfRule type="cellIs" dxfId="62" priority="63" operator="greaterThan">
      <formula>0</formula>
    </cfRule>
  </conditionalFormatting>
  <conditionalFormatting sqref="AR8:AR9 AV85:AV87 AT45:AT61 AV89:AV93">
    <cfRule type="cellIs" dxfId="61" priority="62" operator="greaterThan">
      <formula>0</formula>
    </cfRule>
  </conditionalFormatting>
  <conditionalFormatting sqref="AS18:AS21">
    <cfRule type="cellIs" dxfId="60" priority="61" operator="greaterThan">
      <formula>0</formula>
    </cfRule>
  </conditionalFormatting>
  <conditionalFormatting sqref="AW95:AW100">
    <cfRule type="cellIs" dxfId="59" priority="60" operator="greaterThan">
      <formula>0</formula>
    </cfRule>
  </conditionalFormatting>
  <conditionalFormatting sqref="BA263:BA282">
    <cfRule type="cellIs" dxfId="58" priority="58" operator="greaterThan">
      <formula>0</formula>
    </cfRule>
  </conditionalFormatting>
  <conditionalFormatting sqref="AZ174:AZ261">
    <cfRule type="cellIs" dxfId="57" priority="59" operator="greaterThan">
      <formula>0</formula>
    </cfRule>
  </conditionalFormatting>
  <conditionalFormatting sqref="BF345:BF350">
    <cfRule type="cellIs" dxfId="56" priority="56" operator="greaterThan">
      <formula>0</formula>
    </cfRule>
  </conditionalFormatting>
  <conditionalFormatting sqref="BE336:BE343">
    <cfRule type="cellIs" dxfId="55" priority="57" operator="greaterThan">
      <formula>0</formula>
    </cfRule>
  </conditionalFormatting>
  <conditionalFormatting sqref="BG352:BG360">
    <cfRule type="cellIs" dxfId="54" priority="55" operator="greaterThan">
      <formula>0</formula>
    </cfRule>
  </conditionalFormatting>
  <conditionalFormatting sqref="BH362:BH364">
    <cfRule type="cellIs" dxfId="53" priority="54" operator="greaterThan">
      <formula>0</formula>
    </cfRule>
  </conditionalFormatting>
  <conditionalFormatting sqref="BI366:BI372">
    <cfRule type="cellIs" dxfId="52" priority="53" operator="greaterThan">
      <formula>0</formula>
    </cfRule>
  </conditionalFormatting>
  <conditionalFormatting sqref="BJ374">
    <cfRule type="cellIs" dxfId="51" priority="52" operator="greaterThan">
      <formula>0</formula>
    </cfRule>
  </conditionalFormatting>
  <conditionalFormatting sqref="BK376:BK381">
    <cfRule type="cellIs" dxfId="50" priority="51" operator="greaterThan">
      <formula>0</formula>
    </cfRule>
  </conditionalFormatting>
  <conditionalFormatting sqref="BL383:BL390">
    <cfRule type="cellIs" dxfId="49" priority="50" operator="greaterThan">
      <formula>0</formula>
    </cfRule>
  </conditionalFormatting>
  <conditionalFormatting sqref="BM392:BM400">
    <cfRule type="cellIs" dxfId="48" priority="49" operator="greaterThan">
      <formula>0</formula>
    </cfRule>
  </conditionalFormatting>
  <conditionalFormatting sqref="BN402:BN404">
    <cfRule type="cellIs" dxfId="47" priority="48" operator="greaterThan">
      <formula>0</formula>
    </cfRule>
  </conditionalFormatting>
  <conditionalFormatting sqref="BO406:BO410">
    <cfRule type="cellIs" dxfId="46" priority="47" operator="greaterThan">
      <formula>0</formula>
    </cfRule>
  </conditionalFormatting>
  <conditionalFormatting sqref="BP412:BP432">
    <cfRule type="cellIs" dxfId="45" priority="46" operator="greaterThan">
      <formula>0</formula>
    </cfRule>
  </conditionalFormatting>
  <conditionalFormatting sqref="BQ434:BQ441">
    <cfRule type="cellIs" dxfId="44" priority="45" operator="greaterThan">
      <formula>0</formula>
    </cfRule>
  </conditionalFormatting>
  <conditionalFormatting sqref="AR22">
    <cfRule type="cellIs" dxfId="43" priority="44" operator="greaterThan">
      <formula>0</formula>
    </cfRule>
  </conditionalFormatting>
  <conditionalFormatting sqref="AS10">
    <cfRule type="cellIs" dxfId="42" priority="43" operator="greaterThan">
      <formula>0</formula>
    </cfRule>
  </conditionalFormatting>
  <conditionalFormatting sqref="AX102:AX160">
    <cfRule type="cellIs" dxfId="41" priority="42" operator="greaterThan">
      <formula>0</formula>
    </cfRule>
  </conditionalFormatting>
  <conditionalFormatting sqref="AY162:AY172">
    <cfRule type="cellIs" dxfId="40" priority="41" operator="greaterThan">
      <formula>0</formula>
    </cfRule>
  </conditionalFormatting>
  <conditionalFormatting sqref="CD10">
    <cfRule type="cellIs" dxfId="39" priority="40" operator="greaterThan">
      <formula>0</formula>
    </cfRule>
  </conditionalFormatting>
  <conditionalFormatting sqref="CC45:DL61">
    <cfRule type="cellIs" dxfId="38" priority="39" operator="greaterThan">
      <formula>0</formula>
    </cfRule>
  </conditionalFormatting>
  <conditionalFormatting sqref="CC63:DL81">
    <cfRule type="cellIs" dxfId="37" priority="38" operator="greaterThan">
      <formula>0</formula>
    </cfRule>
  </conditionalFormatting>
  <conditionalFormatting sqref="CC83:DL93">
    <cfRule type="cellIs" dxfId="36" priority="37" operator="greaterThan">
      <formula>0</formula>
    </cfRule>
  </conditionalFormatting>
  <conditionalFormatting sqref="CC95:DL100">
    <cfRule type="cellIs" dxfId="35" priority="36" operator="greaterThan">
      <formula>0</formula>
    </cfRule>
  </conditionalFormatting>
  <conditionalFormatting sqref="CC102:DL160">
    <cfRule type="cellIs" dxfId="34" priority="35" operator="greaterThan">
      <formula>0</formula>
    </cfRule>
  </conditionalFormatting>
  <conditionalFormatting sqref="CC162:DL172">
    <cfRule type="cellIs" dxfId="33" priority="34" operator="greaterThan">
      <formula>0</formula>
    </cfRule>
  </conditionalFormatting>
  <conditionalFormatting sqref="CC174:DL260">
    <cfRule type="cellIs" dxfId="32" priority="33" operator="greaterThan">
      <formula>0</formula>
    </cfRule>
  </conditionalFormatting>
  <conditionalFormatting sqref="CC261:DL261">
    <cfRule type="cellIs" dxfId="31" priority="32" operator="greaterThan">
      <formula>0</formula>
    </cfRule>
  </conditionalFormatting>
  <conditionalFormatting sqref="CC263:DL282">
    <cfRule type="cellIs" dxfId="30" priority="31" operator="greaterThan">
      <formula>0</formula>
    </cfRule>
  </conditionalFormatting>
  <conditionalFormatting sqref="CC284:DL292">
    <cfRule type="cellIs" dxfId="29" priority="30" operator="greaterThan">
      <formula>0</formula>
    </cfRule>
  </conditionalFormatting>
  <conditionalFormatting sqref="CC294:DL325">
    <cfRule type="cellIs" dxfId="28" priority="29" operator="greaterThan">
      <formula>0</formula>
    </cfRule>
  </conditionalFormatting>
  <conditionalFormatting sqref="CC327:DL334">
    <cfRule type="cellIs" dxfId="27" priority="28" operator="greaterThan">
      <formula>0</formula>
    </cfRule>
  </conditionalFormatting>
  <conditionalFormatting sqref="CC336:DL343">
    <cfRule type="cellIs" dxfId="26" priority="27" operator="greaterThan">
      <formula>0</formula>
    </cfRule>
  </conditionalFormatting>
  <conditionalFormatting sqref="CC345:DL350">
    <cfRule type="cellIs" dxfId="25" priority="26" operator="greaterThan">
      <formula>0</formula>
    </cfRule>
  </conditionalFormatting>
  <conditionalFormatting sqref="CC352:DL360">
    <cfRule type="cellIs" dxfId="24" priority="25" operator="greaterThan">
      <formula>0</formula>
    </cfRule>
  </conditionalFormatting>
  <conditionalFormatting sqref="CC362:DL364">
    <cfRule type="cellIs" dxfId="23" priority="24" operator="greaterThan">
      <formula>0</formula>
    </cfRule>
  </conditionalFormatting>
  <conditionalFormatting sqref="CC366:DL372">
    <cfRule type="cellIs" dxfId="22" priority="23" operator="greaterThan">
      <formula>0</formula>
    </cfRule>
  </conditionalFormatting>
  <conditionalFormatting sqref="CC374:DL374">
    <cfRule type="cellIs" dxfId="21" priority="22" operator="greaterThan">
      <formula>0</formula>
    </cfRule>
  </conditionalFormatting>
  <conditionalFormatting sqref="CC376:DL381">
    <cfRule type="cellIs" dxfId="20" priority="21" operator="greaterThan">
      <formula>0</formula>
    </cfRule>
  </conditionalFormatting>
  <conditionalFormatting sqref="CC383:DL390">
    <cfRule type="cellIs" dxfId="19" priority="20" operator="greaterThan">
      <formula>0</formula>
    </cfRule>
  </conditionalFormatting>
  <conditionalFormatting sqref="CC392:DL400">
    <cfRule type="cellIs" dxfId="18" priority="19" operator="greaterThan">
      <formula>0</formula>
    </cfRule>
  </conditionalFormatting>
  <conditionalFormatting sqref="CC402:DL404">
    <cfRule type="cellIs" dxfId="17" priority="18" operator="greaterThan">
      <formula>0</formula>
    </cfRule>
  </conditionalFormatting>
  <conditionalFormatting sqref="CC406:DL410">
    <cfRule type="cellIs" dxfId="16" priority="17" operator="greaterThan">
      <formula>0</formula>
    </cfRule>
  </conditionalFormatting>
  <conditionalFormatting sqref="CC412:DL432">
    <cfRule type="cellIs" dxfId="15" priority="16" operator="greaterThan">
      <formula>0</formula>
    </cfRule>
  </conditionalFormatting>
  <conditionalFormatting sqref="CC434:DL441">
    <cfRule type="cellIs" dxfId="14" priority="15" operator="greaterThan">
      <formula>0</formula>
    </cfRule>
  </conditionalFormatting>
  <conditionalFormatting sqref="M102:M160">
    <cfRule type="cellIs" dxfId="13" priority="14" operator="greaterThan">
      <formula>0</formula>
    </cfRule>
  </conditionalFormatting>
  <conditionalFormatting sqref="N162:N172">
    <cfRule type="cellIs" dxfId="12" priority="13" operator="greaterThan">
      <formula>0</formula>
    </cfRule>
  </conditionalFormatting>
  <conditionalFormatting sqref="R294:R325 BC294:BC325">
    <cfRule type="cellIs" dxfId="11" priority="11" operator="greaterThan">
      <formula>0</formula>
    </cfRule>
  </conditionalFormatting>
  <conditionalFormatting sqref="Q284:Q292 BB284:BB292">
    <cfRule type="cellIs" dxfId="10" priority="12" operator="greaterThan">
      <formula>0</formula>
    </cfRule>
  </conditionalFormatting>
  <conditionalFormatting sqref="BD327:BD334">
    <cfRule type="cellIs" dxfId="9" priority="9" operator="greaterThan">
      <formula>0</formula>
    </cfRule>
  </conditionalFormatting>
  <conditionalFormatting sqref="S327:S334">
    <cfRule type="cellIs" dxfId="8" priority="10" operator="greaterThan">
      <formula>0</formula>
    </cfRule>
  </conditionalFormatting>
  <conditionalFormatting sqref="K83">
    <cfRule type="cellIs" dxfId="7" priority="8" operator="greaterThan">
      <formula>0</formula>
    </cfRule>
  </conditionalFormatting>
  <conditionalFormatting sqref="AV83">
    <cfRule type="cellIs" dxfId="6" priority="7" operator="greaterThan">
      <formula>0</formula>
    </cfRule>
  </conditionalFormatting>
  <conditionalFormatting sqref="K84">
    <cfRule type="cellIs" dxfId="5" priority="6" operator="greaterThan">
      <formula>0</formula>
    </cfRule>
  </conditionalFormatting>
  <conditionalFormatting sqref="AV84">
    <cfRule type="cellIs" dxfId="4" priority="5" operator="greaterThan">
      <formula>0</formula>
    </cfRule>
  </conditionalFormatting>
  <conditionalFormatting sqref="K88">
    <cfRule type="cellIs" dxfId="3" priority="4" operator="greaterThan">
      <formula>0</formula>
    </cfRule>
  </conditionalFormatting>
  <conditionalFormatting sqref="AV88">
    <cfRule type="cellIs" dxfId="2" priority="3" operator="greaterThan">
      <formula>0</formula>
    </cfRule>
  </conditionalFormatting>
  <conditionalFormatting sqref="J63:J81">
    <cfRule type="cellIs" dxfId="1" priority="2" operator="greaterThan">
      <formula>0</formula>
    </cfRule>
  </conditionalFormatting>
  <conditionalFormatting sqref="AU63:AU81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F34A-E99D-4830-AB3A-3F6EFA7E2CF6}">
  <sheetPr>
    <tabColor rgb="FF00B0F0"/>
    <pageSetUpPr fitToPage="1"/>
  </sheetPr>
  <dimension ref="A1:WVW54"/>
  <sheetViews>
    <sheetView showGridLines="0" zoomScale="80" zoomScaleNormal="80" workbookViewId="0">
      <pane xSplit="5" ySplit="5" topLeftCell="F18" activePane="bottomRight" state="frozen"/>
      <selection activeCell="L23" sqref="L23"/>
      <selection pane="topRight" activeCell="L23" sqref="L23"/>
      <selection pane="bottomLeft" activeCell="L23" sqref="L23"/>
      <selection pane="bottomRight" activeCell="J2" sqref="J2"/>
    </sheetView>
  </sheetViews>
  <sheetFormatPr defaultRowHeight="14.4"/>
  <cols>
    <col min="1" max="1" width="11.90625" style="211" customWidth="1"/>
    <col min="2" max="2" width="9.453125" style="209" bestFit="1" customWidth="1"/>
    <col min="3" max="3" width="4.90625" style="228" hidden="1" customWidth="1"/>
    <col min="4" max="4" width="17" style="211" hidden="1" customWidth="1"/>
    <col min="5" max="5" width="5.81640625" style="211" hidden="1" customWidth="1"/>
    <col min="6" max="6" width="7.90625" style="228" customWidth="1"/>
    <col min="7" max="7" width="22.81640625" style="211" bestFit="1" customWidth="1"/>
    <col min="8" max="8" width="6.08984375" style="228" customWidth="1"/>
    <col min="9" max="9" width="21.90625" style="211" bestFit="1" customWidth="1"/>
    <col min="10" max="10" width="27.1796875" style="211" bestFit="1" customWidth="1"/>
    <col min="11" max="11" width="7.6328125" style="211" customWidth="1"/>
    <col min="12" max="12" width="4.453125" style="19" hidden="1" customWidth="1"/>
    <col min="13" max="13" width="4.453125" style="211" hidden="1" customWidth="1"/>
    <col min="14" max="14" width="4.453125" style="211" customWidth="1"/>
    <col min="15" max="15" width="11.6328125" style="86" customWidth="1"/>
    <col min="16" max="16" width="5.453125" style="86" bestFit="1" customWidth="1"/>
    <col min="17" max="17" width="14" style="19" customWidth="1"/>
    <col min="18" max="18" width="13.453125" style="26" bestFit="1" customWidth="1"/>
    <col min="19" max="19" width="12.08984375" style="19" customWidth="1"/>
    <col min="20" max="20" width="16.08984375" style="19" customWidth="1"/>
    <col min="21" max="251" width="8.90625" style="211"/>
    <col min="252" max="252" width="7.90625" style="211" customWidth="1"/>
    <col min="253" max="253" width="9.453125" style="211" bestFit="1" customWidth="1"/>
    <col min="254" max="256" width="0" style="211" hidden="1" customWidth="1"/>
    <col min="257" max="257" width="7.90625" style="211" customWidth="1"/>
    <col min="258" max="258" width="21" style="211" customWidth="1"/>
    <col min="259" max="259" width="4.90625" style="211" bestFit="1" customWidth="1"/>
    <col min="260" max="260" width="21.90625" style="211" bestFit="1" customWidth="1"/>
    <col min="261" max="261" width="19" style="211" customWidth="1"/>
    <col min="262" max="264" width="0" style="211" hidden="1" customWidth="1"/>
    <col min="265" max="265" width="4.453125" style="211" customWidth="1"/>
    <col min="266" max="267" width="0" style="211" hidden="1" customWidth="1"/>
    <col min="268" max="269" width="10.1796875" style="211" bestFit="1" customWidth="1"/>
    <col min="270" max="270" width="0" style="211" hidden="1" customWidth="1"/>
    <col min="271" max="271" width="16.08984375" style="211" customWidth="1"/>
    <col min="272" max="507" width="8.90625" style="211"/>
    <col min="508" max="508" width="7.90625" style="211" customWidth="1"/>
    <col min="509" max="509" width="9.453125" style="211" bestFit="1" customWidth="1"/>
    <col min="510" max="512" width="0" style="211" hidden="1" customWidth="1"/>
    <col min="513" max="513" width="7.90625" style="211" customWidth="1"/>
    <col min="514" max="514" width="21" style="211" customWidth="1"/>
    <col min="515" max="515" width="4.90625" style="211" bestFit="1" customWidth="1"/>
    <col min="516" max="516" width="21.90625" style="211" bestFit="1" customWidth="1"/>
    <col min="517" max="517" width="19" style="211" customWidth="1"/>
    <col min="518" max="520" width="0" style="211" hidden="1" customWidth="1"/>
    <col min="521" max="521" width="4.453125" style="211" customWidth="1"/>
    <col min="522" max="523" width="0" style="211" hidden="1" customWidth="1"/>
    <col min="524" max="525" width="10.1796875" style="211" bestFit="1" customWidth="1"/>
    <col min="526" max="526" width="0" style="211" hidden="1" customWidth="1"/>
    <col min="527" max="527" width="16.08984375" style="211" customWidth="1"/>
    <col min="528" max="763" width="8.90625" style="211"/>
    <col min="764" max="764" width="7.90625" style="211" customWidth="1"/>
    <col min="765" max="765" width="9.453125" style="211" bestFit="1" customWidth="1"/>
    <col min="766" max="768" width="0" style="211" hidden="1" customWidth="1"/>
    <col min="769" max="769" width="7.90625" style="211" customWidth="1"/>
    <col min="770" max="770" width="21" style="211" customWidth="1"/>
    <col min="771" max="771" width="4.90625" style="211" bestFit="1" customWidth="1"/>
    <col min="772" max="772" width="21.90625" style="211" bestFit="1" customWidth="1"/>
    <col min="773" max="773" width="19" style="211" customWidth="1"/>
    <col min="774" max="776" width="0" style="211" hidden="1" customWidth="1"/>
    <col min="777" max="777" width="4.453125" style="211" customWidth="1"/>
    <col min="778" max="779" width="0" style="211" hidden="1" customWidth="1"/>
    <col min="780" max="781" width="10.1796875" style="211" bestFit="1" customWidth="1"/>
    <col min="782" max="782" width="0" style="211" hidden="1" customWidth="1"/>
    <col min="783" max="783" width="16.08984375" style="211" customWidth="1"/>
    <col min="784" max="1019" width="8.90625" style="211"/>
    <col min="1020" max="1020" width="7.90625" style="211" customWidth="1"/>
    <col min="1021" max="1021" width="9.453125" style="211" bestFit="1" customWidth="1"/>
    <col min="1022" max="1024" width="0" style="211" hidden="1" customWidth="1"/>
    <col min="1025" max="1025" width="7.90625" style="211" customWidth="1"/>
    <col min="1026" max="1026" width="21" style="211" customWidth="1"/>
    <col min="1027" max="1027" width="4.90625" style="211" bestFit="1" customWidth="1"/>
    <col min="1028" max="1028" width="21.90625" style="211" bestFit="1" customWidth="1"/>
    <col min="1029" max="1029" width="19" style="211" customWidth="1"/>
    <col min="1030" max="1032" width="0" style="211" hidden="1" customWidth="1"/>
    <col min="1033" max="1033" width="4.453125" style="211" customWidth="1"/>
    <col min="1034" max="1035" width="0" style="211" hidden="1" customWidth="1"/>
    <col min="1036" max="1037" width="10.1796875" style="211" bestFit="1" customWidth="1"/>
    <col min="1038" max="1038" width="0" style="211" hidden="1" customWidth="1"/>
    <col min="1039" max="1039" width="16.08984375" style="211" customWidth="1"/>
    <col min="1040" max="1275" width="8.90625" style="211"/>
    <col min="1276" max="1276" width="7.90625" style="211" customWidth="1"/>
    <col min="1277" max="1277" width="9.453125" style="211" bestFit="1" customWidth="1"/>
    <col min="1278" max="1280" width="0" style="211" hidden="1" customWidth="1"/>
    <col min="1281" max="1281" width="7.90625" style="211" customWidth="1"/>
    <col min="1282" max="1282" width="21" style="211" customWidth="1"/>
    <col min="1283" max="1283" width="4.90625" style="211" bestFit="1" customWidth="1"/>
    <col min="1284" max="1284" width="21.90625" style="211" bestFit="1" customWidth="1"/>
    <col min="1285" max="1285" width="19" style="211" customWidth="1"/>
    <col min="1286" max="1288" width="0" style="211" hidden="1" customWidth="1"/>
    <col min="1289" max="1289" width="4.453125" style="211" customWidth="1"/>
    <col min="1290" max="1291" width="0" style="211" hidden="1" customWidth="1"/>
    <col min="1292" max="1293" width="10.1796875" style="211" bestFit="1" customWidth="1"/>
    <col min="1294" max="1294" width="0" style="211" hidden="1" customWidth="1"/>
    <col min="1295" max="1295" width="16.08984375" style="211" customWidth="1"/>
    <col min="1296" max="1531" width="8.90625" style="211"/>
    <col min="1532" max="1532" width="7.90625" style="211" customWidth="1"/>
    <col min="1533" max="1533" width="9.453125" style="211" bestFit="1" customWidth="1"/>
    <col min="1534" max="1536" width="0" style="211" hidden="1" customWidth="1"/>
    <col min="1537" max="1537" width="7.90625" style="211" customWidth="1"/>
    <col min="1538" max="1538" width="21" style="211" customWidth="1"/>
    <col min="1539" max="1539" width="4.90625" style="211" bestFit="1" customWidth="1"/>
    <col min="1540" max="1540" width="21.90625" style="211" bestFit="1" customWidth="1"/>
    <col min="1541" max="1541" width="19" style="211" customWidth="1"/>
    <col min="1542" max="1544" width="0" style="211" hidden="1" customWidth="1"/>
    <col min="1545" max="1545" width="4.453125" style="211" customWidth="1"/>
    <col min="1546" max="1547" width="0" style="211" hidden="1" customWidth="1"/>
    <col min="1548" max="1549" width="10.1796875" style="211" bestFit="1" customWidth="1"/>
    <col min="1550" max="1550" width="0" style="211" hidden="1" customWidth="1"/>
    <col min="1551" max="1551" width="16.08984375" style="211" customWidth="1"/>
    <col min="1552" max="1787" width="8.90625" style="211"/>
    <col min="1788" max="1788" width="7.90625" style="211" customWidth="1"/>
    <col min="1789" max="1789" width="9.453125" style="211" bestFit="1" customWidth="1"/>
    <col min="1790" max="1792" width="0" style="211" hidden="1" customWidth="1"/>
    <col min="1793" max="1793" width="7.90625" style="211" customWidth="1"/>
    <col min="1794" max="1794" width="21" style="211" customWidth="1"/>
    <col min="1795" max="1795" width="4.90625" style="211" bestFit="1" customWidth="1"/>
    <col min="1796" max="1796" width="21.90625" style="211" bestFit="1" customWidth="1"/>
    <col min="1797" max="1797" width="19" style="211" customWidth="1"/>
    <col min="1798" max="1800" width="0" style="211" hidden="1" customWidth="1"/>
    <col min="1801" max="1801" width="4.453125" style="211" customWidth="1"/>
    <col min="1802" max="1803" width="0" style="211" hidden="1" customWidth="1"/>
    <col min="1804" max="1805" width="10.1796875" style="211" bestFit="1" customWidth="1"/>
    <col min="1806" max="1806" width="0" style="211" hidden="1" customWidth="1"/>
    <col min="1807" max="1807" width="16.08984375" style="211" customWidth="1"/>
    <col min="1808" max="2043" width="8.90625" style="211"/>
    <col min="2044" max="2044" width="7.90625" style="211" customWidth="1"/>
    <col min="2045" max="2045" width="9.453125" style="211" bestFit="1" customWidth="1"/>
    <col min="2046" max="2048" width="0" style="211" hidden="1" customWidth="1"/>
    <col min="2049" max="2049" width="7.90625" style="211" customWidth="1"/>
    <col min="2050" max="2050" width="21" style="211" customWidth="1"/>
    <col min="2051" max="2051" width="4.90625" style="211" bestFit="1" customWidth="1"/>
    <col min="2052" max="2052" width="21.90625" style="211" bestFit="1" customWidth="1"/>
    <col min="2053" max="2053" width="19" style="211" customWidth="1"/>
    <col min="2054" max="2056" width="0" style="211" hidden="1" customWidth="1"/>
    <col min="2057" max="2057" width="4.453125" style="211" customWidth="1"/>
    <col min="2058" max="2059" width="0" style="211" hidden="1" customWidth="1"/>
    <col min="2060" max="2061" width="10.1796875" style="211" bestFit="1" customWidth="1"/>
    <col min="2062" max="2062" width="0" style="211" hidden="1" customWidth="1"/>
    <col min="2063" max="2063" width="16.08984375" style="211" customWidth="1"/>
    <col min="2064" max="2299" width="8.90625" style="211"/>
    <col min="2300" max="2300" width="7.90625" style="211" customWidth="1"/>
    <col min="2301" max="2301" width="9.453125" style="211" bestFit="1" customWidth="1"/>
    <col min="2302" max="2304" width="0" style="211" hidden="1" customWidth="1"/>
    <col min="2305" max="2305" width="7.90625" style="211" customWidth="1"/>
    <col min="2306" max="2306" width="21" style="211" customWidth="1"/>
    <col min="2307" max="2307" width="4.90625" style="211" bestFit="1" customWidth="1"/>
    <col min="2308" max="2308" width="21.90625" style="211" bestFit="1" customWidth="1"/>
    <col min="2309" max="2309" width="19" style="211" customWidth="1"/>
    <col min="2310" max="2312" width="0" style="211" hidden="1" customWidth="1"/>
    <col min="2313" max="2313" width="4.453125" style="211" customWidth="1"/>
    <col min="2314" max="2315" width="0" style="211" hidden="1" customWidth="1"/>
    <col min="2316" max="2317" width="10.1796875" style="211" bestFit="1" customWidth="1"/>
    <col min="2318" max="2318" width="0" style="211" hidden="1" customWidth="1"/>
    <col min="2319" max="2319" width="16.08984375" style="211" customWidth="1"/>
    <col min="2320" max="2555" width="8.90625" style="211"/>
    <col min="2556" max="2556" width="7.90625" style="211" customWidth="1"/>
    <col min="2557" max="2557" width="9.453125" style="211" bestFit="1" customWidth="1"/>
    <col min="2558" max="2560" width="0" style="211" hidden="1" customWidth="1"/>
    <col min="2561" max="2561" width="7.90625" style="211" customWidth="1"/>
    <col min="2562" max="2562" width="21" style="211" customWidth="1"/>
    <col min="2563" max="2563" width="4.90625" style="211" bestFit="1" customWidth="1"/>
    <col min="2564" max="2564" width="21.90625" style="211" bestFit="1" customWidth="1"/>
    <col min="2565" max="2565" width="19" style="211" customWidth="1"/>
    <col min="2566" max="2568" width="0" style="211" hidden="1" customWidth="1"/>
    <col min="2569" max="2569" width="4.453125" style="211" customWidth="1"/>
    <col min="2570" max="2571" width="0" style="211" hidden="1" customWidth="1"/>
    <col min="2572" max="2573" width="10.1796875" style="211" bestFit="1" customWidth="1"/>
    <col min="2574" max="2574" width="0" style="211" hidden="1" customWidth="1"/>
    <col min="2575" max="2575" width="16.08984375" style="211" customWidth="1"/>
    <col min="2576" max="2811" width="8.90625" style="211"/>
    <col min="2812" max="2812" width="7.90625" style="211" customWidth="1"/>
    <col min="2813" max="2813" width="9.453125" style="211" bestFit="1" customWidth="1"/>
    <col min="2814" max="2816" width="0" style="211" hidden="1" customWidth="1"/>
    <col min="2817" max="2817" width="7.90625" style="211" customWidth="1"/>
    <col min="2818" max="2818" width="21" style="211" customWidth="1"/>
    <col min="2819" max="2819" width="4.90625" style="211" bestFit="1" customWidth="1"/>
    <col min="2820" max="2820" width="21.90625" style="211" bestFit="1" customWidth="1"/>
    <col min="2821" max="2821" width="19" style="211" customWidth="1"/>
    <col min="2822" max="2824" width="0" style="211" hidden="1" customWidth="1"/>
    <col min="2825" max="2825" width="4.453125" style="211" customWidth="1"/>
    <col min="2826" max="2827" width="0" style="211" hidden="1" customWidth="1"/>
    <col min="2828" max="2829" width="10.1796875" style="211" bestFit="1" customWidth="1"/>
    <col min="2830" max="2830" width="0" style="211" hidden="1" customWidth="1"/>
    <col min="2831" max="2831" width="16.08984375" style="211" customWidth="1"/>
    <col min="2832" max="3067" width="8.90625" style="211"/>
    <col min="3068" max="3068" width="7.90625" style="211" customWidth="1"/>
    <col min="3069" max="3069" width="9.453125" style="211" bestFit="1" customWidth="1"/>
    <col min="3070" max="3072" width="0" style="211" hidden="1" customWidth="1"/>
    <col min="3073" max="3073" width="7.90625" style="211" customWidth="1"/>
    <col min="3074" max="3074" width="21" style="211" customWidth="1"/>
    <col min="3075" max="3075" width="4.90625" style="211" bestFit="1" customWidth="1"/>
    <col min="3076" max="3076" width="21.90625" style="211" bestFit="1" customWidth="1"/>
    <col min="3077" max="3077" width="19" style="211" customWidth="1"/>
    <col min="3078" max="3080" width="0" style="211" hidden="1" customWidth="1"/>
    <col min="3081" max="3081" width="4.453125" style="211" customWidth="1"/>
    <col min="3082" max="3083" width="0" style="211" hidden="1" customWidth="1"/>
    <col min="3084" max="3085" width="10.1796875" style="211" bestFit="1" customWidth="1"/>
    <col min="3086" max="3086" width="0" style="211" hidden="1" customWidth="1"/>
    <col min="3087" max="3087" width="16.08984375" style="211" customWidth="1"/>
    <col min="3088" max="3323" width="8.90625" style="211"/>
    <col min="3324" max="3324" width="7.90625" style="211" customWidth="1"/>
    <col min="3325" max="3325" width="9.453125" style="211" bestFit="1" customWidth="1"/>
    <col min="3326" max="3328" width="0" style="211" hidden="1" customWidth="1"/>
    <col min="3329" max="3329" width="7.90625" style="211" customWidth="1"/>
    <col min="3330" max="3330" width="21" style="211" customWidth="1"/>
    <col min="3331" max="3331" width="4.90625" style="211" bestFit="1" customWidth="1"/>
    <col min="3332" max="3332" width="21.90625" style="211" bestFit="1" customWidth="1"/>
    <col min="3333" max="3333" width="19" style="211" customWidth="1"/>
    <col min="3334" max="3336" width="0" style="211" hidden="1" customWidth="1"/>
    <col min="3337" max="3337" width="4.453125" style="211" customWidth="1"/>
    <col min="3338" max="3339" width="0" style="211" hidden="1" customWidth="1"/>
    <col min="3340" max="3341" width="10.1796875" style="211" bestFit="1" customWidth="1"/>
    <col min="3342" max="3342" width="0" style="211" hidden="1" customWidth="1"/>
    <col min="3343" max="3343" width="16.08984375" style="211" customWidth="1"/>
    <col min="3344" max="3579" width="8.90625" style="211"/>
    <col min="3580" max="3580" width="7.90625" style="211" customWidth="1"/>
    <col min="3581" max="3581" width="9.453125" style="211" bestFit="1" customWidth="1"/>
    <col min="3582" max="3584" width="0" style="211" hidden="1" customWidth="1"/>
    <col min="3585" max="3585" width="7.90625" style="211" customWidth="1"/>
    <col min="3586" max="3586" width="21" style="211" customWidth="1"/>
    <col min="3587" max="3587" width="4.90625" style="211" bestFit="1" customWidth="1"/>
    <col min="3588" max="3588" width="21.90625" style="211" bestFit="1" customWidth="1"/>
    <col min="3589" max="3589" width="19" style="211" customWidth="1"/>
    <col min="3590" max="3592" width="0" style="211" hidden="1" customWidth="1"/>
    <col min="3593" max="3593" width="4.453125" style="211" customWidth="1"/>
    <col min="3594" max="3595" width="0" style="211" hidden="1" customWidth="1"/>
    <col min="3596" max="3597" width="10.1796875" style="211" bestFit="1" customWidth="1"/>
    <col min="3598" max="3598" width="0" style="211" hidden="1" customWidth="1"/>
    <col min="3599" max="3599" width="16.08984375" style="211" customWidth="1"/>
    <col min="3600" max="3835" width="8.90625" style="211"/>
    <col min="3836" max="3836" width="7.90625" style="211" customWidth="1"/>
    <col min="3837" max="3837" width="9.453125" style="211" bestFit="1" customWidth="1"/>
    <col min="3838" max="3840" width="0" style="211" hidden="1" customWidth="1"/>
    <col min="3841" max="3841" width="7.90625" style="211" customWidth="1"/>
    <col min="3842" max="3842" width="21" style="211" customWidth="1"/>
    <col min="3843" max="3843" width="4.90625" style="211" bestFit="1" customWidth="1"/>
    <col min="3844" max="3844" width="21.90625" style="211" bestFit="1" customWidth="1"/>
    <col min="3845" max="3845" width="19" style="211" customWidth="1"/>
    <col min="3846" max="3848" width="0" style="211" hidden="1" customWidth="1"/>
    <col min="3849" max="3849" width="4.453125" style="211" customWidth="1"/>
    <col min="3850" max="3851" width="0" style="211" hidden="1" customWidth="1"/>
    <col min="3852" max="3853" width="10.1796875" style="211" bestFit="1" customWidth="1"/>
    <col min="3854" max="3854" width="0" style="211" hidden="1" customWidth="1"/>
    <col min="3855" max="3855" width="16.08984375" style="211" customWidth="1"/>
    <col min="3856" max="4091" width="8.90625" style="211"/>
    <col min="4092" max="4092" width="7.90625" style="211" customWidth="1"/>
    <col min="4093" max="4093" width="9.453125" style="211" bestFit="1" customWidth="1"/>
    <col min="4094" max="4096" width="0" style="211" hidden="1" customWidth="1"/>
    <col min="4097" max="4097" width="7.90625" style="211" customWidth="1"/>
    <col min="4098" max="4098" width="21" style="211" customWidth="1"/>
    <col min="4099" max="4099" width="4.90625" style="211" bestFit="1" customWidth="1"/>
    <col min="4100" max="4100" width="21.90625" style="211" bestFit="1" customWidth="1"/>
    <col min="4101" max="4101" width="19" style="211" customWidth="1"/>
    <col min="4102" max="4104" width="0" style="211" hidden="1" customWidth="1"/>
    <col min="4105" max="4105" width="4.453125" style="211" customWidth="1"/>
    <col min="4106" max="4107" width="0" style="211" hidden="1" customWidth="1"/>
    <col min="4108" max="4109" width="10.1796875" style="211" bestFit="1" customWidth="1"/>
    <col min="4110" max="4110" width="0" style="211" hidden="1" customWidth="1"/>
    <col min="4111" max="4111" width="16.08984375" style="211" customWidth="1"/>
    <col min="4112" max="4347" width="8.90625" style="211"/>
    <col min="4348" max="4348" width="7.90625" style="211" customWidth="1"/>
    <col min="4349" max="4349" width="9.453125" style="211" bestFit="1" customWidth="1"/>
    <col min="4350" max="4352" width="0" style="211" hidden="1" customWidth="1"/>
    <col min="4353" max="4353" width="7.90625" style="211" customWidth="1"/>
    <col min="4354" max="4354" width="21" style="211" customWidth="1"/>
    <col min="4355" max="4355" width="4.90625" style="211" bestFit="1" customWidth="1"/>
    <col min="4356" max="4356" width="21.90625" style="211" bestFit="1" customWidth="1"/>
    <col min="4357" max="4357" width="19" style="211" customWidth="1"/>
    <col min="4358" max="4360" width="0" style="211" hidden="1" customWidth="1"/>
    <col min="4361" max="4361" width="4.453125" style="211" customWidth="1"/>
    <col min="4362" max="4363" width="0" style="211" hidden="1" customWidth="1"/>
    <col min="4364" max="4365" width="10.1796875" style="211" bestFit="1" customWidth="1"/>
    <col min="4366" max="4366" width="0" style="211" hidden="1" customWidth="1"/>
    <col min="4367" max="4367" width="16.08984375" style="211" customWidth="1"/>
    <col min="4368" max="4603" width="8.90625" style="211"/>
    <col min="4604" max="4604" width="7.90625" style="211" customWidth="1"/>
    <col min="4605" max="4605" width="9.453125" style="211" bestFit="1" customWidth="1"/>
    <col min="4606" max="4608" width="0" style="211" hidden="1" customWidth="1"/>
    <col min="4609" max="4609" width="7.90625" style="211" customWidth="1"/>
    <col min="4610" max="4610" width="21" style="211" customWidth="1"/>
    <col min="4611" max="4611" width="4.90625" style="211" bestFit="1" customWidth="1"/>
    <col min="4612" max="4612" width="21.90625" style="211" bestFit="1" customWidth="1"/>
    <col min="4613" max="4613" width="19" style="211" customWidth="1"/>
    <col min="4614" max="4616" width="0" style="211" hidden="1" customWidth="1"/>
    <col min="4617" max="4617" width="4.453125" style="211" customWidth="1"/>
    <col min="4618" max="4619" width="0" style="211" hidden="1" customWidth="1"/>
    <col min="4620" max="4621" width="10.1796875" style="211" bestFit="1" customWidth="1"/>
    <col min="4622" max="4622" width="0" style="211" hidden="1" customWidth="1"/>
    <col min="4623" max="4623" width="16.08984375" style="211" customWidth="1"/>
    <col min="4624" max="4859" width="8.90625" style="211"/>
    <col min="4860" max="4860" width="7.90625" style="211" customWidth="1"/>
    <col min="4861" max="4861" width="9.453125" style="211" bestFit="1" customWidth="1"/>
    <col min="4862" max="4864" width="0" style="211" hidden="1" customWidth="1"/>
    <col min="4865" max="4865" width="7.90625" style="211" customWidth="1"/>
    <col min="4866" max="4866" width="21" style="211" customWidth="1"/>
    <col min="4867" max="4867" width="4.90625" style="211" bestFit="1" customWidth="1"/>
    <col min="4868" max="4868" width="21.90625" style="211" bestFit="1" customWidth="1"/>
    <col min="4869" max="4869" width="19" style="211" customWidth="1"/>
    <col min="4870" max="4872" width="0" style="211" hidden="1" customWidth="1"/>
    <col min="4873" max="4873" width="4.453125" style="211" customWidth="1"/>
    <col min="4874" max="4875" width="0" style="211" hidden="1" customWidth="1"/>
    <col min="4876" max="4877" width="10.1796875" style="211" bestFit="1" customWidth="1"/>
    <col min="4878" max="4878" width="0" style="211" hidden="1" customWidth="1"/>
    <col min="4879" max="4879" width="16.08984375" style="211" customWidth="1"/>
    <col min="4880" max="5115" width="8.90625" style="211"/>
    <col min="5116" max="5116" width="7.90625" style="211" customWidth="1"/>
    <col min="5117" max="5117" width="9.453125" style="211" bestFit="1" customWidth="1"/>
    <col min="5118" max="5120" width="0" style="211" hidden="1" customWidth="1"/>
    <col min="5121" max="5121" width="7.90625" style="211" customWidth="1"/>
    <col min="5122" max="5122" width="21" style="211" customWidth="1"/>
    <col min="5123" max="5123" width="4.90625" style="211" bestFit="1" customWidth="1"/>
    <col min="5124" max="5124" width="21.90625" style="211" bestFit="1" customWidth="1"/>
    <col min="5125" max="5125" width="19" style="211" customWidth="1"/>
    <col min="5126" max="5128" width="0" style="211" hidden="1" customWidth="1"/>
    <col min="5129" max="5129" width="4.453125" style="211" customWidth="1"/>
    <col min="5130" max="5131" width="0" style="211" hidden="1" customWidth="1"/>
    <col min="5132" max="5133" width="10.1796875" style="211" bestFit="1" customWidth="1"/>
    <col min="5134" max="5134" width="0" style="211" hidden="1" customWidth="1"/>
    <col min="5135" max="5135" width="16.08984375" style="211" customWidth="1"/>
    <col min="5136" max="5371" width="8.90625" style="211"/>
    <col min="5372" max="5372" width="7.90625" style="211" customWidth="1"/>
    <col min="5373" max="5373" width="9.453125" style="211" bestFit="1" customWidth="1"/>
    <col min="5374" max="5376" width="0" style="211" hidden="1" customWidth="1"/>
    <col min="5377" max="5377" width="7.90625" style="211" customWidth="1"/>
    <col min="5378" max="5378" width="21" style="211" customWidth="1"/>
    <col min="5379" max="5379" width="4.90625" style="211" bestFit="1" customWidth="1"/>
    <col min="5380" max="5380" width="21.90625" style="211" bestFit="1" customWidth="1"/>
    <col min="5381" max="5381" width="19" style="211" customWidth="1"/>
    <col min="5382" max="5384" width="0" style="211" hidden="1" customWidth="1"/>
    <col min="5385" max="5385" width="4.453125" style="211" customWidth="1"/>
    <col min="5386" max="5387" width="0" style="211" hidden="1" customWidth="1"/>
    <col min="5388" max="5389" width="10.1796875" style="211" bestFit="1" customWidth="1"/>
    <col min="5390" max="5390" width="0" style="211" hidden="1" customWidth="1"/>
    <col min="5391" max="5391" width="16.08984375" style="211" customWidth="1"/>
    <col min="5392" max="5627" width="8.90625" style="211"/>
    <col min="5628" max="5628" width="7.90625" style="211" customWidth="1"/>
    <col min="5629" max="5629" width="9.453125" style="211" bestFit="1" customWidth="1"/>
    <col min="5630" max="5632" width="0" style="211" hidden="1" customWidth="1"/>
    <col min="5633" max="5633" width="7.90625" style="211" customWidth="1"/>
    <col min="5634" max="5634" width="21" style="211" customWidth="1"/>
    <col min="5635" max="5635" width="4.90625" style="211" bestFit="1" customWidth="1"/>
    <col min="5636" max="5636" width="21.90625" style="211" bestFit="1" customWidth="1"/>
    <col min="5637" max="5637" width="19" style="211" customWidth="1"/>
    <col min="5638" max="5640" width="0" style="211" hidden="1" customWidth="1"/>
    <col min="5641" max="5641" width="4.453125" style="211" customWidth="1"/>
    <col min="5642" max="5643" width="0" style="211" hidden="1" customWidth="1"/>
    <col min="5644" max="5645" width="10.1796875" style="211" bestFit="1" customWidth="1"/>
    <col min="5646" max="5646" width="0" style="211" hidden="1" customWidth="1"/>
    <col min="5647" max="5647" width="16.08984375" style="211" customWidth="1"/>
    <col min="5648" max="5883" width="8.90625" style="211"/>
    <col min="5884" max="5884" width="7.90625" style="211" customWidth="1"/>
    <col min="5885" max="5885" width="9.453125" style="211" bestFit="1" customWidth="1"/>
    <col min="5886" max="5888" width="0" style="211" hidden="1" customWidth="1"/>
    <col min="5889" max="5889" width="7.90625" style="211" customWidth="1"/>
    <col min="5890" max="5890" width="21" style="211" customWidth="1"/>
    <col min="5891" max="5891" width="4.90625" style="211" bestFit="1" customWidth="1"/>
    <col min="5892" max="5892" width="21.90625" style="211" bestFit="1" customWidth="1"/>
    <col min="5893" max="5893" width="19" style="211" customWidth="1"/>
    <col min="5894" max="5896" width="0" style="211" hidden="1" customWidth="1"/>
    <col min="5897" max="5897" width="4.453125" style="211" customWidth="1"/>
    <col min="5898" max="5899" width="0" style="211" hidden="1" customWidth="1"/>
    <col min="5900" max="5901" width="10.1796875" style="211" bestFit="1" customWidth="1"/>
    <col min="5902" max="5902" width="0" style="211" hidden="1" customWidth="1"/>
    <col min="5903" max="5903" width="16.08984375" style="211" customWidth="1"/>
    <col min="5904" max="6139" width="8.90625" style="211"/>
    <col min="6140" max="6140" width="7.90625" style="211" customWidth="1"/>
    <col min="6141" max="6141" width="9.453125" style="211" bestFit="1" customWidth="1"/>
    <col min="6142" max="6144" width="0" style="211" hidden="1" customWidth="1"/>
    <col min="6145" max="6145" width="7.90625" style="211" customWidth="1"/>
    <col min="6146" max="6146" width="21" style="211" customWidth="1"/>
    <col min="6147" max="6147" width="4.90625" style="211" bestFit="1" customWidth="1"/>
    <col min="6148" max="6148" width="21.90625" style="211" bestFit="1" customWidth="1"/>
    <col min="6149" max="6149" width="19" style="211" customWidth="1"/>
    <col min="6150" max="6152" width="0" style="211" hidden="1" customWidth="1"/>
    <col min="6153" max="6153" width="4.453125" style="211" customWidth="1"/>
    <col min="6154" max="6155" width="0" style="211" hidden="1" customWidth="1"/>
    <col min="6156" max="6157" width="10.1796875" style="211" bestFit="1" customWidth="1"/>
    <col min="6158" max="6158" width="0" style="211" hidden="1" customWidth="1"/>
    <col min="6159" max="6159" width="16.08984375" style="211" customWidth="1"/>
    <col min="6160" max="6395" width="8.90625" style="211"/>
    <col min="6396" max="6396" width="7.90625" style="211" customWidth="1"/>
    <col min="6397" max="6397" width="9.453125" style="211" bestFit="1" customWidth="1"/>
    <col min="6398" max="6400" width="0" style="211" hidden="1" customWidth="1"/>
    <col min="6401" max="6401" width="7.90625" style="211" customWidth="1"/>
    <col min="6402" max="6402" width="21" style="211" customWidth="1"/>
    <col min="6403" max="6403" width="4.90625" style="211" bestFit="1" customWidth="1"/>
    <col min="6404" max="6404" width="21.90625" style="211" bestFit="1" customWidth="1"/>
    <col min="6405" max="6405" width="19" style="211" customWidth="1"/>
    <col min="6406" max="6408" width="0" style="211" hidden="1" customWidth="1"/>
    <col min="6409" max="6409" width="4.453125" style="211" customWidth="1"/>
    <col min="6410" max="6411" width="0" style="211" hidden="1" customWidth="1"/>
    <col min="6412" max="6413" width="10.1796875" style="211" bestFit="1" customWidth="1"/>
    <col min="6414" max="6414" width="0" style="211" hidden="1" customWidth="1"/>
    <col min="6415" max="6415" width="16.08984375" style="211" customWidth="1"/>
    <col min="6416" max="6651" width="8.90625" style="211"/>
    <col min="6652" max="6652" width="7.90625" style="211" customWidth="1"/>
    <col min="6653" max="6653" width="9.453125" style="211" bestFit="1" customWidth="1"/>
    <col min="6654" max="6656" width="0" style="211" hidden="1" customWidth="1"/>
    <col min="6657" max="6657" width="7.90625" style="211" customWidth="1"/>
    <col min="6658" max="6658" width="21" style="211" customWidth="1"/>
    <col min="6659" max="6659" width="4.90625" style="211" bestFit="1" customWidth="1"/>
    <col min="6660" max="6660" width="21.90625" style="211" bestFit="1" customWidth="1"/>
    <col min="6661" max="6661" width="19" style="211" customWidth="1"/>
    <col min="6662" max="6664" width="0" style="211" hidden="1" customWidth="1"/>
    <col min="6665" max="6665" width="4.453125" style="211" customWidth="1"/>
    <col min="6666" max="6667" width="0" style="211" hidden="1" customWidth="1"/>
    <col min="6668" max="6669" width="10.1796875" style="211" bestFit="1" customWidth="1"/>
    <col min="6670" max="6670" width="0" style="211" hidden="1" customWidth="1"/>
    <col min="6671" max="6671" width="16.08984375" style="211" customWidth="1"/>
    <col min="6672" max="6907" width="8.90625" style="211"/>
    <col min="6908" max="6908" width="7.90625" style="211" customWidth="1"/>
    <col min="6909" max="6909" width="9.453125" style="211" bestFit="1" customWidth="1"/>
    <col min="6910" max="6912" width="0" style="211" hidden="1" customWidth="1"/>
    <col min="6913" max="6913" width="7.90625" style="211" customWidth="1"/>
    <col min="6914" max="6914" width="21" style="211" customWidth="1"/>
    <col min="6915" max="6915" width="4.90625" style="211" bestFit="1" customWidth="1"/>
    <col min="6916" max="6916" width="21.90625" style="211" bestFit="1" customWidth="1"/>
    <col min="6917" max="6917" width="19" style="211" customWidth="1"/>
    <col min="6918" max="6920" width="0" style="211" hidden="1" customWidth="1"/>
    <col min="6921" max="6921" width="4.453125" style="211" customWidth="1"/>
    <col min="6922" max="6923" width="0" style="211" hidden="1" customWidth="1"/>
    <col min="6924" max="6925" width="10.1796875" style="211" bestFit="1" customWidth="1"/>
    <col min="6926" max="6926" width="0" style="211" hidden="1" customWidth="1"/>
    <col min="6927" max="6927" width="16.08984375" style="211" customWidth="1"/>
    <col min="6928" max="7163" width="8.90625" style="211"/>
    <col min="7164" max="7164" width="7.90625" style="211" customWidth="1"/>
    <col min="7165" max="7165" width="9.453125" style="211" bestFit="1" customWidth="1"/>
    <col min="7166" max="7168" width="0" style="211" hidden="1" customWidth="1"/>
    <col min="7169" max="7169" width="7.90625" style="211" customWidth="1"/>
    <col min="7170" max="7170" width="21" style="211" customWidth="1"/>
    <col min="7171" max="7171" width="4.90625" style="211" bestFit="1" customWidth="1"/>
    <col min="7172" max="7172" width="21.90625" style="211" bestFit="1" customWidth="1"/>
    <col min="7173" max="7173" width="19" style="211" customWidth="1"/>
    <col min="7174" max="7176" width="0" style="211" hidden="1" customWidth="1"/>
    <col min="7177" max="7177" width="4.453125" style="211" customWidth="1"/>
    <col min="7178" max="7179" width="0" style="211" hidden="1" customWidth="1"/>
    <col min="7180" max="7181" width="10.1796875" style="211" bestFit="1" customWidth="1"/>
    <col min="7182" max="7182" width="0" style="211" hidden="1" customWidth="1"/>
    <col min="7183" max="7183" width="16.08984375" style="211" customWidth="1"/>
    <col min="7184" max="7419" width="8.90625" style="211"/>
    <col min="7420" max="7420" width="7.90625" style="211" customWidth="1"/>
    <col min="7421" max="7421" width="9.453125" style="211" bestFit="1" customWidth="1"/>
    <col min="7422" max="7424" width="0" style="211" hidden="1" customWidth="1"/>
    <col min="7425" max="7425" width="7.90625" style="211" customWidth="1"/>
    <col min="7426" max="7426" width="21" style="211" customWidth="1"/>
    <col min="7427" max="7427" width="4.90625" style="211" bestFit="1" customWidth="1"/>
    <col min="7428" max="7428" width="21.90625" style="211" bestFit="1" customWidth="1"/>
    <col min="7429" max="7429" width="19" style="211" customWidth="1"/>
    <col min="7430" max="7432" width="0" style="211" hidden="1" customWidth="1"/>
    <col min="7433" max="7433" width="4.453125" style="211" customWidth="1"/>
    <col min="7434" max="7435" width="0" style="211" hidden="1" customWidth="1"/>
    <col min="7436" max="7437" width="10.1796875" style="211" bestFit="1" customWidth="1"/>
    <col min="7438" max="7438" width="0" style="211" hidden="1" customWidth="1"/>
    <col min="7439" max="7439" width="16.08984375" style="211" customWidth="1"/>
    <col min="7440" max="7675" width="8.90625" style="211"/>
    <col min="7676" max="7676" width="7.90625" style="211" customWidth="1"/>
    <col min="7677" max="7677" width="9.453125" style="211" bestFit="1" customWidth="1"/>
    <col min="7678" max="7680" width="0" style="211" hidden="1" customWidth="1"/>
    <col min="7681" max="7681" width="7.90625" style="211" customWidth="1"/>
    <col min="7682" max="7682" width="21" style="211" customWidth="1"/>
    <col min="7683" max="7683" width="4.90625" style="211" bestFit="1" customWidth="1"/>
    <col min="7684" max="7684" width="21.90625" style="211" bestFit="1" customWidth="1"/>
    <col min="7685" max="7685" width="19" style="211" customWidth="1"/>
    <col min="7686" max="7688" width="0" style="211" hidden="1" customWidth="1"/>
    <col min="7689" max="7689" width="4.453125" style="211" customWidth="1"/>
    <col min="7690" max="7691" width="0" style="211" hidden="1" customWidth="1"/>
    <col min="7692" max="7693" width="10.1796875" style="211" bestFit="1" customWidth="1"/>
    <col min="7694" max="7694" width="0" style="211" hidden="1" customWidth="1"/>
    <col min="7695" max="7695" width="16.08984375" style="211" customWidth="1"/>
    <col min="7696" max="7931" width="8.90625" style="211"/>
    <col min="7932" max="7932" width="7.90625" style="211" customWidth="1"/>
    <col min="7933" max="7933" width="9.453125" style="211" bestFit="1" customWidth="1"/>
    <col min="7934" max="7936" width="0" style="211" hidden="1" customWidth="1"/>
    <col min="7937" max="7937" width="7.90625" style="211" customWidth="1"/>
    <col min="7938" max="7938" width="21" style="211" customWidth="1"/>
    <col min="7939" max="7939" width="4.90625" style="211" bestFit="1" customWidth="1"/>
    <col min="7940" max="7940" width="21.90625" style="211" bestFit="1" customWidth="1"/>
    <col min="7941" max="7941" width="19" style="211" customWidth="1"/>
    <col min="7942" max="7944" width="0" style="211" hidden="1" customWidth="1"/>
    <col min="7945" max="7945" width="4.453125" style="211" customWidth="1"/>
    <col min="7946" max="7947" width="0" style="211" hidden="1" customWidth="1"/>
    <col min="7948" max="7949" width="10.1796875" style="211" bestFit="1" customWidth="1"/>
    <col min="7950" max="7950" width="0" style="211" hidden="1" customWidth="1"/>
    <col min="7951" max="7951" width="16.08984375" style="211" customWidth="1"/>
    <col min="7952" max="8187" width="8.90625" style="211"/>
    <col min="8188" max="8188" width="7.90625" style="211" customWidth="1"/>
    <col min="8189" max="8189" width="9.453125" style="211" bestFit="1" customWidth="1"/>
    <col min="8190" max="8192" width="0" style="211" hidden="1" customWidth="1"/>
    <col min="8193" max="8193" width="7.90625" style="211" customWidth="1"/>
    <col min="8194" max="8194" width="21" style="211" customWidth="1"/>
    <col min="8195" max="8195" width="4.90625" style="211" bestFit="1" customWidth="1"/>
    <col min="8196" max="8196" width="21.90625" style="211" bestFit="1" customWidth="1"/>
    <col min="8197" max="8197" width="19" style="211" customWidth="1"/>
    <col min="8198" max="8200" width="0" style="211" hidden="1" customWidth="1"/>
    <col min="8201" max="8201" width="4.453125" style="211" customWidth="1"/>
    <col min="8202" max="8203" width="0" style="211" hidden="1" customWidth="1"/>
    <col min="8204" max="8205" width="10.1796875" style="211" bestFit="1" customWidth="1"/>
    <col min="8206" max="8206" width="0" style="211" hidden="1" customWidth="1"/>
    <col min="8207" max="8207" width="16.08984375" style="211" customWidth="1"/>
    <col min="8208" max="8443" width="8.90625" style="211"/>
    <col min="8444" max="8444" width="7.90625" style="211" customWidth="1"/>
    <col min="8445" max="8445" width="9.453125" style="211" bestFit="1" customWidth="1"/>
    <col min="8446" max="8448" width="0" style="211" hidden="1" customWidth="1"/>
    <col min="8449" max="8449" width="7.90625" style="211" customWidth="1"/>
    <col min="8450" max="8450" width="21" style="211" customWidth="1"/>
    <col min="8451" max="8451" width="4.90625" style="211" bestFit="1" customWidth="1"/>
    <col min="8452" max="8452" width="21.90625" style="211" bestFit="1" customWidth="1"/>
    <col min="8453" max="8453" width="19" style="211" customWidth="1"/>
    <col min="8454" max="8456" width="0" style="211" hidden="1" customWidth="1"/>
    <col min="8457" max="8457" width="4.453125" style="211" customWidth="1"/>
    <col min="8458" max="8459" width="0" style="211" hidden="1" customWidth="1"/>
    <col min="8460" max="8461" width="10.1796875" style="211" bestFit="1" customWidth="1"/>
    <col min="8462" max="8462" width="0" style="211" hidden="1" customWidth="1"/>
    <col min="8463" max="8463" width="16.08984375" style="211" customWidth="1"/>
    <col min="8464" max="8699" width="8.90625" style="211"/>
    <col min="8700" max="8700" width="7.90625" style="211" customWidth="1"/>
    <col min="8701" max="8701" width="9.453125" style="211" bestFit="1" customWidth="1"/>
    <col min="8702" max="8704" width="0" style="211" hidden="1" customWidth="1"/>
    <col min="8705" max="8705" width="7.90625" style="211" customWidth="1"/>
    <col min="8706" max="8706" width="21" style="211" customWidth="1"/>
    <col min="8707" max="8707" width="4.90625" style="211" bestFit="1" customWidth="1"/>
    <col min="8708" max="8708" width="21.90625" style="211" bestFit="1" customWidth="1"/>
    <col min="8709" max="8709" width="19" style="211" customWidth="1"/>
    <col min="8710" max="8712" width="0" style="211" hidden="1" customWidth="1"/>
    <col min="8713" max="8713" width="4.453125" style="211" customWidth="1"/>
    <col min="8714" max="8715" width="0" style="211" hidden="1" customWidth="1"/>
    <col min="8716" max="8717" width="10.1796875" style="211" bestFit="1" customWidth="1"/>
    <col min="8718" max="8718" width="0" style="211" hidden="1" customWidth="1"/>
    <col min="8719" max="8719" width="16.08984375" style="211" customWidth="1"/>
    <col min="8720" max="8955" width="8.90625" style="211"/>
    <col min="8956" max="8956" width="7.90625" style="211" customWidth="1"/>
    <col min="8957" max="8957" width="9.453125" style="211" bestFit="1" customWidth="1"/>
    <col min="8958" max="8960" width="0" style="211" hidden="1" customWidth="1"/>
    <col min="8961" max="8961" width="7.90625" style="211" customWidth="1"/>
    <col min="8962" max="8962" width="21" style="211" customWidth="1"/>
    <col min="8963" max="8963" width="4.90625" style="211" bestFit="1" customWidth="1"/>
    <col min="8964" max="8964" width="21.90625" style="211" bestFit="1" customWidth="1"/>
    <col min="8965" max="8965" width="19" style="211" customWidth="1"/>
    <col min="8966" max="8968" width="0" style="211" hidden="1" customWidth="1"/>
    <col min="8969" max="8969" width="4.453125" style="211" customWidth="1"/>
    <col min="8970" max="8971" width="0" style="211" hidden="1" customWidth="1"/>
    <col min="8972" max="8973" width="10.1796875" style="211" bestFit="1" customWidth="1"/>
    <col min="8974" max="8974" width="0" style="211" hidden="1" customWidth="1"/>
    <col min="8975" max="8975" width="16.08984375" style="211" customWidth="1"/>
    <col min="8976" max="9211" width="8.90625" style="211"/>
    <col min="9212" max="9212" width="7.90625" style="211" customWidth="1"/>
    <col min="9213" max="9213" width="9.453125" style="211" bestFit="1" customWidth="1"/>
    <col min="9214" max="9216" width="0" style="211" hidden="1" customWidth="1"/>
    <col min="9217" max="9217" width="7.90625" style="211" customWidth="1"/>
    <col min="9218" max="9218" width="21" style="211" customWidth="1"/>
    <col min="9219" max="9219" width="4.90625" style="211" bestFit="1" customWidth="1"/>
    <col min="9220" max="9220" width="21.90625" style="211" bestFit="1" customWidth="1"/>
    <col min="9221" max="9221" width="19" style="211" customWidth="1"/>
    <col min="9222" max="9224" width="0" style="211" hidden="1" customWidth="1"/>
    <col min="9225" max="9225" width="4.453125" style="211" customWidth="1"/>
    <col min="9226" max="9227" width="0" style="211" hidden="1" customWidth="1"/>
    <col min="9228" max="9229" width="10.1796875" style="211" bestFit="1" customWidth="1"/>
    <col min="9230" max="9230" width="0" style="211" hidden="1" customWidth="1"/>
    <col min="9231" max="9231" width="16.08984375" style="211" customWidth="1"/>
    <col min="9232" max="9467" width="8.90625" style="211"/>
    <col min="9468" max="9468" width="7.90625" style="211" customWidth="1"/>
    <col min="9469" max="9469" width="9.453125" style="211" bestFit="1" customWidth="1"/>
    <col min="9470" max="9472" width="0" style="211" hidden="1" customWidth="1"/>
    <col min="9473" max="9473" width="7.90625" style="211" customWidth="1"/>
    <col min="9474" max="9474" width="21" style="211" customWidth="1"/>
    <col min="9475" max="9475" width="4.90625" style="211" bestFit="1" customWidth="1"/>
    <col min="9476" max="9476" width="21.90625" style="211" bestFit="1" customWidth="1"/>
    <col min="9477" max="9477" width="19" style="211" customWidth="1"/>
    <col min="9478" max="9480" width="0" style="211" hidden="1" customWidth="1"/>
    <col min="9481" max="9481" width="4.453125" style="211" customWidth="1"/>
    <col min="9482" max="9483" width="0" style="211" hidden="1" customWidth="1"/>
    <col min="9484" max="9485" width="10.1796875" style="211" bestFit="1" customWidth="1"/>
    <col min="9486" max="9486" width="0" style="211" hidden="1" customWidth="1"/>
    <col min="9487" max="9487" width="16.08984375" style="211" customWidth="1"/>
    <col min="9488" max="9723" width="8.90625" style="211"/>
    <col min="9724" max="9724" width="7.90625" style="211" customWidth="1"/>
    <col min="9725" max="9725" width="9.453125" style="211" bestFit="1" customWidth="1"/>
    <col min="9726" max="9728" width="0" style="211" hidden="1" customWidth="1"/>
    <col min="9729" max="9729" width="7.90625" style="211" customWidth="1"/>
    <col min="9730" max="9730" width="21" style="211" customWidth="1"/>
    <col min="9731" max="9731" width="4.90625" style="211" bestFit="1" customWidth="1"/>
    <col min="9732" max="9732" width="21.90625" style="211" bestFit="1" customWidth="1"/>
    <col min="9733" max="9733" width="19" style="211" customWidth="1"/>
    <col min="9734" max="9736" width="0" style="211" hidden="1" customWidth="1"/>
    <col min="9737" max="9737" width="4.453125" style="211" customWidth="1"/>
    <col min="9738" max="9739" width="0" style="211" hidden="1" customWidth="1"/>
    <col min="9740" max="9741" width="10.1796875" style="211" bestFit="1" customWidth="1"/>
    <col min="9742" max="9742" width="0" style="211" hidden="1" customWidth="1"/>
    <col min="9743" max="9743" width="16.08984375" style="211" customWidth="1"/>
    <col min="9744" max="9979" width="8.90625" style="211"/>
    <col min="9980" max="9980" width="7.90625" style="211" customWidth="1"/>
    <col min="9981" max="9981" width="9.453125" style="211" bestFit="1" customWidth="1"/>
    <col min="9982" max="9984" width="0" style="211" hidden="1" customWidth="1"/>
    <col min="9985" max="9985" width="7.90625" style="211" customWidth="1"/>
    <col min="9986" max="9986" width="21" style="211" customWidth="1"/>
    <col min="9987" max="9987" width="4.90625" style="211" bestFit="1" customWidth="1"/>
    <col min="9988" max="9988" width="21.90625" style="211" bestFit="1" customWidth="1"/>
    <col min="9989" max="9989" width="19" style="211" customWidth="1"/>
    <col min="9990" max="9992" width="0" style="211" hidden="1" customWidth="1"/>
    <col min="9993" max="9993" width="4.453125" style="211" customWidth="1"/>
    <col min="9994" max="9995" width="0" style="211" hidden="1" customWidth="1"/>
    <col min="9996" max="9997" width="10.1796875" style="211" bestFit="1" customWidth="1"/>
    <col min="9998" max="9998" width="0" style="211" hidden="1" customWidth="1"/>
    <col min="9999" max="9999" width="16.08984375" style="211" customWidth="1"/>
    <col min="10000" max="10235" width="8.90625" style="211"/>
    <col min="10236" max="10236" width="7.90625" style="211" customWidth="1"/>
    <col min="10237" max="10237" width="9.453125" style="211" bestFit="1" customWidth="1"/>
    <col min="10238" max="10240" width="0" style="211" hidden="1" customWidth="1"/>
    <col min="10241" max="10241" width="7.90625" style="211" customWidth="1"/>
    <col min="10242" max="10242" width="21" style="211" customWidth="1"/>
    <col min="10243" max="10243" width="4.90625" style="211" bestFit="1" customWidth="1"/>
    <col min="10244" max="10244" width="21.90625" style="211" bestFit="1" customWidth="1"/>
    <col min="10245" max="10245" width="19" style="211" customWidth="1"/>
    <col min="10246" max="10248" width="0" style="211" hidden="1" customWidth="1"/>
    <col min="10249" max="10249" width="4.453125" style="211" customWidth="1"/>
    <col min="10250" max="10251" width="0" style="211" hidden="1" customWidth="1"/>
    <col min="10252" max="10253" width="10.1796875" style="211" bestFit="1" customWidth="1"/>
    <col min="10254" max="10254" width="0" style="211" hidden="1" customWidth="1"/>
    <col min="10255" max="10255" width="16.08984375" style="211" customWidth="1"/>
    <col min="10256" max="10491" width="8.90625" style="211"/>
    <col min="10492" max="10492" width="7.90625" style="211" customWidth="1"/>
    <col min="10493" max="10493" width="9.453125" style="211" bestFit="1" customWidth="1"/>
    <col min="10494" max="10496" width="0" style="211" hidden="1" customWidth="1"/>
    <col min="10497" max="10497" width="7.90625" style="211" customWidth="1"/>
    <col min="10498" max="10498" width="21" style="211" customWidth="1"/>
    <col min="10499" max="10499" width="4.90625" style="211" bestFit="1" customWidth="1"/>
    <col min="10500" max="10500" width="21.90625" style="211" bestFit="1" customWidth="1"/>
    <col min="10501" max="10501" width="19" style="211" customWidth="1"/>
    <col min="10502" max="10504" width="0" style="211" hidden="1" customWidth="1"/>
    <col min="10505" max="10505" width="4.453125" style="211" customWidth="1"/>
    <col min="10506" max="10507" width="0" style="211" hidden="1" customWidth="1"/>
    <col min="10508" max="10509" width="10.1796875" style="211" bestFit="1" customWidth="1"/>
    <col min="10510" max="10510" width="0" style="211" hidden="1" customWidth="1"/>
    <col min="10511" max="10511" width="16.08984375" style="211" customWidth="1"/>
    <col min="10512" max="10747" width="8.90625" style="211"/>
    <col min="10748" max="10748" width="7.90625" style="211" customWidth="1"/>
    <col min="10749" max="10749" width="9.453125" style="211" bestFit="1" customWidth="1"/>
    <col min="10750" max="10752" width="0" style="211" hidden="1" customWidth="1"/>
    <col min="10753" max="10753" width="7.90625" style="211" customWidth="1"/>
    <col min="10754" max="10754" width="21" style="211" customWidth="1"/>
    <col min="10755" max="10755" width="4.90625" style="211" bestFit="1" customWidth="1"/>
    <col min="10756" max="10756" width="21.90625" style="211" bestFit="1" customWidth="1"/>
    <col min="10757" max="10757" width="19" style="211" customWidth="1"/>
    <col min="10758" max="10760" width="0" style="211" hidden="1" customWidth="1"/>
    <col min="10761" max="10761" width="4.453125" style="211" customWidth="1"/>
    <col min="10762" max="10763" width="0" style="211" hidden="1" customWidth="1"/>
    <col min="10764" max="10765" width="10.1796875" style="211" bestFit="1" customWidth="1"/>
    <col min="10766" max="10766" width="0" style="211" hidden="1" customWidth="1"/>
    <col min="10767" max="10767" width="16.08984375" style="211" customWidth="1"/>
    <col min="10768" max="11003" width="8.90625" style="211"/>
    <col min="11004" max="11004" width="7.90625" style="211" customWidth="1"/>
    <col min="11005" max="11005" width="9.453125" style="211" bestFit="1" customWidth="1"/>
    <col min="11006" max="11008" width="0" style="211" hidden="1" customWidth="1"/>
    <col min="11009" max="11009" width="7.90625" style="211" customWidth="1"/>
    <col min="11010" max="11010" width="21" style="211" customWidth="1"/>
    <col min="11011" max="11011" width="4.90625" style="211" bestFit="1" customWidth="1"/>
    <col min="11012" max="11012" width="21.90625" style="211" bestFit="1" customWidth="1"/>
    <col min="11013" max="11013" width="19" style="211" customWidth="1"/>
    <col min="11014" max="11016" width="0" style="211" hidden="1" customWidth="1"/>
    <col min="11017" max="11017" width="4.453125" style="211" customWidth="1"/>
    <col min="11018" max="11019" width="0" style="211" hidden="1" customWidth="1"/>
    <col min="11020" max="11021" width="10.1796875" style="211" bestFit="1" customWidth="1"/>
    <col min="11022" max="11022" width="0" style="211" hidden="1" customWidth="1"/>
    <col min="11023" max="11023" width="16.08984375" style="211" customWidth="1"/>
    <col min="11024" max="11259" width="8.90625" style="211"/>
    <col min="11260" max="11260" width="7.90625" style="211" customWidth="1"/>
    <col min="11261" max="11261" width="9.453125" style="211" bestFit="1" customWidth="1"/>
    <col min="11262" max="11264" width="0" style="211" hidden="1" customWidth="1"/>
    <col min="11265" max="11265" width="7.90625" style="211" customWidth="1"/>
    <col min="11266" max="11266" width="21" style="211" customWidth="1"/>
    <col min="11267" max="11267" width="4.90625" style="211" bestFit="1" customWidth="1"/>
    <col min="11268" max="11268" width="21.90625" style="211" bestFit="1" customWidth="1"/>
    <col min="11269" max="11269" width="19" style="211" customWidth="1"/>
    <col min="11270" max="11272" width="0" style="211" hidden="1" customWidth="1"/>
    <col min="11273" max="11273" width="4.453125" style="211" customWidth="1"/>
    <col min="11274" max="11275" width="0" style="211" hidden="1" customWidth="1"/>
    <col min="11276" max="11277" width="10.1796875" style="211" bestFit="1" customWidth="1"/>
    <col min="11278" max="11278" width="0" style="211" hidden="1" customWidth="1"/>
    <col min="11279" max="11279" width="16.08984375" style="211" customWidth="1"/>
    <col min="11280" max="11515" width="8.90625" style="211"/>
    <col min="11516" max="11516" width="7.90625" style="211" customWidth="1"/>
    <col min="11517" max="11517" width="9.453125" style="211" bestFit="1" customWidth="1"/>
    <col min="11518" max="11520" width="0" style="211" hidden="1" customWidth="1"/>
    <col min="11521" max="11521" width="7.90625" style="211" customWidth="1"/>
    <col min="11522" max="11522" width="21" style="211" customWidth="1"/>
    <col min="11523" max="11523" width="4.90625" style="211" bestFit="1" customWidth="1"/>
    <col min="11524" max="11524" width="21.90625" style="211" bestFit="1" customWidth="1"/>
    <col min="11525" max="11525" width="19" style="211" customWidth="1"/>
    <col min="11526" max="11528" width="0" style="211" hidden="1" customWidth="1"/>
    <col min="11529" max="11529" width="4.453125" style="211" customWidth="1"/>
    <col min="11530" max="11531" width="0" style="211" hidden="1" customWidth="1"/>
    <col min="11532" max="11533" width="10.1796875" style="211" bestFit="1" customWidth="1"/>
    <col min="11534" max="11534" width="0" style="211" hidden="1" customWidth="1"/>
    <col min="11535" max="11535" width="16.08984375" style="211" customWidth="1"/>
    <col min="11536" max="11771" width="8.90625" style="211"/>
    <col min="11772" max="11772" width="7.90625" style="211" customWidth="1"/>
    <col min="11773" max="11773" width="9.453125" style="211" bestFit="1" customWidth="1"/>
    <col min="11774" max="11776" width="0" style="211" hidden="1" customWidth="1"/>
    <col min="11777" max="11777" width="7.90625" style="211" customWidth="1"/>
    <col min="11778" max="11778" width="21" style="211" customWidth="1"/>
    <col min="11779" max="11779" width="4.90625" style="211" bestFit="1" customWidth="1"/>
    <col min="11780" max="11780" width="21.90625" style="211" bestFit="1" customWidth="1"/>
    <col min="11781" max="11781" width="19" style="211" customWidth="1"/>
    <col min="11782" max="11784" width="0" style="211" hidden="1" customWidth="1"/>
    <col min="11785" max="11785" width="4.453125" style="211" customWidth="1"/>
    <col min="11786" max="11787" width="0" style="211" hidden="1" customWidth="1"/>
    <col min="11788" max="11789" width="10.1796875" style="211" bestFit="1" customWidth="1"/>
    <col min="11790" max="11790" width="0" style="211" hidden="1" customWidth="1"/>
    <col min="11791" max="11791" width="16.08984375" style="211" customWidth="1"/>
    <col min="11792" max="12027" width="8.90625" style="211"/>
    <col min="12028" max="12028" width="7.90625" style="211" customWidth="1"/>
    <col min="12029" max="12029" width="9.453125" style="211" bestFit="1" customWidth="1"/>
    <col min="12030" max="12032" width="0" style="211" hidden="1" customWidth="1"/>
    <col min="12033" max="12033" width="7.90625" style="211" customWidth="1"/>
    <col min="12034" max="12034" width="21" style="211" customWidth="1"/>
    <col min="12035" max="12035" width="4.90625" style="211" bestFit="1" customWidth="1"/>
    <col min="12036" max="12036" width="21.90625" style="211" bestFit="1" customWidth="1"/>
    <col min="12037" max="12037" width="19" style="211" customWidth="1"/>
    <col min="12038" max="12040" width="0" style="211" hidden="1" customWidth="1"/>
    <col min="12041" max="12041" width="4.453125" style="211" customWidth="1"/>
    <col min="12042" max="12043" width="0" style="211" hidden="1" customWidth="1"/>
    <col min="12044" max="12045" width="10.1796875" style="211" bestFit="1" customWidth="1"/>
    <col min="12046" max="12046" width="0" style="211" hidden="1" customWidth="1"/>
    <col min="12047" max="12047" width="16.08984375" style="211" customWidth="1"/>
    <col min="12048" max="12283" width="8.90625" style="211"/>
    <col min="12284" max="12284" width="7.90625" style="211" customWidth="1"/>
    <col min="12285" max="12285" width="9.453125" style="211" bestFit="1" customWidth="1"/>
    <col min="12286" max="12288" width="0" style="211" hidden="1" customWidth="1"/>
    <col min="12289" max="12289" width="7.90625" style="211" customWidth="1"/>
    <col min="12290" max="12290" width="21" style="211" customWidth="1"/>
    <col min="12291" max="12291" width="4.90625" style="211" bestFit="1" customWidth="1"/>
    <col min="12292" max="12292" width="21.90625" style="211" bestFit="1" customWidth="1"/>
    <col min="12293" max="12293" width="19" style="211" customWidth="1"/>
    <col min="12294" max="12296" width="0" style="211" hidden="1" customWidth="1"/>
    <col min="12297" max="12297" width="4.453125" style="211" customWidth="1"/>
    <col min="12298" max="12299" width="0" style="211" hidden="1" customWidth="1"/>
    <col min="12300" max="12301" width="10.1796875" style="211" bestFit="1" customWidth="1"/>
    <col min="12302" max="12302" width="0" style="211" hidden="1" customWidth="1"/>
    <col min="12303" max="12303" width="16.08984375" style="211" customWidth="1"/>
    <col min="12304" max="12539" width="8.90625" style="211"/>
    <col min="12540" max="12540" width="7.90625" style="211" customWidth="1"/>
    <col min="12541" max="12541" width="9.453125" style="211" bestFit="1" customWidth="1"/>
    <col min="12542" max="12544" width="0" style="211" hidden="1" customWidth="1"/>
    <col min="12545" max="12545" width="7.90625" style="211" customWidth="1"/>
    <col min="12546" max="12546" width="21" style="211" customWidth="1"/>
    <col min="12547" max="12547" width="4.90625" style="211" bestFit="1" customWidth="1"/>
    <col min="12548" max="12548" width="21.90625" style="211" bestFit="1" customWidth="1"/>
    <col min="12549" max="12549" width="19" style="211" customWidth="1"/>
    <col min="12550" max="12552" width="0" style="211" hidden="1" customWidth="1"/>
    <col min="12553" max="12553" width="4.453125" style="211" customWidth="1"/>
    <col min="12554" max="12555" width="0" style="211" hidden="1" customWidth="1"/>
    <col min="12556" max="12557" width="10.1796875" style="211" bestFit="1" customWidth="1"/>
    <col min="12558" max="12558" width="0" style="211" hidden="1" customWidth="1"/>
    <col min="12559" max="12559" width="16.08984375" style="211" customWidth="1"/>
    <col min="12560" max="12795" width="8.90625" style="211"/>
    <col min="12796" max="12796" width="7.90625" style="211" customWidth="1"/>
    <col min="12797" max="12797" width="9.453125" style="211" bestFit="1" customWidth="1"/>
    <col min="12798" max="12800" width="0" style="211" hidden="1" customWidth="1"/>
    <col min="12801" max="12801" width="7.90625" style="211" customWidth="1"/>
    <col min="12802" max="12802" width="21" style="211" customWidth="1"/>
    <col min="12803" max="12803" width="4.90625" style="211" bestFit="1" customWidth="1"/>
    <col min="12804" max="12804" width="21.90625" style="211" bestFit="1" customWidth="1"/>
    <col min="12805" max="12805" width="19" style="211" customWidth="1"/>
    <col min="12806" max="12808" width="0" style="211" hidden="1" customWidth="1"/>
    <col min="12809" max="12809" width="4.453125" style="211" customWidth="1"/>
    <col min="12810" max="12811" width="0" style="211" hidden="1" customWidth="1"/>
    <col min="12812" max="12813" width="10.1796875" style="211" bestFit="1" customWidth="1"/>
    <col min="12814" max="12814" width="0" style="211" hidden="1" customWidth="1"/>
    <col min="12815" max="12815" width="16.08984375" style="211" customWidth="1"/>
    <col min="12816" max="13051" width="8.90625" style="211"/>
    <col min="13052" max="13052" width="7.90625" style="211" customWidth="1"/>
    <col min="13053" max="13053" width="9.453125" style="211" bestFit="1" customWidth="1"/>
    <col min="13054" max="13056" width="0" style="211" hidden="1" customWidth="1"/>
    <col min="13057" max="13057" width="7.90625" style="211" customWidth="1"/>
    <col min="13058" max="13058" width="21" style="211" customWidth="1"/>
    <col min="13059" max="13059" width="4.90625" style="211" bestFit="1" customWidth="1"/>
    <col min="13060" max="13060" width="21.90625" style="211" bestFit="1" customWidth="1"/>
    <col min="13061" max="13061" width="19" style="211" customWidth="1"/>
    <col min="13062" max="13064" width="0" style="211" hidden="1" customWidth="1"/>
    <col min="13065" max="13065" width="4.453125" style="211" customWidth="1"/>
    <col min="13066" max="13067" width="0" style="211" hidden="1" customWidth="1"/>
    <col min="13068" max="13069" width="10.1796875" style="211" bestFit="1" customWidth="1"/>
    <col min="13070" max="13070" width="0" style="211" hidden="1" customWidth="1"/>
    <col min="13071" max="13071" width="16.08984375" style="211" customWidth="1"/>
    <col min="13072" max="13307" width="8.90625" style="211"/>
    <col min="13308" max="13308" width="7.90625" style="211" customWidth="1"/>
    <col min="13309" max="13309" width="9.453125" style="211" bestFit="1" customWidth="1"/>
    <col min="13310" max="13312" width="0" style="211" hidden="1" customWidth="1"/>
    <col min="13313" max="13313" width="7.90625" style="211" customWidth="1"/>
    <col min="13314" max="13314" width="21" style="211" customWidth="1"/>
    <col min="13315" max="13315" width="4.90625" style="211" bestFit="1" customWidth="1"/>
    <col min="13316" max="13316" width="21.90625" style="211" bestFit="1" customWidth="1"/>
    <col min="13317" max="13317" width="19" style="211" customWidth="1"/>
    <col min="13318" max="13320" width="0" style="211" hidden="1" customWidth="1"/>
    <col min="13321" max="13321" width="4.453125" style="211" customWidth="1"/>
    <col min="13322" max="13323" width="0" style="211" hidden="1" customWidth="1"/>
    <col min="13324" max="13325" width="10.1796875" style="211" bestFit="1" customWidth="1"/>
    <col min="13326" max="13326" width="0" style="211" hidden="1" customWidth="1"/>
    <col min="13327" max="13327" width="16.08984375" style="211" customWidth="1"/>
    <col min="13328" max="13563" width="8.90625" style="211"/>
    <col min="13564" max="13564" width="7.90625" style="211" customWidth="1"/>
    <col min="13565" max="13565" width="9.453125" style="211" bestFit="1" customWidth="1"/>
    <col min="13566" max="13568" width="0" style="211" hidden="1" customWidth="1"/>
    <col min="13569" max="13569" width="7.90625" style="211" customWidth="1"/>
    <col min="13570" max="13570" width="21" style="211" customWidth="1"/>
    <col min="13571" max="13571" width="4.90625" style="211" bestFit="1" customWidth="1"/>
    <col min="13572" max="13572" width="21.90625" style="211" bestFit="1" customWidth="1"/>
    <col min="13573" max="13573" width="19" style="211" customWidth="1"/>
    <col min="13574" max="13576" width="0" style="211" hidden="1" customWidth="1"/>
    <col min="13577" max="13577" width="4.453125" style="211" customWidth="1"/>
    <col min="13578" max="13579" width="0" style="211" hidden="1" customWidth="1"/>
    <col min="13580" max="13581" width="10.1796875" style="211" bestFit="1" customWidth="1"/>
    <col min="13582" max="13582" width="0" style="211" hidden="1" customWidth="1"/>
    <col min="13583" max="13583" width="16.08984375" style="211" customWidth="1"/>
    <col min="13584" max="13819" width="8.90625" style="211"/>
    <col min="13820" max="13820" width="7.90625" style="211" customWidth="1"/>
    <col min="13821" max="13821" width="9.453125" style="211" bestFit="1" customWidth="1"/>
    <col min="13822" max="13824" width="0" style="211" hidden="1" customWidth="1"/>
    <col min="13825" max="13825" width="7.90625" style="211" customWidth="1"/>
    <col min="13826" max="13826" width="21" style="211" customWidth="1"/>
    <col min="13827" max="13827" width="4.90625" style="211" bestFit="1" customWidth="1"/>
    <col min="13828" max="13828" width="21.90625" style="211" bestFit="1" customWidth="1"/>
    <col min="13829" max="13829" width="19" style="211" customWidth="1"/>
    <col min="13830" max="13832" width="0" style="211" hidden="1" customWidth="1"/>
    <col min="13833" max="13833" width="4.453125" style="211" customWidth="1"/>
    <col min="13834" max="13835" width="0" style="211" hidden="1" customWidth="1"/>
    <col min="13836" max="13837" width="10.1796875" style="211" bestFit="1" customWidth="1"/>
    <col min="13838" max="13838" width="0" style="211" hidden="1" customWidth="1"/>
    <col min="13839" max="13839" width="16.08984375" style="211" customWidth="1"/>
    <col min="13840" max="14075" width="8.90625" style="211"/>
    <col min="14076" max="14076" width="7.90625" style="211" customWidth="1"/>
    <col min="14077" max="14077" width="9.453125" style="211" bestFit="1" customWidth="1"/>
    <col min="14078" max="14080" width="0" style="211" hidden="1" customWidth="1"/>
    <col min="14081" max="14081" width="7.90625" style="211" customWidth="1"/>
    <col min="14082" max="14082" width="21" style="211" customWidth="1"/>
    <col min="14083" max="14083" width="4.90625" style="211" bestFit="1" customWidth="1"/>
    <col min="14084" max="14084" width="21.90625" style="211" bestFit="1" customWidth="1"/>
    <col min="14085" max="14085" width="19" style="211" customWidth="1"/>
    <col min="14086" max="14088" width="0" style="211" hidden="1" customWidth="1"/>
    <col min="14089" max="14089" width="4.453125" style="211" customWidth="1"/>
    <col min="14090" max="14091" width="0" style="211" hidden="1" customWidth="1"/>
    <col min="14092" max="14093" width="10.1796875" style="211" bestFit="1" customWidth="1"/>
    <col min="14094" max="14094" width="0" style="211" hidden="1" customWidth="1"/>
    <col min="14095" max="14095" width="16.08984375" style="211" customWidth="1"/>
    <col min="14096" max="14331" width="8.90625" style="211"/>
    <col min="14332" max="14332" width="7.90625" style="211" customWidth="1"/>
    <col min="14333" max="14333" width="9.453125" style="211" bestFit="1" customWidth="1"/>
    <col min="14334" max="14336" width="0" style="211" hidden="1" customWidth="1"/>
    <col min="14337" max="14337" width="7.90625" style="211" customWidth="1"/>
    <col min="14338" max="14338" width="21" style="211" customWidth="1"/>
    <col min="14339" max="14339" width="4.90625" style="211" bestFit="1" customWidth="1"/>
    <col min="14340" max="14340" width="21.90625" style="211" bestFit="1" customWidth="1"/>
    <col min="14341" max="14341" width="19" style="211" customWidth="1"/>
    <col min="14342" max="14344" width="0" style="211" hidden="1" customWidth="1"/>
    <col min="14345" max="14345" width="4.453125" style="211" customWidth="1"/>
    <col min="14346" max="14347" width="0" style="211" hidden="1" customWidth="1"/>
    <col min="14348" max="14349" width="10.1796875" style="211" bestFit="1" customWidth="1"/>
    <col min="14350" max="14350" width="0" style="211" hidden="1" customWidth="1"/>
    <col min="14351" max="14351" width="16.08984375" style="211" customWidth="1"/>
    <col min="14352" max="14587" width="8.90625" style="211"/>
    <col min="14588" max="14588" width="7.90625" style="211" customWidth="1"/>
    <col min="14589" max="14589" width="9.453125" style="211" bestFit="1" customWidth="1"/>
    <col min="14590" max="14592" width="0" style="211" hidden="1" customWidth="1"/>
    <col min="14593" max="14593" width="7.90625" style="211" customWidth="1"/>
    <col min="14594" max="14594" width="21" style="211" customWidth="1"/>
    <col min="14595" max="14595" width="4.90625" style="211" bestFit="1" customWidth="1"/>
    <col min="14596" max="14596" width="21.90625" style="211" bestFit="1" customWidth="1"/>
    <col min="14597" max="14597" width="19" style="211" customWidth="1"/>
    <col min="14598" max="14600" width="0" style="211" hidden="1" customWidth="1"/>
    <col min="14601" max="14601" width="4.453125" style="211" customWidth="1"/>
    <col min="14602" max="14603" width="0" style="211" hidden="1" customWidth="1"/>
    <col min="14604" max="14605" width="10.1796875" style="211" bestFit="1" customWidth="1"/>
    <col min="14606" max="14606" width="0" style="211" hidden="1" customWidth="1"/>
    <col min="14607" max="14607" width="16.08984375" style="211" customWidth="1"/>
    <col min="14608" max="14843" width="8.90625" style="211"/>
    <col min="14844" max="14844" width="7.90625" style="211" customWidth="1"/>
    <col min="14845" max="14845" width="9.453125" style="211" bestFit="1" customWidth="1"/>
    <col min="14846" max="14848" width="0" style="211" hidden="1" customWidth="1"/>
    <col min="14849" max="14849" width="7.90625" style="211" customWidth="1"/>
    <col min="14850" max="14850" width="21" style="211" customWidth="1"/>
    <col min="14851" max="14851" width="4.90625" style="211" bestFit="1" customWidth="1"/>
    <col min="14852" max="14852" width="21.90625" style="211" bestFit="1" customWidth="1"/>
    <col min="14853" max="14853" width="19" style="211" customWidth="1"/>
    <col min="14854" max="14856" width="0" style="211" hidden="1" customWidth="1"/>
    <col min="14857" max="14857" width="4.453125" style="211" customWidth="1"/>
    <col min="14858" max="14859" width="0" style="211" hidden="1" customWidth="1"/>
    <col min="14860" max="14861" width="10.1796875" style="211" bestFit="1" customWidth="1"/>
    <col min="14862" max="14862" width="0" style="211" hidden="1" customWidth="1"/>
    <col min="14863" max="14863" width="16.08984375" style="211" customWidth="1"/>
    <col min="14864" max="15099" width="8.90625" style="211"/>
    <col min="15100" max="15100" width="7.90625" style="211" customWidth="1"/>
    <col min="15101" max="15101" width="9.453125" style="211" bestFit="1" customWidth="1"/>
    <col min="15102" max="15104" width="0" style="211" hidden="1" customWidth="1"/>
    <col min="15105" max="15105" width="7.90625" style="211" customWidth="1"/>
    <col min="15106" max="15106" width="21" style="211" customWidth="1"/>
    <col min="15107" max="15107" width="4.90625" style="211" bestFit="1" customWidth="1"/>
    <col min="15108" max="15108" width="21.90625" style="211" bestFit="1" customWidth="1"/>
    <col min="15109" max="15109" width="19" style="211" customWidth="1"/>
    <col min="15110" max="15112" width="0" style="211" hidden="1" customWidth="1"/>
    <col min="15113" max="15113" width="4.453125" style="211" customWidth="1"/>
    <col min="15114" max="15115" width="0" style="211" hidden="1" customWidth="1"/>
    <col min="15116" max="15117" width="10.1796875" style="211" bestFit="1" customWidth="1"/>
    <col min="15118" max="15118" width="0" style="211" hidden="1" customWidth="1"/>
    <col min="15119" max="15119" width="16.08984375" style="211" customWidth="1"/>
    <col min="15120" max="15355" width="8.90625" style="211"/>
    <col min="15356" max="15356" width="7.90625" style="211" customWidth="1"/>
    <col min="15357" max="15357" width="9.453125" style="211" bestFit="1" customWidth="1"/>
    <col min="15358" max="15360" width="0" style="211" hidden="1" customWidth="1"/>
    <col min="15361" max="15361" width="7.90625" style="211" customWidth="1"/>
    <col min="15362" max="15362" width="21" style="211" customWidth="1"/>
    <col min="15363" max="15363" width="4.90625" style="211" bestFit="1" customWidth="1"/>
    <col min="15364" max="15364" width="21.90625" style="211" bestFit="1" customWidth="1"/>
    <col min="15365" max="15365" width="19" style="211" customWidth="1"/>
    <col min="15366" max="15368" width="0" style="211" hidden="1" customWidth="1"/>
    <col min="15369" max="15369" width="4.453125" style="211" customWidth="1"/>
    <col min="15370" max="15371" width="0" style="211" hidden="1" customWidth="1"/>
    <col min="15372" max="15373" width="10.1796875" style="211" bestFit="1" customWidth="1"/>
    <col min="15374" max="15374" width="0" style="211" hidden="1" customWidth="1"/>
    <col min="15375" max="15375" width="16.08984375" style="211" customWidth="1"/>
    <col min="15376" max="15611" width="8.90625" style="211"/>
    <col min="15612" max="15612" width="7.90625" style="211" customWidth="1"/>
    <col min="15613" max="15613" width="9.453125" style="211" bestFit="1" customWidth="1"/>
    <col min="15614" max="15616" width="0" style="211" hidden="1" customWidth="1"/>
    <col min="15617" max="15617" width="7.90625" style="211" customWidth="1"/>
    <col min="15618" max="15618" width="21" style="211" customWidth="1"/>
    <col min="15619" max="15619" width="4.90625" style="211" bestFit="1" customWidth="1"/>
    <col min="15620" max="15620" width="21.90625" style="211" bestFit="1" customWidth="1"/>
    <col min="15621" max="15621" width="19" style="211" customWidth="1"/>
    <col min="15622" max="15624" width="0" style="211" hidden="1" customWidth="1"/>
    <col min="15625" max="15625" width="4.453125" style="211" customWidth="1"/>
    <col min="15626" max="15627" width="0" style="211" hidden="1" customWidth="1"/>
    <col min="15628" max="15629" width="10.1796875" style="211" bestFit="1" customWidth="1"/>
    <col min="15630" max="15630" width="0" style="211" hidden="1" customWidth="1"/>
    <col min="15631" max="15631" width="16.08984375" style="211" customWidth="1"/>
    <col min="15632" max="15867" width="8.90625" style="211"/>
    <col min="15868" max="15868" width="7.90625" style="211" customWidth="1"/>
    <col min="15869" max="15869" width="9.453125" style="211" bestFit="1" customWidth="1"/>
    <col min="15870" max="15872" width="0" style="211" hidden="1" customWidth="1"/>
    <col min="15873" max="15873" width="7.90625" style="211" customWidth="1"/>
    <col min="15874" max="15874" width="21" style="211" customWidth="1"/>
    <col min="15875" max="15875" width="4.90625" style="211" bestFit="1" customWidth="1"/>
    <col min="15876" max="15876" width="21.90625" style="211" bestFit="1" customWidth="1"/>
    <col min="15877" max="15877" width="19" style="211" customWidth="1"/>
    <col min="15878" max="15880" width="0" style="211" hidden="1" customWidth="1"/>
    <col min="15881" max="15881" width="4.453125" style="211" customWidth="1"/>
    <col min="15882" max="15883" width="0" style="211" hidden="1" customWidth="1"/>
    <col min="15884" max="15885" width="10.1796875" style="211" bestFit="1" customWidth="1"/>
    <col min="15886" max="15886" width="0" style="211" hidden="1" customWidth="1"/>
    <col min="15887" max="15887" width="16.08984375" style="211" customWidth="1"/>
    <col min="15888" max="16123" width="8.90625" style="211"/>
    <col min="16124" max="16124" width="7.90625" style="211" customWidth="1"/>
    <col min="16125" max="16125" width="9.453125" style="211" bestFit="1" customWidth="1"/>
    <col min="16126" max="16128" width="0" style="211" hidden="1" customWidth="1"/>
    <col min="16129" max="16129" width="7.90625" style="211" customWidth="1"/>
    <col min="16130" max="16130" width="21" style="211" customWidth="1"/>
    <col min="16131" max="16131" width="4.90625" style="211" bestFit="1" customWidth="1"/>
    <col min="16132" max="16132" width="21.90625" style="211" bestFit="1" customWidth="1"/>
    <col min="16133" max="16133" width="19" style="211" customWidth="1"/>
    <col min="16134" max="16136" width="0" style="211" hidden="1" customWidth="1"/>
    <col min="16137" max="16137" width="4.453125" style="211" customWidth="1"/>
    <col min="16138" max="16139" width="0" style="211" hidden="1" customWidth="1"/>
    <col min="16140" max="16141" width="10.1796875" style="211" bestFit="1" customWidth="1"/>
    <col min="16142" max="16142" width="0" style="211" hidden="1" customWidth="1"/>
    <col min="16143" max="16143" width="16.08984375" style="211" customWidth="1"/>
    <col min="16144" max="16384" width="8.90625" style="211"/>
  </cols>
  <sheetData>
    <row r="1" spans="1:20" ht="15" customHeight="1">
      <c r="A1" s="209" t="s">
        <v>0</v>
      </c>
      <c r="C1" s="210"/>
      <c r="F1" s="16"/>
      <c r="G1" s="212"/>
      <c r="H1" s="210"/>
      <c r="Q1" s="31"/>
    </row>
    <row r="2" spans="1:20" ht="15" customHeight="1">
      <c r="A2" s="209" t="s">
        <v>31</v>
      </c>
      <c r="C2" s="210"/>
      <c r="F2" s="16"/>
      <c r="G2" s="212"/>
      <c r="H2" s="210"/>
      <c r="J2" s="213" t="s">
        <v>1472</v>
      </c>
      <c r="Q2" s="31"/>
    </row>
    <row r="3" spans="1:20" ht="15" customHeight="1">
      <c r="C3" s="210"/>
      <c r="F3" s="16"/>
      <c r="G3" s="212"/>
      <c r="H3" s="210"/>
      <c r="Q3" s="31"/>
      <c r="S3" s="30"/>
    </row>
    <row r="4" spans="1:20" s="212" customFormat="1" ht="15" customHeight="1">
      <c r="A4" s="494" t="s">
        <v>32</v>
      </c>
      <c r="B4" s="649" t="s">
        <v>33</v>
      </c>
      <c r="C4" s="645" t="s">
        <v>34</v>
      </c>
      <c r="D4" s="645"/>
      <c r="E4" s="494" t="s">
        <v>35</v>
      </c>
      <c r="F4" s="645" t="s">
        <v>36</v>
      </c>
      <c r="G4" s="645"/>
      <c r="H4" s="645" t="s">
        <v>37</v>
      </c>
      <c r="I4" s="645"/>
      <c r="J4" s="651" t="s">
        <v>38</v>
      </c>
      <c r="K4" s="651" t="s">
        <v>635</v>
      </c>
      <c r="L4" s="651"/>
      <c r="M4" s="651"/>
      <c r="N4" s="645" t="s">
        <v>39</v>
      </c>
      <c r="O4" s="645"/>
      <c r="P4" s="645"/>
      <c r="Q4" s="646" t="s">
        <v>40</v>
      </c>
      <c r="R4" s="646"/>
      <c r="S4" s="647" t="s">
        <v>41</v>
      </c>
      <c r="T4" s="31"/>
    </row>
    <row r="5" spans="1:20" s="212" customFormat="1" ht="15" customHeight="1" thickBot="1">
      <c r="A5" s="495" t="s">
        <v>42</v>
      </c>
      <c r="B5" s="650"/>
      <c r="C5" s="214" t="s">
        <v>43</v>
      </c>
      <c r="D5" s="495" t="s">
        <v>44</v>
      </c>
      <c r="E5" s="495" t="s">
        <v>45</v>
      </c>
      <c r="F5" s="32" t="s">
        <v>46</v>
      </c>
      <c r="G5" s="495" t="s">
        <v>44</v>
      </c>
      <c r="H5" s="214" t="s">
        <v>43</v>
      </c>
      <c r="I5" s="495" t="s">
        <v>44</v>
      </c>
      <c r="J5" s="652"/>
      <c r="K5" s="652"/>
      <c r="L5" s="652"/>
      <c r="M5" s="652"/>
      <c r="N5" s="495" t="s">
        <v>47</v>
      </c>
      <c r="O5" s="87" t="s">
        <v>40</v>
      </c>
      <c r="P5" s="87" t="s">
        <v>48</v>
      </c>
      <c r="Q5" s="493" t="s">
        <v>49</v>
      </c>
      <c r="R5" s="493" t="s">
        <v>50</v>
      </c>
      <c r="S5" s="648"/>
      <c r="T5" s="31"/>
    </row>
    <row r="6" spans="1:20" s="212" customFormat="1" ht="15" customHeight="1" thickTop="1">
      <c r="A6" s="33"/>
      <c r="B6" s="34"/>
      <c r="C6" s="35"/>
      <c r="D6" s="33"/>
      <c r="E6" s="33"/>
      <c r="F6" s="36"/>
      <c r="G6" s="33"/>
      <c r="H6" s="35"/>
      <c r="I6" s="33"/>
      <c r="J6" s="33"/>
      <c r="K6" s="33"/>
      <c r="L6" s="38"/>
      <c r="M6" s="33"/>
      <c r="N6" s="33"/>
      <c r="O6" s="88"/>
      <c r="P6" s="88"/>
      <c r="Q6" s="38"/>
      <c r="R6" s="258"/>
      <c r="S6" s="38"/>
      <c r="T6" s="215"/>
    </row>
    <row r="7" spans="1:20" ht="15" customHeight="1">
      <c r="A7" s="216"/>
      <c r="B7" s="206">
        <v>44439</v>
      </c>
      <c r="C7" s="217"/>
      <c r="D7" s="216"/>
      <c r="E7" s="39"/>
      <c r="F7" s="218">
        <v>7571101</v>
      </c>
      <c r="G7" s="216" t="s">
        <v>562</v>
      </c>
      <c r="H7" s="217" t="s">
        <v>539</v>
      </c>
      <c r="I7" s="216" t="s">
        <v>63</v>
      </c>
      <c r="J7" s="219" t="s">
        <v>1463</v>
      </c>
      <c r="K7" s="216" t="s">
        <v>526</v>
      </c>
      <c r="L7" s="216"/>
      <c r="M7" s="216"/>
      <c r="N7" s="217" t="s">
        <v>51</v>
      </c>
      <c r="O7" s="220">
        <f t="shared" ref="O7:O8" si="0">IF(Q7&gt;R7,Q7,R7)</f>
        <v>9574900</v>
      </c>
      <c r="P7" s="10">
        <v>1</v>
      </c>
      <c r="Q7" s="221">
        <f>+TransLab!$AK$512</f>
        <v>9574900</v>
      </c>
      <c r="R7" s="40"/>
      <c r="S7" s="40" t="s">
        <v>850</v>
      </c>
      <c r="T7" s="26"/>
    </row>
    <row r="8" spans="1:20" ht="15" customHeight="1">
      <c r="A8" s="216"/>
      <c r="B8" s="206">
        <v>44439</v>
      </c>
      <c r="C8" s="217"/>
      <c r="D8" s="216"/>
      <c r="E8" s="39"/>
      <c r="F8" s="218">
        <v>7571101</v>
      </c>
      <c r="G8" s="216" t="s">
        <v>562</v>
      </c>
      <c r="H8" s="217" t="s">
        <v>540</v>
      </c>
      <c r="I8" s="216" t="s">
        <v>145</v>
      </c>
      <c r="J8" s="219" t="s">
        <v>1463</v>
      </c>
      <c r="K8" s="216" t="s">
        <v>526</v>
      </c>
      <c r="L8" s="216"/>
      <c r="M8" s="216"/>
      <c r="N8" s="217" t="s">
        <v>51</v>
      </c>
      <c r="O8" s="220">
        <f t="shared" si="0"/>
        <v>14849900</v>
      </c>
      <c r="P8" s="10">
        <v>1</v>
      </c>
      <c r="Q8" s="221">
        <f>+TransLab!$AM$512</f>
        <v>14849900</v>
      </c>
      <c r="R8" s="40"/>
      <c r="S8" s="40" t="s">
        <v>850</v>
      </c>
      <c r="T8" s="26"/>
    </row>
    <row r="9" spans="1:20" ht="15" customHeight="1">
      <c r="A9" s="216"/>
      <c r="B9" s="206">
        <v>44439</v>
      </c>
      <c r="C9" s="217"/>
      <c r="D9" s="216"/>
      <c r="E9" s="39"/>
      <c r="F9" s="218">
        <v>7571101</v>
      </c>
      <c r="G9" s="216" t="s">
        <v>562</v>
      </c>
      <c r="H9" s="217" t="s">
        <v>538</v>
      </c>
      <c r="I9" s="216" t="s">
        <v>76</v>
      </c>
      <c r="J9" s="219" t="s">
        <v>1463</v>
      </c>
      <c r="K9" s="216" t="s">
        <v>526</v>
      </c>
      <c r="L9" s="216"/>
      <c r="M9" s="216"/>
      <c r="N9" s="217" t="s">
        <v>51</v>
      </c>
      <c r="O9" s="220">
        <f>IF(Q9&gt;R9,Q9,R9)</f>
        <v>24424800</v>
      </c>
      <c r="P9" s="10">
        <v>1</v>
      </c>
      <c r="Q9" s="221"/>
      <c r="R9" s="40">
        <f>SUM(Q7:Q9)</f>
        <v>24424800</v>
      </c>
      <c r="S9" s="40" t="s">
        <v>850</v>
      </c>
      <c r="T9" s="26"/>
    </row>
    <row r="10" spans="1:20" ht="15" customHeight="1">
      <c r="A10" s="216"/>
      <c r="B10" s="206">
        <v>44439</v>
      </c>
      <c r="C10" s="217"/>
      <c r="D10" s="216"/>
      <c r="E10" s="39"/>
      <c r="F10" s="218">
        <v>7571101</v>
      </c>
      <c r="G10" s="216" t="s">
        <v>562</v>
      </c>
      <c r="H10" s="217" t="s">
        <v>538</v>
      </c>
      <c r="I10" s="216" t="s">
        <v>76</v>
      </c>
      <c r="J10" s="219" t="s">
        <v>1463</v>
      </c>
      <c r="K10" s="216" t="s">
        <v>526</v>
      </c>
      <c r="L10" s="216"/>
      <c r="M10" s="216"/>
      <c r="N10" s="217" t="s">
        <v>51</v>
      </c>
      <c r="O10" s="220">
        <f t="shared" ref="O10:O12" si="1">IF(Q10&gt;R10,Q10,R10)</f>
        <v>6764500</v>
      </c>
      <c r="P10" s="10">
        <v>1</v>
      </c>
      <c r="Q10" s="221">
        <f>+TransLab!$AO$492</f>
        <v>6764500</v>
      </c>
      <c r="R10" s="40"/>
      <c r="S10" s="40" t="s">
        <v>851</v>
      </c>
      <c r="T10" s="26"/>
    </row>
    <row r="11" spans="1:20" ht="15" customHeight="1">
      <c r="A11" s="216"/>
      <c r="B11" s="206">
        <v>44439</v>
      </c>
      <c r="C11" s="217"/>
      <c r="D11" s="216"/>
      <c r="E11" s="39"/>
      <c r="F11" s="218">
        <v>7571101</v>
      </c>
      <c r="G11" s="216" t="s">
        <v>562</v>
      </c>
      <c r="H11" s="217" t="s">
        <v>539</v>
      </c>
      <c r="I11" s="216" t="s">
        <v>63</v>
      </c>
      <c r="J11" s="219" t="s">
        <v>1463</v>
      </c>
      <c r="K11" s="216" t="s">
        <v>526</v>
      </c>
      <c r="L11" s="216"/>
      <c r="M11" s="216"/>
      <c r="N11" s="217" t="s">
        <v>51</v>
      </c>
      <c r="O11" s="220">
        <f t="shared" si="1"/>
        <v>27109300</v>
      </c>
      <c r="P11" s="10">
        <v>1</v>
      </c>
      <c r="Q11" s="221">
        <f>+TransLab!$AK$492</f>
        <v>27109300</v>
      </c>
      <c r="R11" s="40"/>
      <c r="S11" s="40" t="s">
        <v>851</v>
      </c>
      <c r="T11" s="26"/>
    </row>
    <row r="12" spans="1:20" ht="15" customHeight="1">
      <c r="A12" s="216"/>
      <c r="B12" s="206">
        <v>44439</v>
      </c>
      <c r="C12" s="217"/>
      <c r="D12" s="216"/>
      <c r="E12" s="39"/>
      <c r="F12" s="218">
        <v>7571101</v>
      </c>
      <c r="G12" s="216" t="s">
        <v>562</v>
      </c>
      <c r="H12" s="217" t="s">
        <v>540</v>
      </c>
      <c r="I12" s="216" t="s">
        <v>145</v>
      </c>
      <c r="J12" s="219" t="s">
        <v>1463</v>
      </c>
      <c r="K12" s="216" t="s">
        <v>526</v>
      </c>
      <c r="L12" s="216"/>
      <c r="M12" s="216"/>
      <c r="N12" s="217" t="s">
        <v>51</v>
      </c>
      <c r="O12" s="220">
        <f t="shared" si="1"/>
        <v>14849300</v>
      </c>
      <c r="P12" s="10">
        <v>1</v>
      </c>
      <c r="Q12" s="221">
        <f>+TransLab!$AM$492</f>
        <v>14849300</v>
      </c>
      <c r="R12" s="40"/>
      <c r="S12" s="40" t="s">
        <v>851</v>
      </c>
      <c r="T12" s="26"/>
    </row>
    <row r="13" spans="1:20" ht="15" customHeight="1">
      <c r="A13" s="216"/>
      <c r="B13" s="206">
        <v>44439</v>
      </c>
      <c r="C13" s="217"/>
      <c r="D13" s="216"/>
      <c r="E13" s="39"/>
      <c r="F13" s="218">
        <v>7571101</v>
      </c>
      <c r="G13" s="216" t="s">
        <v>562</v>
      </c>
      <c r="H13" s="217" t="s">
        <v>539</v>
      </c>
      <c r="I13" s="216" t="s">
        <v>63</v>
      </c>
      <c r="J13" s="219" t="s">
        <v>1463</v>
      </c>
      <c r="K13" s="216" t="s">
        <v>526</v>
      </c>
      <c r="L13" s="216"/>
      <c r="M13" s="216"/>
      <c r="N13" s="217" t="s">
        <v>51</v>
      </c>
      <c r="O13" s="220">
        <f t="shared" ref="O13" si="2">IF(Q13&gt;R13,Q13,R13)</f>
        <v>48723100</v>
      </c>
      <c r="P13" s="10">
        <v>1</v>
      </c>
      <c r="Q13" s="221"/>
      <c r="R13" s="40">
        <f>SUM(Q10:Q13)</f>
        <v>48723100</v>
      </c>
      <c r="S13" s="40" t="s">
        <v>851</v>
      </c>
      <c r="T13" s="26"/>
    </row>
    <row r="14" spans="1:20" ht="15" customHeight="1">
      <c r="A14" s="216"/>
      <c r="B14" s="206">
        <v>44439</v>
      </c>
      <c r="C14" s="217"/>
      <c r="D14" s="216"/>
      <c r="E14" s="39"/>
      <c r="F14" s="218">
        <v>7571101</v>
      </c>
      <c r="G14" s="216" t="s">
        <v>562</v>
      </c>
      <c r="H14" s="217" t="s">
        <v>544</v>
      </c>
      <c r="I14" s="216" t="s">
        <v>545</v>
      </c>
      <c r="J14" s="219" t="s">
        <v>1463</v>
      </c>
      <c r="K14" s="216" t="s">
        <v>636</v>
      </c>
      <c r="L14" s="216"/>
      <c r="M14" s="216"/>
      <c r="N14" s="217" t="s">
        <v>51</v>
      </c>
      <c r="O14" s="220">
        <f>IF(Q14&gt;R14,Q14,R14)</f>
        <v>505500</v>
      </c>
      <c r="P14" s="10">
        <v>1</v>
      </c>
      <c r="Q14" s="221">
        <f>+TransLab!$AW$113</f>
        <v>505500</v>
      </c>
      <c r="R14" s="221"/>
      <c r="S14" s="40" t="s">
        <v>852</v>
      </c>
      <c r="T14" s="26"/>
    </row>
    <row r="15" spans="1:20" ht="15" customHeight="1">
      <c r="A15" s="216"/>
      <c r="B15" s="206">
        <v>44439</v>
      </c>
      <c r="C15" s="217"/>
      <c r="D15" s="216"/>
      <c r="E15" s="39"/>
      <c r="F15" s="218">
        <v>7571101</v>
      </c>
      <c r="G15" s="216" t="s">
        <v>562</v>
      </c>
      <c r="H15" s="217" t="s">
        <v>530</v>
      </c>
      <c r="I15" s="216" t="s">
        <v>64</v>
      </c>
      <c r="J15" s="219" t="s">
        <v>1463</v>
      </c>
      <c r="K15" s="216" t="s">
        <v>525</v>
      </c>
      <c r="L15" s="216"/>
      <c r="M15" s="216"/>
      <c r="N15" s="217" t="s">
        <v>51</v>
      </c>
      <c r="O15" s="220">
        <f t="shared" ref="O15" si="3">IF(Q15&gt;R15,Q15,R15)</f>
        <v>505500</v>
      </c>
      <c r="P15" s="10">
        <v>1</v>
      </c>
      <c r="Q15" s="221"/>
      <c r="R15" s="40">
        <f>SUM(Q14:Q15)</f>
        <v>505500</v>
      </c>
      <c r="S15" s="40" t="s">
        <v>852</v>
      </c>
      <c r="T15" s="26"/>
    </row>
    <row r="16" spans="1:20" ht="15" customHeight="1">
      <c r="A16" s="216"/>
      <c r="B16" s="206">
        <v>44439</v>
      </c>
      <c r="C16" s="217"/>
      <c r="D16" s="216"/>
      <c r="E16" s="39"/>
      <c r="F16" s="218">
        <v>7571101</v>
      </c>
      <c r="G16" s="216" t="s">
        <v>562</v>
      </c>
      <c r="H16" s="217" t="s">
        <v>544</v>
      </c>
      <c r="I16" s="216" t="s">
        <v>545</v>
      </c>
      <c r="J16" s="219" t="s">
        <v>1463</v>
      </c>
      <c r="K16" s="216" t="s">
        <v>636</v>
      </c>
      <c r="L16" s="216"/>
      <c r="M16" s="216"/>
      <c r="N16" s="217" t="s">
        <v>51</v>
      </c>
      <c r="O16" s="220">
        <f>IF(Q16&gt;R16,Q16,R16)</f>
        <v>2283150</v>
      </c>
      <c r="P16" s="10">
        <v>1</v>
      </c>
      <c r="Q16" s="221">
        <f>+TransLab!$AW$19</f>
        <v>2283150</v>
      </c>
      <c r="R16" s="221"/>
      <c r="S16" s="40" t="s">
        <v>853</v>
      </c>
      <c r="T16" s="26"/>
    </row>
    <row r="17" spans="1:20" ht="15" customHeight="1">
      <c r="A17" s="216"/>
      <c r="B17" s="206">
        <v>44439</v>
      </c>
      <c r="C17" s="217"/>
      <c r="D17" s="216"/>
      <c r="E17" s="39"/>
      <c r="F17" s="218">
        <v>7571101</v>
      </c>
      <c r="G17" s="216" t="s">
        <v>562</v>
      </c>
      <c r="H17" s="217" t="s">
        <v>527</v>
      </c>
      <c r="I17" s="216" t="s">
        <v>55</v>
      </c>
      <c r="J17" s="219" t="s">
        <v>1463</v>
      </c>
      <c r="K17" s="216" t="s">
        <v>525</v>
      </c>
      <c r="L17" s="216"/>
      <c r="M17" s="216"/>
      <c r="N17" s="217" t="s">
        <v>51</v>
      </c>
      <c r="O17" s="220">
        <f t="shared" ref="O17" si="4">IF(Q17&gt;R17,Q17,R17)</f>
        <v>2283150</v>
      </c>
      <c r="P17" s="10">
        <v>1</v>
      </c>
      <c r="Q17" s="221"/>
      <c r="R17" s="40">
        <f>SUM(Q16:Q17)</f>
        <v>2283150</v>
      </c>
      <c r="S17" s="40" t="s">
        <v>853</v>
      </c>
      <c r="T17" s="26"/>
    </row>
    <row r="18" spans="1:20" ht="15" customHeight="1">
      <c r="A18" s="216"/>
      <c r="B18" s="206">
        <v>44439</v>
      </c>
      <c r="C18" s="217"/>
      <c r="D18" s="216"/>
      <c r="E18" s="39"/>
      <c r="F18" s="218">
        <v>7571101</v>
      </c>
      <c r="G18" s="216" t="s">
        <v>562</v>
      </c>
      <c r="H18" s="217" t="s">
        <v>530</v>
      </c>
      <c r="I18" s="216" t="s">
        <v>64</v>
      </c>
      <c r="J18" s="219" t="s">
        <v>1463</v>
      </c>
      <c r="K18" s="216" t="s">
        <v>525</v>
      </c>
      <c r="L18" s="216"/>
      <c r="M18" s="216"/>
      <c r="N18" s="217" t="s">
        <v>51</v>
      </c>
      <c r="O18" s="220">
        <f t="shared" ref="O18" si="5">IF(Q18&gt;R18,Q18,R18)</f>
        <v>1744500</v>
      </c>
      <c r="P18" s="10">
        <v>1</v>
      </c>
      <c r="Q18" s="221">
        <f>+TransLab!$M$54</f>
        <v>1744500</v>
      </c>
      <c r="R18" s="40"/>
      <c r="S18" s="40" t="s">
        <v>854</v>
      </c>
      <c r="T18" s="26"/>
    </row>
    <row r="19" spans="1:20" ht="15" customHeight="1">
      <c r="A19" s="216"/>
      <c r="B19" s="206">
        <v>44439</v>
      </c>
      <c r="C19" s="217"/>
      <c r="D19" s="216"/>
      <c r="E19" s="39"/>
      <c r="F19" s="218">
        <v>7571101</v>
      </c>
      <c r="G19" s="216" t="s">
        <v>562</v>
      </c>
      <c r="H19" s="217" t="s">
        <v>528</v>
      </c>
      <c r="I19" s="216" t="s">
        <v>56</v>
      </c>
      <c r="J19" s="219" t="s">
        <v>1463</v>
      </c>
      <c r="K19" s="216" t="s">
        <v>525</v>
      </c>
      <c r="L19" s="216"/>
      <c r="M19" s="216"/>
      <c r="N19" s="217" t="s">
        <v>51</v>
      </c>
      <c r="O19" s="220">
        <f t="shared" ref="O19" si="6">IF(Q19&gt;R19,Q19,R19)</f>
        <v>1744500</v>
      </c>
      <c r="P19" s="10">
        <v>1</v>
      </c>
      <c r="Q19" s="221"/>
      <c r="R19" s="40">
        <f>SUM(Q18:Q19)</f>
        <v>1744500</v>
      </c>
      <c r="S19" s="40" t="s">
        <v>854</v>
      </c>
      <c r="T19" s="26"/>
    </row>
    <row r="20" spans="1:20" ht="15" customHeight="1">
      <c r="A20" s="216"/>
      <c r="B20" s="206">
        <v>44439</v>
      </c>
      <c r="C20" s="217"/>
      <c r="D20" s="216"/>
      <c r="E20" s="39"/>
      <c r="F20" s="218">
        <v>7571101</v>
      </c>
      <c r="G20" s="216" t="s">
        <v>562</v>
      </c>
      <c r="H20" s="217" t="s">
        <v>530</v>
      </c>
      <c r="I20" s="216" t="s">
        <v>64</v>
      </c>
      <c r="J20" s="219" t="s">
        <v>1463</v>
      </c>
      <c r="K20" s="216" t="s">
        <v>525</v>
      </c>
      <c r="L20" s="216"/>
      <c r="M20" s="216"/>
      <c r="N20" s="217" t="s">
        <v>51</v>
      </c>
      <c r="O20" s="220">
        <f t="shared" ref="O20" si="7">IF(Q20&gt;R20,Q20,R20)</f>
        <v>6749000</v>
      </c>
      <c r="P20" s="10">
        <v>1</v>
      </c>
      <c r="Q20" s="221">
        <f>+TransLab!$M$530</f>
        <v>6749000</v>
      </c>
      <c r="R20" s="40"/>
      <c r="S20" s="40" t="s">
        <v>855</v>
      </c>
      <c r="T20" s="26"/>
    </row>
    <row r="21" spans="1:20" ht="15" customHeight="1">
      <c r="A21" s="216"/>
      <c r="B21" s="206">
        <v>44439</v>
      </c>
      <c r="C21" s="217"/>
      <c r="D21" s="216"/>
      <c r="E21" s="39"/>
      <c r="F21" s="218">
        <v>7571101</v>
      </c>
      <c r="G21" s="216" t="s">
        <v>562</v>
      </c>
      <c r="H21" s="217" t="s">
        <v>544</v>
      </c>
      <c r="I21" s="216" t="s">
        <v>545</v>
      </c>
      <c r="J21" s="219" t="s">
        <v>1463</v>
      </c>
      <c r="K21" s="216" t="s">
        <v>636</v>
      </c>
      <c r="L21" s="216"/>
      <c r="M21" s="216"/>
      <c r="N21" s="217" t="s">
        <v>51</v>
      </c>
      <c r="O21" s="220">
        <f>IF(Q21&gt;R21,Q21,R21)</f>
        <v>1610250</v>
      </c>
      <c r="P21" s="10">
        <v>1</v>
      </c>
      <c r="Q21" s="221">
        <f>+TransLab!$AW$530</f>
        <v>1610250</v>
      </c>
      <c r="R21" s="221"/>
      <c r="S21" s="40" t="s">
        <v>855</v>
      </c>
      <c r="T21" s="26"/>
    </row>
    <row r="22" spans="1:20" ht="15" customHeight="1">
      <c r="A22" s="216"/>
      <c r="B22" s="206">
        <v>44439</v>
      </c>
      <c r="C22" s="217"/>
      <c r="D22" s="216"/>
      <c r="E22" s="39"/>
      <c r="F22" s="218">
        <v>7571101</v>
      </c>
      <c r="G22" s="216" t="s">
        <v>562</v>
      </c>
      <c r="H22" s="217" t="s">
        <v>529</v>
      </c>
      <c r="I22" s="216" t="s">
        <v>57</v>
      </c>
      <c r="J22" s="219" t="s">
        <v>1463</v>
      </c>
      <c r="K22" s="216" t="s">
        <v>525</v>
      </c>
      <c r="L22" s="216"/>
      <c r="M22" s="216"/>
      <c r="N22" s="217" t="s">
        <v>51</v>
      </c>
      <c r="O22" s="220">
        <f t="shared" ref="O22" si="8">IF(Q22&gt;R22,Q22,R22)</f>
        <v>8359250</v>
      </c>
      <c r="P22" s="10">
        <v>1</v>
      </c>
      <c r="Q22" s="221"/>
      <c r="R22" s="40">
        <f>SUM(Q20:Q22)</f>
        <v>8359250</v>
      </c>
      <c r="S22" s="40" t="s">
        <v>855</v>
      </c>
      <c r="T22" s="26"/>
    </row>
    <row r="23" spans="1:20" ht="15" customHeight="1">
      <c r="A23" s="216"/>
      <c r="B23" s="206">
        <v>44439</v>
      </c>
      <c r="C23" s="217"/>
      <c r="D23" s="216"/>
      <c r="E23" s="39"/>
      <c r="F23" s="218">
        <v>7571101</v>
      </c>
      <c r="G23" s="216" t="s">
        <v>562</v>
      </c>
      <c r="H23" s="217" t="s">
        <v>527</v>
      </c>
      <c r="I23" s="216" t="s">
        <v>55</v>
      </c>
      <c r="J23" s="219" t="s">
        <v>1463</v>
      </c>
      <c r="K23" s="216" t="s">
        <v>525</v>
      </c>
      <c r="L23" s="216"/>
      <c r="M23" s="216"/>
      <c r="N23" s="217" t="s">
        <v>51</v>
      </c>
      <c r="O23" s="220">
        <f t="shared" ref="O23:O24" si="9">IF(Q23&gt;R23,Q23,R23)</f>
        <v>309700</v>
      </c>
      <c r="P23" s="10">
        <v>1</v>
      </c>
      <c r="Q23" s="221">
        <f>+TransLab!$E$533</f>
        <v>309700</v>
      </c>
      <c r="R23" s="40"/>
      <c r="S23" s="40" t="s">
        <v>856</v>
      </c>
      <c r="T23" s="26"/>
    </row>
    <row r="24" spans="1:20" ht="15" customHeight="1">
      <c r="A24" s="216"/>
      <c r="B24" s="206">
        <v>44439</v>
      </c>
      <c r="C24" s="217"/>
      <c r="D24" s="216"/>
      <c r="E24" s="39"/>
      <c r="F24" s="218">
        <v>7571101</v>
      </c>
      <c r="G24" s="216" t="s">
        <v>562</v>
      </c>
      <c r="H24" s="217" t="s">
        <v>535</v>
      </c>
      <c r="I24" s="216" t="s">
        <v>53</v>
      </c>
      <c r="J24" s="219" t="s">
        <v>1463</v>
      </c>
      <c r="K24" s="216" t="s">
        <v>525</v>
      </c>
      <c r="L24" s="216"/>
      <c r="M24" s="216"/>
      <c r="N24" s="217" t="s">
        <v>51</v>
      </c>
      <c r="O24" s="220">
        <f t="shared" si="9"/>
        <v>1239000</v>
      </c>
      <c r="P24" s="10">
        <v>1</v>
      </c>
      <c r="Q24" s="221">
        <f>+TransLab!$U$533</f>
        <v>1239000</v>
      </c>
      <c r="R24" s="40"/>
      <c r="S24" s="40" t="s">
        <v>856</v>
      </c>
      <c r="T24" s="26"/>
    </row>
    <row r="25" spans="1:20" ht="15" customHeight="1">
      <c r="A25" s="216"/>
      <c r="B25" s="206">
        <v>44439</v>
      </c>
      <c r="C25" s="217"/>
      <c r="D25" s="216"/>
      <c r="E25" s="39"/>
      <c r="F25" s="218">
        <v>7571101</v>
      </c>
      <c r="G25" s="216" t="s">
        <v>562</v>
      </c>
      <c r="H25" s="217" t="s">
        <v>534</v>
      </c>
      <c r="I25" s="216" t="s">
        <v>105</v>
      </c>
      <c r="J25" s="219" t="s">
        <v>1463</v>
      </c>
      <c r="K25" s="216" t="s">
        <v>525</v>
      </c>
      <c r="L25" s="216"/>
      <c r="M25" s="216"/>
      <c r="N25" s="217" t="s">
        <v>51</v>
      </c>
      <c r="O25" s="220">
        <f>IF(Q25&gt;R25,Q25,R25)</f>
        <v>244500</v>
      </c>
      <c r="P25" s="10">
        <v>1</v>
      </c>
      <c r="Q25" s="221">
        <f>+TransLab!$Q$533</f>
        <v>244500</v>
      </c>
      <c r="R25" s="221"/>
      <c r="S25" s="40" t="s">
        <v>856</v>
      </c>
      <c r="T25" s="26"/>
    </row>
    <row r="26" spans="1:20" ht="15" customHeight="1">
      <c r="A26" s="216"/>
      <c r="B26" s="206">
        <v>44439</v>
      </c>
      <c r="C26" s="217"/>
      <c r="D26" s="216"/>
      <c r="E26" s="39"/>
      <c r="F26" s="218">
        <v>7571101</v>
      </c>
      <c r="G26" s="216" t="s">
        <v>562</v>
      </c>
      <c r="H26" s="217" t="s">
        <v>537</v>
      </c>
      <c r="I26" s="216" t="s">
        <v>62</v>
      </c>
      <c r="J26" s="219" t="s">
        <v>1463</v>
      </c>
      <c r="K26" s="216" t="s">
        <v>525</v>
      </c>
      <c r="L26" s="216"/>
      <c r="M26" s="216"/>
      <c r="N26" s="217" t="s">
        <v>51</v>
      </c>
      <c r="O26" s="220">
        <f t="shared" ref="O26" si="10">IF(Q26&gt;R26,Q26,R26)</f>
        <v>12795500</v>
      </c>
      <c r="P26" s="10">
        <v>1</v>
      </c>
      <c r="Q26" s="221">
        <f>+TransLab!$AE$533</f>
        <v>12795500</v>
      </c>
      <c r="R26" s="40"/>
      <c r="S26" s="40" t="s">
        <v>856</v>
      </c>
      <c r="T26" s="26"/>
    </row>
    <row r="27" spans="1:20" ht="15" customHeight="1">
      <c r="A27" s="216"/>
      <c r="B27" s="206">
        <v>44439</v>
      </c>
      <c r="C27" s="217"/>
      <c r="D27" s="216"/>
      <c r="E27" s="39"/>
      <c r="F27" s="218">
        <v>7571101</v>
      </c>
      <c r="G27" s="216" t="s">
        <v>562</v>
      </c>
      <c r="H27" s="217" t="s">
        <v>536</v>
      </c>
      <c r="I27" s="216" t="s">
        <v>61</v>
      </c>
      <c r="J27" s="219" t="s">
        <v>1463</v>
      </c>
      <c r="K27" s="216" t="s">
        <v>525</v>
      </c>
      <c r="L27" s="216"/>
      <c r="M27" s="216"/>
      <c r="N27" s="217" t="s">
        <v>51</v>
      </c>
      <c r="O27" s="220">
        <f t="shared" ref="O27" si="11">IF(Q27&gt;R27,Q27,R27)</f>
        <v>14588700</v>
      </c>
      <c r="P27" s="10">
        <v>1</v>
      </c>
      <c r="Q27" s="221"/>
      <c r="R27" s="40">
        <f>SUM(Q23:Q27)</f>
        <v>14588700</v>
      </c>
      <c r="S27" s="40" t="s">
        <v>856</v>
      </c>
      <c r="T27" s="52"/>
    </row>
    <row r="28" spans="1:20" ht="15" customHeight="1">
      <c r="A28" s="216"/>
      <c r="B28" s="206">
        <v>44439</v>
      </c>
      <c r="C28" s="217"/>
      <c r="D28" s="216"/>
      <c r="E28" s="39"/>
      <c r="F28" s="218">
        <v>7571101</v>
      </c>
      <c r="G28" s="216" t="s">
        <v>562</v>
      </c>
      <c r="H28" s="217" t="s">
        <v>535</v>
      </c>
      <c r="I28" s="216" t="s">
        <v>53</v>
      </c>
      <c r="J28" s="219" t="s">
        <v>1463</v>
      </c>
      <c r="K28" s="216" t="s">
        <v>525</v>
      </c>
      <c r="L28" s="216"/>
      <c r="M28" s="216"/>
      <c r="N28" s="217" t="s">
        <v>51</v>
      </c>
      <c r="O28" s="220">
        <f t="shared" ref="O28" si="12">IF(Q28&gt;R28,Q28,R28)</f>
        <v>2022000</v>
      </c>
      <c r="P28" s="10">
        <v>1</v>
      </c>
      <c r="Q28" s="221">
        <f>+TransLab!$U$531</f>
        <v>2022000</v>
      </c>
      <c r="R28" s="40"/>
      <c r="S28" s="40" t="s">
        <v>857</v>
      </c>
      <c r="T28" s="26"/>
    </row>
    <row r="29" spans="1:20" ht="15" customHeight="1">
      <c r="A29" s="216"/>
      <c r="B29" s="206">
        <v>44439</v>
      </c>
      <c r="C29" s="217"/>
      <c r="D29" s="216"/>
      <c r="E29" s="39"/>
      <c r="F29" s="218">
        <v>7571101</v>
      </c>
      <c r="G29" s="216" t="s">
        <v>562</v>
      </c>
      <c r="H29" s="217" t="s">
        <v>536</v>
      </c>
      <c r="I29" s="216" t="s">
        <v>61</v>
      </c>
      <c r="J29" s="219" t="s">
        <v>1463</v>
      </c>
      <c r="K29" s="216" t="s">
        <v>525</v>
      </c>
      <c r="L29" s="216"/>
      <c r="M29" s="216"/>
      <c r="N29" s="217" t="s">
        <v>51</v>
      </c>
      <c r="O29" s="220">
        <f>IF(Q29&gt;R29,Q29,R29)</f>
        <v>6035800</v>
      </c>
      <c r="P29" s="10">
        <v>1</v>
      </c>
      <c r="Q29" s="221">
        <f>+TransLab!$Y$531+TransLab!$AA$531+TransLab!$AC$531+TransLab!$AI$531+TransLab!$W$531+TransLab!$AG$531</f>
        <v>6035800</v>
      </c>
      <c r="R29" s="221"/>
      <c r="S29" s="40" t="s">
        <v>857</v>
      </c>
      <c r="T29" s="26"/>
    </row>
    <row r="30" spans="1:20" ht="15" customHeight="1">
      <c r="A30" s="216"/>
      <c r="B30" s="206">
        <v>44439</v>
      </c>
      <c r="C30" s="217"/>
      <c r="D30" s="216"/>
      <c r="E30" s="39"/>
      <c r="F30" s="218">
        <v>7571101</v>
      </c>
      <c r="G30" s="216" t="s">
        <v>562</v>
      </c>
      <c r="H30" s="217" t="s">
        <v>533</v>
      </c>
      <c r="I30" s="216" t="s">
        <v>60</v>
      </c>
      <c r="J30" s="219" t="s">
        <v>1463</v>
      </c>
      <c r="K30" s="216" t="s">
        <v>525</v>
      </c>
      <c r="L30" s="216"/>
      <c r="M30" s="216"/>
      <c r="N30" s="217" t="s">
        <v>51</v>
      </c>
      <c r="O30" s="220">
        <f t="shared" ref="O30" si="13">IF(Q30&gt;R30,Q30,R30)</f>
        <v>8057800</v>
      </c>
      <c r="P30" s="10">
        <v>1</v>
      </c>
      <c r="Q30" s="221"/>
      <c r="R30" s="40">
        <f>SUM(Q28:Q30)</f>
        <v>8057800</v>
      </c>
      <c r="S30" s="40" t="s">
        <v>857</v>
      </c>
      <c r="T30" s="26"/>
    </row>
    <row r="31" spans="1:20" ht="15" customHeight="1">
      <c r="A31" s="216"/>
      <c r="B31" s="206">
        <v>44439</v>
      </c>
      <c r="C31" s="217"/>
      <c r="D31" s="216"/>
      <c r="E31" s="39"/>
      <c r="F31" s="218">
        <v>7571101</v>
      </c>
      <c r="G31" s="216" t="s">
        <v>562</v>
      </c>
      <c r="H31" s="217" t="s">
        <v>534</v>
      </c>
      <c r="I31" s="216" t="s">
        <v>105</v>
      </c>
      <c r="J31" s="219" t="s">
        <v>1463</v>
      </c>
      <c r="K31" s="216" t="s">
        <v>525</v>
      </c>
      <c r="L31" s="216"/>
      <c r="M31" s="216"/>
      <c r="N31" s="217" t="s">
        <v>51</v>
      </c>
      <c r="O31" s="220">
        <f>IF(Q31&gt;R31,Q31,R31)</f>
        <v>1516500</v>
      </c>
      <c r="P31" s="10">
        <v>1</v>
      </c>
      <c r="Q31" s="221">
        <f>+TransLab!$Q$532</f>
        <v>1516500</v>
      </c>
      <c r="R31" s="221"/>
      <c r="S31" s="40" t="s">
        <v>858</v>
      </c>
      <c r="T31" s="26"/>
    </row>
    <row r="32" spans="1:20" ht="15" customHeight="1">
      <c r="A32" s="216"/>
      <c r="B32" s="206">
        <v>44439</v>
      </c>
      <c r="C32" s="217"/>
      <c r="D32" s="216"/>
      <c r="E32" s="39"/>
      <c r="F32" s="218">
        <v>7571101</v>
      </c>
      <c r="G32" s="216" t="s">
        <v>562</v>
      </c>
      <c r="H32" s="217" t="s">
        <v>536</v>
      </c>
      <c r="I32" s="216" t="s">
        <v>61</v>
      </c>
      <c r="J32" s="219" t="s">
        <v>1463</v>
      </c>
      <c r="K32" s="216" t="s">
        <v>525</v>
      </c>
      <c r="L32" s="216"/>
      <c r="M32" s="216"/>
      <c r="N32" s="217" t="s">
        <v>51</v>
      </c>
      <c r="O32" s="220">
        <f>IF(Q32&gt;R32,Q32,R32)</f>
        <v>235900</v>
      </c>
      <c r="P32" s="10">
        <v>1</v>
      </c>
      <c r="Q32" s="221">
        <f>+TransLab!$Y$532+TransLab!$AA$532+TransLab!$AC$532+TransLab!$AI$532+TransLab!$W$532+TransLab!$AG$532</f>
        <v>235900</v>
      </c>
      <c r="R32" s="221"/>
      <c r="S32" s="40" t="s">
        <v>858</v>
      </c>
      <c r="T32" s="26"/>
    </row>
    <row r="33" spans="1:20" ht="15" customHeight="1">
      <c r="A33" s="216"/>
      <c r="B33" s="206">
        <v>44439</v>
      </c>
      <c r="C33" s="217"/>
      <c r="D33" s="216"/>
      <c r="E33" s="39"/>
      <c r="F33" s="218">
        <v>7571101</v>
      </c>
      <c r="G33" s="216" t="s">
        <v>562</v>
      </c>
      <c r="H33" s="217" t="s">
        <v>543</v>
      </c>
      <c r="I33" s="216" t="s">
        <v>54</v>
      </c>
      <c r="J33" s="219" t="s">
        <v>1463</v>
      </c>
      <c r="K33" s="216" t="s">
        <v>636</v>
      </c>
      <c r="L33" s="216"/>
      <c r="M33" s="216"/>
      <c r="N33" s="217" t="s">
        <v>51</v>
      </c>
      <c r="O33" s="220">
        <f t="shared" ref="O33" si="14">IF(Q33&gt;R33,Q33,R33)</f>
        <v>1011000</v>
      </c>
      <c r="P33" s="10">
        <v>1</v>
      </c>
      <c r="Q33" s="221">
        <f>+TransLab!$AY$532+TransLab!$BA$532</f>
        <v>1011000</v>
      </c>
      <c r="R33" s="221"/>
      <c r="S33" s="40" t="s">
        <v>858</v>
      </c>
      <c r="T33" s="26"/>
    </row>
    <row r="34" spans="1:20" ht="15" customHeight="1">
      <c r="A34" s="216"/>
      <c r="B34" s="206">
        <v>44439</v>
      </c>
      <c r="C34" s="217"/>
      <c r="D34" s="216"/>
      <c r="E34" s="39"/>
      <c r="F34" s="218">
        <v>7571101</v>
      </c>
      <c r="G34" s="216" t="s">
        <v>562</v>
      </c>
      <c r="H34" s="217" t="s">
        <v>535</v>
      </c>
      <c r="I34" s="216" t="s">
        <v>53</v>
      </c>
      <c r="J34" s="219" t="s">
        <v>1463</v>
      </c>
      <c r="K34" s="216" t="s">
        <v>525</v>
      </c>
      <c r="L34" s="216"/>
      <c r="M34" s="216"/>
      <c r="N34" s="217" t="s">
        <v>51</v>
      </c>
      <c r="O34" s="220">
        <f t="shared" ref="O34" si="15">IF(Q34&gt;R34,Q34,R34)</f>
        <v>2763400</v>
      </c>
      <c r="P34" s="10">
        <v>1</v>
      </c>
      <c r="Q34" s="221"/>
      <c r="R34" s="40">
        <f>SUM(Q31:Q34)</f>
        <v>2763400</v>
      </c>
      <c r="S34" s="40" t="s">
        <v>858</v>
      </c>
      <c r="T34" s="26"/>
    </row>
    <row r="35" spans="1:20" ht="15" customHeight="1">
      <c r="A35" s="216"/>
      <c r="B35" s="206">
        <v>44439</v>
      </c>
      <c r="C35" s="217"/>
      <c r="D35" s="216"/>
      <c r="E35" s="39"/>
      <c r="F35" s="218">
        <v>7571101</v>
      </c>
      <c r="G35" s="216" t="s">
        <v>562</v>
      </c>
      <c r="H35" s="217" t="s">
        <v>529</v>
      </c>
      <c r="I35" s="216" t="s">
        <v>57</v>
      </c>
      <c r="J35" s="219" t="s">
        <v>1463</v>
      </c>
      <c r="K35" s="216" t="s">
        <v>525</v>
      </c>
      <c r="L35" s="216"/>
      <c r="M35" s="216"/>
      <c r="N35" s="217" t="s">
        <v>51</v>
      </c>
      <c r="O35" s="220">
        <f t="shared" ref="O35:O36" si="16">IF(Q35&gt;R35,Q35,R35)</f>
        <v>1238800</v>
      </c>
      <c r="P35" s="10">
        <v>1</v>
      </c>
      <c r="Q35" s="221">
        <f>+TransLab!$I$534</f>
        <v>1238800</v>
      </c>
      <c r="R35" s="221"/>
      <c r="S35" s="40" t="s">
        <v>859</v>
      </c>
      <c r="T35" s="26"/>
    </row>
    <row r="36" spans="1:20" ht="15" customHeight="1">
      <c r="A36" s="216"/>
      <c r="B36" s="206">
        <v>44439</v>
      </c>
      <c r="C36" s="217"/>
      <c r="D36" s="216"/>
      <c r="E36" s="39"/>
      <c r="F36" s="218">
        <v>7571101</v>
      </c>
      <c r="G36" s="216" t="s">
        <v>562</v>
      </c>
      <c r="H36" s="217" t="s">
        <v>535</v>
      </c>
      <c r="I36" s="216" t="s">
        <v>53</v>
      </c>
      <c r="J36" s="219" t="s">
        <v>1463</v>
      </c>
      <c r="K36" s="216" t="s">
        <v>525</v>
      </c>
      <c r="L36" s="216"/>
      <c r="M36" s="216"/>
      <c r="N36" s="217" t="s">
        <v>51</v>
      </c>
      <c r="O36" s="220">
        <f t="shared" si="16"/>
        <v>1753100</v>
      </c>
      <c r="P36" s="10">
        <v>1</v>
      </c>
      <c r="Q36" s="221">
        <f>+TransLab!$U$534</f>
        <v>1753100</v>
      </c>
      <c r="R36" s="40"/>
      <c r="S36" s="40" t="s">
        <v>859</v>
      </c>
      <c r="T36" s="26"/>
    </row>
    <row r="37" spans="1:20" ht="15" customHeight="1">
      <c r="A37" s="216"/>
      <c r="B37" s="206">
        <v>44439</v>
      </c>
      <c r="C37" s="217"/>
      <c r="D37" s="216"/>
      <c r="E37" s="39"/>
      <c r="F37" s="218">
        <v>7571101</v>
      </c>
      <c r="G37" s="216" t="s">
        <v>562</v>
      </c>
      <c r="H37" s="217" t="s">
        <v>534</v>
      </c>
      <c r="I37" s="216" t="s">
        <v>105</v>
      </c>
      <c r="J37" s="219" t="s">
        <v>1463</v>
      </c>
      <c r="K37" s="216" t="s">
        <v>525</v>
      </c>
      <c r="L37" s="216"/>
      <c r="M37" s="216"/>
      <c r="N37" s="217" t="s">
        <v>51</v>
      </c>
      <c r="O37" s="220">
        <f>IF(Q37&gt;R37,Q37,R37)</f>
        <v>978000</v>
      </c>
      <c r="P37" s="10">
        <v>1</v>
      </c>
      <c r="Q37" s="221">
        <f>+TransLab!$Q$534</f>
        <v>978000</v>
      </c>
      <c r="R37" s="221"/>
      <c r="S37" s="40" t="s">
        <v>859</v>
      </c>
      <c r="T37" s="26"/>
    </row>
    <row r="38" spans="1:20" ht="15" customHeight="1">
      <c r="A38" s="216"/>
      <c r="B38" s="206">
        <v>44439</v>
      </c>
      <c r="C38" s="217"/>
      <c r="D38" s="216"/>
      <c r="E38" s="39"/>
      <c r="F38" s="218">
        <v>7571101</v>
      </c>
      <c r="G38" s="216" t="s">
        <v>562</v>
      </c>
      <c r="H38" s="217" t="s">
        <v>536</v>
      </c>
      <c r="I38" s="216" t="s">
        <v>61</v>
      </c>
      <c r="J38" s="219" t="s">
        <v>1463</v>
      </c>
      <c r="K38" s="216" t="s">
        <v>525</v>
      </c>
      <c r="L38" s="216"/>
      <c r="M38" s="216"/>
      <c r="N38" s="217" t="s">
        <v>51</v>
      </c>
      <c r="O38" s="220">
        <f>IF(Q38&gt;R38,Q38,R38)</f>
        <v>30477000</v>
      </c>
      <c r="P38" s="10">
        <v>1</v>
      </c>
      <c r="Q38" s="221">
        <f>+TransLab!$Y$534+TransLab!$AA$534+TransLab!$AC$534+TransLab!$AI$534+TransLab!$W$534+TransLab!$AG$534</f>
        <v>30477000</v>
      </c>
      <c r="R38" s="221"/>
      <c r="S38" s="40" t="s">
        <v>859</v>
      </c>
      <c r="T38" s="26"/>
    </row>
    <row r="39" spans="1:20" ht="15" customHeight="1">
      <c r="A39" s="216"/>
      <c r="B39" s="206">
        <v>44439</v>
      </c>
      <c r="C39" s="217"/>
      <c r="D39" s="216"/>
      <c r="E39" s="39"/>
      <c r="F39" s="218">
        <v>7571101</v>
      </c>
      <c r="G39" s="216" t="s">
        <v>562</v>
      </c>
      <c r="H39" s="217" t="s">
        <v>537</v>
      </c>
      <c r="I39" s="216" t="s">
        <v>62</v>
      </c>
      <c r="J39" s="219" t="s">
        <v>1463</v>
      </c>
      <c r="K39" s="216" t="s">
        <v>525</v>
      </c>
      <c r="L39" s="216"/>
      <c r="M39" s="216"/>
      <c r="N39" s="217" t="s">
        <v>51</v>
      </c>
      <c r="O39" s="220">
        <f t="shared" ref="O39" si="17">IF(Q39&gt;R39,Q39,R39)</f>
        <v>34446900</v>
      </c>
      <c r="P39" s="10">
        <v>1</v>
      </c>
      <c r="Q39" s="221"/>
      <c r="R39" s="40">
        <f>SUM(Q35:Q39)</f>
        <v>34446900</v>
      </c>
      <c r="S39" s="40" t="s">
        <v>859</v>
      </c>
      <c r="T39" s="26"/>
    </row>
    <row r="40" spans="1:20" ht="15" customHeight="1">
      <c r="A40" s="216"/>
      <c r="B40" s="206">
        <v>44439</v>
      </c>
      <c r="C40" s="217"/>
      <c r="D40" s="216"/>
      <c r="E40" s="39"/>
      <c r="F40" s="218">
        <v>7571101</v>
      </c>
      <c r="G40" s="216" t="s">
        <v>562</v>
      </c>
      <c r="H40" s="283" t="s">
        <v>532</v>
      </c>
      <c r="I40" s="216" t="s">
        <v>59</v>
      </c>
      <c r="J40" s="219" t="s">
        <v>1463</v>
      </c>
      <c r="K40" s="216" t="s">
        <v>525</v>
      </c>
      <c r="L40" s="216"/>
      <c r="M40" s="216"/>
      <c r="N40" s="217" t="s">
        <v>51</v>
      </c>
      <c r="O40" s="220">
        <f t="shared" ref="O40" si="18">IF(Q40&gt;R40,Q40,R40)</f>
        <v>2224200</v>
      </c>
      <c r="P40" s="10">
        <v>1</v>
      </c>
      <c r="Q40" s="221">
        <f>+TransLab!$O$130</f>
        <v>2224200</v>
      </c>
      <c r="R40" s="40"/>
      <c r="S40" s="40" t="s">
        <v>860</v>
      </c>
      <c r="T40" s="26"/>
    </row>
    <row r="41" spans="1:20" ht="15" customHeight="1">
      <c r="A41" s="216"/>
      <c r="B41" s="206">
        <v>44439</v>
      </c>
      <c r="C41" s="217"/>
      <c r="D41" s="216"/>
      <c r="E41" s="39"/>
      <c r="F41" s="218">
        <v>7571101</v>
      </c>
      <c r="G41" s="216" t="s">
        <v>562</v>
      </c>
      <c r="H41" s="217" t="s">
        <v>544</v>
      </c>
      <c r="I41" s="216" t="s">
        <v>545</v>
      </c>
      <c r="J41" s="219" t="s">
        <v>1463</v>
      </c>
      <c r="K41" s="216" t="s">
        <v>636</v>
      </c>
      <c r="L41" s="216"/>
      <c r="M41" s="216"/>
      <c r="N41" s="217" t="s">
        <v>51</v>
      </c>
      <c r="O41" s="220">
        <f>IF(Q41&gt;R41,Q41,R41)</f>
        <v>1610250</v>
      </c>
      <c r="P41" s="10">
        <v>1</v>
      </c>
      <c r="Q41" s="221">
        <f>+TransLab!$AW$130</f>
        <v>1610250</v>
      </c>
      <c r="R41" s="221"/>
      <c r="S41" s="40" t="s">
        <v>860</v>
      </c>
      <c r="T41" s="26"/>
    </row>
    <row r="42" spans="1:20" ht="15" customHeight="1">
      <c r="A42" s="216"/>
      <c r="B42" s="206">
        <v>44439</v>
      </c>
      <c r="C42" s="217"/>
      <c r="D42" s="216"/>
      <c r="E42" s="39"/>
      <c r="F42" s="218">
        <v>7571101</v>
      </c>
      <c r="G42" s="216" t="s">
        <v>562</v>
      </c>
      <c r="H42" s="217" t="s">
        <v>532</v>
      </c>
      <c r="I42" s="216" t="s">
        <v>59</v>
      </c>
      <c r="J42" s="219" t="s">
        <v>1463</v>
      </c>
      <c r="K42" s="216" t="s">
        <v>525</v>
      </c>
      <c r="L42" s="216"/>
      <c r="M42" s="216"/>
      <c r="N42" s="217" t="s">
        <v>51</v>
      </c>
      <c r="O42" s="220">
        <f t="shared" ref="O42" si="19">IF(Q42&gt;R42,Q42,R42)</f>
        <v>3834450</v>
      </c>
      <c r="P42" s="10">
        <v>1</v>
      </c>
      <c r="Q42" s="221"/>
      <c r="R42" s="40">
        <f>SUM(Q40:Q42)</f>
        <v>3834450</v>
      </c>
      <c r="S42" s="40" t="s">
        <v>860</v>
      </c>
      <c r="T42" s="26"/>
    </row>
    <row r="43" spans="1:20" ht="15" customHeight="1">
      <c r="A43" s="41"/>
      <c r="B43" s="206"/>
      <c r="C43" s="222"/>
      <c r="D43" s="41"/>
      <c r="E43" s="42"/>
      <c r="F43" s="223"/>
      <c r="G43" s="41"/>
      <c r="H43" s="222"/>
      <c r="I43" s="41"/>
      <c r="J43" s="219"/>
      <c r="K43" s="41"/>
      <c r="L43" s="224"/>
      <c r="M43" s="41"/>
      <c r="N43" s="217"/>
      <c r="O43" s="89"/>
      <c r="P43" s="89"/>
      <c r="Q43" s="225"/>
      <c r="R43" s="224"/>
      <c r="S43" s="43"/>
    </row>
    <row r="44" spans="1:20" s="227" customFormat="1" ht="20.100000000000001" customHeight="1" thickBot="1">
      <c r="A44" s="44"/>
      <c r="B44" s="45"/>
      <c r="C44" s="46"/>
      <c r="D44" s="44"/>
      <c r="E44" s="24"/>
      <c r="F44" s="47"/>
      <c r="G44" s="44"/>
      <c r="H44" s="46"/>
      <c r="I44" s="44"/>
      <c r="J44" s="44"/>
      <c r="K44" s="44"/>
      <c r="L44" s="48"/>
      <c r="M44" s="44"/>
      <c r="N44" s="44"/>
      <c r="O44" s="25">
        <f>SUM(O6:O43)</f>
        <v>299463100</v>
      </c>
      <c r="P44" s="90"/>
      <c r="Q44" s="226">
        <f>SUM(Q6:Q43)</f>
        <v>149731550</v>
      </c>
      <c r="R44" s="309">
        <f>SUM(R6:R43)</f>
        <v>149731550</v>
      </c>
      <c r="S44" s="48">
        <f>Q44-R44</f>
        <v>0</v>
      </c>
      <c r="T44" s="49">
        <f>+O44-Q44-R44</f>
        <v>0</v>
      </c>
    </row>
    <row r="45" spans="1:20" ht="15" thickTop="1">
      <c r="R45" s="26">
        <f>+TransLab!BJ528</f>
        <v>149731550</v>
      </c>
      <c r="S45" s="144" t="s">
        <v>955</v>
      </c>
      <c r="T45" s="144" t="s">
        <v>104</v>
      </c>
    </row>
    <row r="46" spans="1:20">
      <c r="R46" s="26">
        <f>+R44-R45</f>
        <v>0</v>
      </c>
    </row>
    <row r="49" spans="1:16143" s="19" customFormat="1" ht="15" thickBot="1">
      <c r="A49" s="211"/>
      <c r="B49" s="209"/>
      <c r="C49" s="228"/>
      <c r="D49" s="211"/>
      <c r="E49" s="211"/>
      <c r="F49" s="228"/>
      <c r="G49" s="211"/>
      <c r="H49" s="228"/>
      <c r="I49" s="211"/>
      <c r="J49" s="211"/>
      <c r="K49" s="211"/>
      <c r="M49" s="211"/>
      <c r="N49" s="211"/>
      <c r="O49" s="91">
        <f>+O44-O48</f>
        <v>299463100</v>
      </c>
      <c r="P49" s="92"/>
      <c r="Q49" s="229">
        <f>+Q44-Q48</f>
        <v>149731550</v>
      </c>
      <c r="R49" s="259">
        <f>+R44-R48</f>
        <v>149731550</v>
      </c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  <c r="BS49" s="211"/>
      <c r="BT49" s="211"/>
      <c r="BU49" s="211"/>
      <c r="BV49" s="211"/>
      <c r="BW49" s="211"/>
      <c r="BX49" s="211"/>
      <c r="BY49" s="211"/>
      <c r="BZ49" s="211"/>
      <c r="CA49" s="211"/>
      <c r="CB49" s="211"/>
      <c r="CC49" s="211"/>
      <c r="CD49" s="211"/>
      <c r="CE49" s="211"/>
      <c r="CF49" s="211"/>
      <c r="CG49" s="211"/>
      <c r="CH49" s="211"/>
      <c r="CI49" s="211"/>
      <c r="CJ49" s="211"/>
      <c r="CK49" s="211"/>
      <c r="CL49" s="211"/>
      <c r="CM49" s="211"/>
      <c r="CN49" s="211"/>
      <c r="CO49" s="211"/>
      <c r="CP49" s="211"/>
      <c r="CQ49" s="211"/>
      <c r="CR49" s="211"/>
      <c r="CS49" s="211"/>
      <c r="CT49" s="211"/>
      <c r="CU49" s="211"/>
      <c r="CV49" s="211"/>
      <c r="CW49" s="211"/>
      <c r="CX49" s="211"/>
      <c r="CY49" s="211"/>
      <c r="CZ49" s="211"/>
      <c r="DA49" s="211"/>
      <c r="DB49" s="211"/>
      <c r="DC49" s="211"/>
      <c r="DD49" s="211"/>
      <c r="DE49" s="211"/>
      <c r="DF49" s="211"/>
      <c r="DG49" s="211"/>
      <c r="DH49" s="211"/>
      <c r="DI49" s="211"/>
      <c r="DJ49" s="211"/>
      <c r="DK49" s="211"/>
      <c r="DL49" s="211"/>
      <c r="DM49" s="211"/>
      <c r="DN49" s="211"/>
      <c r="DO49" s="211"/>
      <c r="DP49" s="211"/>
      <c r="DQ49" s="211"/>
      <c r="DR49" s="211"/>
      <c r="DS49" s="211"/>
      <c r="DT49" s="211"/>
      <c r="DU49" s="211"/>
      <c r="DV49" s="211"/>
      <c r="DW49" s="211"/>
      <c r="DX49" s="211"/>
      <c r="DY49" s="211"/>
      <c r="DZ49" s="211"/>
      <c r="EA49" s="211"/>
      <c r="EB49" s="211"/>
      <c r="EC49" s="211"/>
      <c r="ED49" s="211"/>
      <c r="EE49" s="211"/>
      <c r="EF49" s="211"/>
      <c r="EG49" s="211"/>
      <c r="EH49" s="211"/>
      <c r="EI49" s="211"/>
      <c r="EJ49" s="211"/>
      <c r="EK49" s="211"/>
      <c r="EL49" s="211"/>
      <c r="EM49" s="211"/>
      <c r="EN49" s="211"/>
      <c r="EO49" s="211"/>
      <c r="EP49" s="211"/>
      <c r="EQ49" s="211"/>
      <c r="ER49" s="211"/>
      <c r="ES49" s="211"/>
      <c r="ET49" s="211"/>
      <c r="EU49" s="211"/>
      <c r="EV49" s="211"/>
      <c r="EW49" s="211"/>
      <c r="EX49" s="211"/>
      <c r="EY49" s="211"/>
      <c r="EZ49" s="211"/>
      <c r="FA49" s="211"/>
      <c r="FB49" s="211"/>
      <c r="FC49" s="211"/>
      <c r="FD49" s="211"/>
      <c r="FE49" s="211"/>
      <c r="FF49" s="211"/>
      <c r="FG49" s="211"/>
      <c r="FH49" s="211"/>
      <c r="FI49" s="211"/>
      <c r="FJ49" s="211"/>
      <c r="FK49" s="211"/>
      <c r="FL49" s="211"/>
      <c r="FM49" s="211"/>
      <c r="FN49" s="211"/>
      <c r="FO49" s="211"/>
      <c r="FP49" s="211"/>
      <c r="FQ49" s="211"/>
      <c r="FR49" s="211"/>
      <c r="FS49" s="211"/>
      <c r="FT49" s="211"/>
      <c r="FU49" s="211"/>
      <c r="FV49" s="211"/>
      <c r="FW49" s="211"/>
      <c r="FX49" s="211"/>
      <c r="FY49" s="211"/>
      <c r="FZ49" s="211"/>
      <c r="GA49" s="211"/>
      <c r="GB49" s="211"/>
      <c r="GC49" s="211"/>
      <c r="GD49" s="211"/>
      <c r="GE49" s="211"/>
      <c r="GF49" s="211"/>
      <c r="GG49" s="211"/>
      <c r="GH49" s="211"/>
      <c r="GI49" s="211"/>
      <c r="GJ49" s="211"/>
      <c r="GK49" s="211"/>
      <c r="GL49" s="211"/>
      <c r="GM49" s="211"/>
      <c r="GN49" s="211"/>
      <c r="GO49" s="211"/>
      <c r="GP49" s="211"/>
      <c r="GQ49" s="211"/>
      <c r="GR49" s="211"/>
      <c r="GS49" s="211"/>
      <c r="GT49" s="211"/>
      <c r="GU49" s="211"/>
      <c r="GV49" s="211"/>
      <c r="GW49" s="211"/>
      <c r="GX49" s="211"/>
      <c r="GY49" s="211"/>
      <c r="GZ49" s="211"/>
      <c r="HA49" s="211"/>
      <c r="HB49" s="211"/>
      <c r="HC49" s="211"/>
      <c r="HD49" s="211"/>
      <c r="HE49" s="211"/>
      <c r="HF49" s="211"/>
      <c r="HG49" s="211"/>
      <c r="HH49" s="211"/>
      <c r="HI49" s="211"/>
      <c r="HJ49" s="211"/>
      <c r="HK49" s="211"/>
      <c r="HL49" s="211"/>
      <c r="HM49" s="211"/>
      <c r="HN49" s="211"/>
      <c r="HO49" s="211"/>
      <c r="HP49" s="211"/>
      <c r="HQ49" s="211"/>
      <c r="HR49" s="211"/>
      <c r="HS49" s="211"/>
      <c r="HT49" s="211"/>
      <c r="HU49" s="211"/>
      <c r="HV49" s="211"/>
      <c r="HW49" s="211"/>
      <c r="HX49" s="211"/>
      <c r="HY49" s="211"/>
      <c r="HZ49" s="211"/>
      <c r="IA49" s="211"/>
      <c r="IB49" s="211"/>
      <c r="IC49" s="211"/>
      <c r="ID49" s="211"/>
      <c r="IE49" s="211"/>
      <c r="IF49" s="211"/>
      <c r="IG49" s="211"/>
      <c r="IH49" s="211"/>
      <c r="II49" s="211"/>
      <c r="IJ49" s="211"/>
      <c r="IK49" s="211"/>
      <c r="IL49" s="211"/>
      <c r="IM49" s="211"/>
      <c r="IN49" s="211"/>
      <c r="IO49" s="211"/>
      <c r="IP49" s="211"/>
      <c r="IQ49" s="211"/>
      <c r="IR49" s="211"/>
      <c r="IS49" s="211"/>
      <c r="IT49" s="211"/>
      <c r="IU49" s="211"/>
      <c r="IV49" s="211"/>
      <c r="IW49" s="211"/>
      <c r="IX49" s="211"/>
      <c r="IY49" s="211"/>
      <c r="IZ49" s="211"/>
      <c r="JA49" s="211"/>
      <c r="JB49" s="211"/>
      <c r="JC49" s="211"/>
      <c r="JD49" s="211"/>
      <c r="JE49" s="211"/>
      <c r="JF49" s="211"/>
      <c r="JG49" s="211"/>
      <c r="JH49" s="211"/>
      <c r="JI49" s="211"/>
      <c r="JJ49" s="211"/>
      <c r="JK49" s="211"/>
      <c r="JL49" s="211"/>
      <c r="JM49" s="211"/>
      <c r="JN49" s="211"/>
      <c r="JO49" s="211"/>
      <c r="JP49" s="211"/>
      <c r="JQ49" s="211"/>
      <c r="JR49" s="211"/>
      <c r="JS49" s="211"/>
      <c r="JT49" s="211"/>
      <c r="JU49" s="211"/>
      <c r="JV49" s="211"/>
      <c r="JW49" s="211"/>
      <c r="JX49" s="211"/>
      <c r="JY49" s="211"/>
      <c r="JZ49" s="211"/>
      <c r="KA49" s="211"/>
      <c r="KB49" s="211"/>
      <c r="KC49" s="211"/>
      <c r="KD49" s="211"/>
      <c r="KE49" s="211"/>
      <c r="KF49" s="211"/>
      <c r="KG49" s="211"/>
      <c r="KH49" s="211"/>
      <c r="KI49" s="211"/>
      <c r="KJ49" s="211"/>
      <c r="KK49" s="211"/>
      <c r="KL49" s="211"/>
      <c r="KM49" s="211"/>
      <c r="KN49" s="211"/>
      <c r="KO49" s="211"/>
      <c r="KP49" s="211"/>
      <c r="KQ49" s="211"/>
      <c r="KR49" s="211"/>
      <c r="KS49" s="211"/>
      <c r="KT49" s="211"/>
      <c r="KU49" s="211"/>
      <c r="KV49" s="211"/>
      <c r="KW49" s="211"/>
      <c r="KX49" s="211"/>
      <c r="KY49" s="211"/>
      <c r="KZ49" s="211"/>
      <c r="LA49" s="211"/>
      <c r="LB49" s="211"/>
      <c r="LC49" s="211"/>
      <c r="LD49" s="211"/>
      <c r="LE49" s="211"/>
      <c r="LF49" s="211"/>
      <c r="LG49" s="211"/>
      <c r="LH49" s="211"/>
      <c r="LI49" s="211"/>
      <c r="LJ49" s="211"/>
      <c r="LK49" s="211"/>
      <c r="LL49" s="211"/>
      <c r="LM49" s="211"/>
      <c r="LN49" s="211"/>
      <c r="LO49" s="211"/>
      <c r="LP49" s="211"/>
      <c r="LQ49" s="211"/>
      <c r="LR49" s="211"/>
      <c r="LS49" s="211"/>
      <c r="LT49" s="211"/>
      <c r="LU49" s="211"/>
      <c r="LV49" s="211"/>
      <c r="LW49" s="211"/>
      <c r="LX49" s="211"/>
      <c r="LY49" s="211"/>
      <c r="LZ49" s="211"/>
      <c r="MA49" s="211"/>
      <c r="MB49" s="211"/>
      <c r="MC49" s="211"/>
      <c r="MD49" s="211"/>
      <c r="ME49" s="211"/>
      <c r="MF49" s="211"/>
      <c r="MG49" s="211"/>
      <c r="MH49" s="211"/>
      <c r="MI49" s="211"/>
      <c r="MJ49" s="211"/>
      <c r="MK49" s="211"/>
      <c r="ML49" s="211"/>
      <c r="MM49" s="211"/>
      <c r="MN49" s="211"/>
      <c r="MO49" s="211"/>
      <c r="MP49" s="211"/>
      <c r="MQ49" s="211"/>
      <c r="MR49" s="211"/>
      <c r="MS49" s="211"/>
      <c r="MT49" s="211"/>
      <c r="MU49" s="211"/>
      <c r="MV49" s="211"/>
      <c r="MW49" s="211"/>
      <c r="MX49" s="211"/>
      <c r="MY49" s="211"/>
      <c r="MZ49" s="211"/>
      <c r="NA49" s="211"/>
      <c r="NB49" s="211"/>
      <c r="NC49" s="211"/>
      <c r="ND49" s="211"/>
      <c r="NE49" s="211"/>
      <c r="NF49" s="211"/>
      <c r="NG49" s="211"/>
      <c r="NH49" s="211"/>
      <c r="NI49" s="211"/>
      <c r="NJ49" s="211"/>
      <c r="NK49" s="211"/>
      <c r="NL49" s="211"/>
      <c r="NM49" s="211"/>
      <c r="NN49" s="211"/>
      <c r="NO49" s="211"/>
      <c r="NP49" s="211"/>
      <c r="NQ49" s="211"/>
      <c r="NR49" s="211"/>
      <c r="NS49" s="211"/>
      <c r="NT49" s="211"/>
      <c r="NU49" s="211"/>
      <c r="NV49" s="211"/>
      <c r="NW49" s="211"/>
      <c r="NX49" s="211"/>
      <c r="NY49" s="211"/>
      <c r="NZ49" s="211"/>
      <c r="OA49" s="211"/>
      <c r="OB49" s="211"/>
      <c r="OC49" s="211"/>
      <c r="OD49" s="211"/>
      <c r="OE49" s="211"/>
      <c r="OF49" s="211"/>
      <c r="OG49" s="211"/>
      <c r="OH49" s="211"/>
      <c r="OI49" s="211"/>
      <c r="OJ49" s="211"/>
      <c r="OK49" s="211"/>
      <c r="OL49" s="211"/>
      <c r="OM49" s="211"/>
      <c r="ON49" s="211"/>
      <c r="OO49" s="211"/>
      <c r="OP49" s="211"/>
      <c r="OQ49" s="211"/>
      <c r="OR49" s="211"/>
      <c r="OS49" s="211"/>
      <c r="OT49" s="211"/>
      <c r="OU49" s="211"/>
      <c r="OV49" s="211"/>
      <c r="OW49" s="211"/>
      <c r="OX49" s="211"/>
      <c r="OY49" s="211"/>
      <c r="OZ49" s="211"/>
      <c r="PA49" s="211"/>
      <c r="PB49" s="211"/>
      <c r="PC49" s="211"/>
      <c r="PD49" s="211"/>
      <c r="PE49" s="211"/>
      <c r="PF49" s="211"/>
      <c r="PG49" s="211"/>
      <c r="PH49" s="211"/>
      <c r="PI49" s="211"/>
      <c r="PJ49" s="211"/>
      <c r="PK49" s="211"/>
      <c r="PL49" s="211"/>
      <c r="PM49" s="211"/>
      <c r="PN49" s="211"/>
      <c r="PO49" s="211"/>
      <c r="PP49" s="211"/>
      <c r="PQ49" s="211"/>
      <c r="PR49" s="211"/>
      <c r="PS49" s="211"/>
      <c r="PT49" s="211"/>
      <c r="PU49" s="211"/>
      <c r="PV49" s="211"/>
      <c r="PW49" s="211"/>
      <c r="PX49" s="211"/>
      <c r="PY49" s="211"/>
      <c r="PZ49" s="211"/>
      <c r="QA49" s="211"/>
      <c r="QB49" s="211"/>
      <c r="QC49" s="211"/>
      <c r="QD49" s="211"/>
      <c r="QE49" s="211"/>
      <c r="QF49" s="211"/>
      <c r="QG49" s="211"/>
      <c r="QH49" s="211"/>
      <c r="QI49" s="211"/>
      <c r="QJ49" s="211"/>
      <c r="QK49" s="211"/>
      <c r="QL49" s="211"/>
      <c r="QM49" s="211"/>
      <c r="QN49" s="211"/>
      <c r="QO49" s="211"/>
      <c r="QP49" s="211"/>
      <c r="QQ49" s="211"/>
      <c r="QR49" s="211"/>
      <c r="QS49" s="211"/>
      <c r="QT49" s="211"/>
      <c r="QU49" s="211"/>
      <c r="QV49" s="211"/>
      <c r="QW49" s="211"/>
      <c r="QX49" s="211"/>
      <c r="QY49" s="211"/>
      <c r="QZ49" s="211"/>
      <c r="RA49" s="211"/>
      <c r="RB49" s="211"/>
      <c r="RC49" s="211"/>
      <c r="RD49" s="211"/>
      <c r="RE49" s="211"/>
      <c r="RF49" s="211"/>
      <c r="RG49" s="211"/>
      <c r="RH49" s="211"/>
      <c r="RI49" s="211"/>
      <c r="RJ49" s="211"/>
      <c r="RK49" s="211"/>
      <c r="RL49" s="211"/>
      <c r="RM49" s="211"/>
      <c r="RN49" s="211"/>
      <c r="RO49" s="211"/>
      <c r="RP49" s="211"/>
      <c r="RQ49" s="211"/>
      <c r="RR49" s="211"/>
      <c r="RS49" s="211"/>
      <c r="RT49" s="211"/>
      <c r="RU49" s="211"/>
      <c r="RV49" s="211"/>
      <c r="RW49" s="211"/>
      <c r="RX49" s="211"/>
      <c r="RY49" s="211"/>
      <c r="RZ49" s="211"/>
      <c r="SA49" s="211"/>
      <c r="SB49" s="211"/>
      <c r="SC49" s="211"/>
      <c r="SD49" s="211"/>
      <c r="SE49" s="211"/>
      <c r="SF49" s="211"/>
      <c r="SG49" s="211"/>
      <c r="SH49" s="211"/>
      <c r="SI49" s="211"/>
      <c r="SJ49" s="211"/>
      <c r="SK49" s="211"/>
      <c r="SL49" s="211"/>
      <c r="SM49" s="211"/>
      <c r="SN49" s="211"/>
      <c r="SO49" s="211"/>
      <c r="SP49" s="211"/>
      <c r="SQ49" s="211"/>
      <c r="SR49" s="211"/>
      <c r="SS49" s="211"/>
      <c r="ST49" s="211"/>
      <c r="SU49" s="211"/>
      <c r="SV49" s="211"/>
      <c r="SW49" s="211"/>
      <c r="SX49" s="211"/>
      <c r="SY49" s="211"/>
      <c r="SZ49" s="211"/>
      <c r="TA49" s="211"/>
      <c r="TB49" s="211"/>
      <c r="TC49" s="211"/>
      <c r="TD49" s="211"/>
      <c r="TE49" s="211"/>
      <c r="TF49" s="211"/>
      <c r="TG49" s="211"/>
      <c r="TH49" s="211"/>
      <c r="TI49" s="211"/>
      <c r="TJ49" s="211"/>
      <c r="TK49" s="211"/>
      <c r="TL49" s="211"/>
      <c r="TM49" s="211"/>
      <c r="TN49" s="211"/>
      <c r="TO49" s="211"/>
      <c r="TP49" s="211"/>
      <c r="TQ49" s="211"/>
      <c r="TR49" s="211"/>
      <c r="TS49" s="211"/>
      <c r="TT49" s="211"/>
      <c r="TU49" s="211"/>
      <c r="TV49" s="211"/>
      <c r="TW49" s="211"/>
      <c r="TX49" s="211"/>
      <c r="TY49" s="211"/>
      <c r="TZ49" s="211"/>
      <c r="UA49" s="211"/>
      <c r="UB49" s="211"/>
      <c r="UC49" s="211"/>
      <c r="UD49" s="211"/>
      <c r="UE49" s="211"/>
      <c r="UF49" s="211"/>
      <c r="UG49" s="211"/>
      <c r="UH49" s="211"/>
      <c r="UI49" s="211"/>
      <c r="UJ49" s="211"/>
      <c r="UK49" s="211"/>
      <c r="UL49" s="211"/>
      <c r="UM49" s="211"/>
      <c r="UN49" s="211"/>
      <c r="UO49" s="211"/>
      <c r="UP49" s="211"/>
      <c r="UQ49" s="211"/>
      <c r="UR49" s="211"/>
      <c r="US49" s="211"/>
      <c r="UT49" s="211"/>
      <c r="UU49" s="211"/>
      <c r="UV49" s="211"/>
      <c r="UW49" s="211"/>
      <c r="UX49" s="211"/>
      <c r="UY49" s="211"/>
      <c r="UZ49" s="211"/>
      <c r="VA49" s="211"/>
      <c r="VB49" s="211"/>
      <c r="VC49" s="211"/>
      <c r="VD49" s="211"/>
      <c r="VE49" s="211"/>
      <c r="VF49" s="211"/>
      <c r="VG49" s="211"/>
      <c r="VH49" s="211"/>
      <c r="VI49" s="211"/>
      <c r="VJ49" s="211"/>
      <c r="VK49" s="211"/>
      <c r="VL49" s="211"/>
      <c r="VM49" s="211"/>
      <c r="VN49" s="211"/>
      <c r="VO49" s="211"/>
      <c r="VP49" s="211"/>
      <c r="VQ49" s="211"/>
      <c r="VR49" s="211"/>
      <c r="VS49" s="211"/>
      <c r="VT49" s="211"/>
      <c r="VU49" s="211"/>
      <c r="VV49" s="211"/>
      <c r="VW49" s="211"/>
      <c r="VX49" s="211"/>
      <c r="VY49" s="211"/>
      <c r="VZ49" s="211"/>
      <c r="WA49" s="211"/>
      <c r="WB49" s="211"/>
      <c r="WC49" s="211"/>
      <c r="WD49" s="211"/>
      <c r="WE49" s="211"/>
      <c r="WF49" s="211"/>
      <c r="WG49" s="211"/>
      <c r="WH49" s="211"/>
      <c r="WI49" s="211"/>
      <c r="WJ49" s="211"/>
      <c r="WK49" s="211"/>
      <c r="WL49" s="211"/>
      <c r="WM49" s="211"/>
      <c r="WN49" s="211"/>
      <c r="WO49" s="211"/>
      <c r="WP49" s="211"/>
      <c r="WQ49" s="211"/>
      <c r="WR49" s="211"/>
      <c r="WS49" s="211"/>
      <c r="WT49" s="211"/>
      <c r="WU49" s="211"/>
      <c r="WV49" s="211"/>
      <c r="WW49" s="211"/>
      <c r="WX49" s="211"/>
      <c r="WY49" s="211"/>
      <c r="WZ49" s="211"/>
      <c r="XA49" s="211"/>
      <c r="XB49" s="211"/>
      <c r="XC49" s="211"/>
      <c r="XD49" s="211"/>
      <c r="XE49" s="211"/>
      <c r="XF49" s="211"/>
      <c r="XG49" s="211"/>
      <c r="XH49" s="211"/>
      <c r="XI49" s="211"/>
      <c r="XJ49" s="211"/>
      <c r="XK49" s="211"/>
      <c r="XL49" s="211"/>
      <c r="XM49" s="211"/>
      <c r="XN49" s="211"/>
      <c r="XO49" s="211"/>
      <c r="XP49" s="211"/>
      <c r="XQ49" s="211"/>
      <c r="XR49" s="211"/>
      <c r="XS49" s="211"/>
      <c r="XT49" s="211"/>
      <c r="XU49" s="211"/>
      <c r="XV49" s="211"/>
      <c r="XW49" s="211"/>
      <c r="XX49" s="211"/>
      <c r="XY49" s="211"/>
      <c r="XZ49" s="211"/>
      <c r="YA49" s="211"/>
      <c r="YB49" s="211"/>
      <c r="YC49" s="211"/>
      <c r="YD49" s="211"/>
      <c r="YE49" s="211"/>
      <c r="YF49" s="211"/>
      <c r="YG49" s="211"/>
      <c r="YH49" s="211"/>
      <c r="YI49" s="211"/>
      <c r="YJ49" s="211"/>
      <c r="YK49" s="211"/>
      <c r="YL49" s="211"/>
      <c r="YM49" s="211"/>
      <c r="YN49" s="211"/>
      <c r="YO49" s="211"/>
      <c r="YP49" s="211"/>
      <c r="YQ49" s="211"/>
      <c r="YR49" s="211"/>
      <c r="YS49" s="211"/>
      <c r="YT49" s="211"/>
      <c r="YU49" s="211"/>
      <c r="YV49" s="211"/>
      <c r="YW49" s="211"/>
      <c r="YX49" s="211"/>
      <c r="YY49" s="211"/>
      <c r="YZ49" s="211"/>
      <c r="ZA49" s="211"/>
      <c r="ZB49" s="211"/>
      <c r="ZC49" s="211"/>
      <c r="ZD49" s="211"/>
      <c r="ZE49" s="211"/>
      <c r="ZF49" s="211"/>
      <c r="ZG49" s="211"/>
      <c r="ZH49" s="211"/>
      <c r="ZI49" s="211"/>
      <c r="ZJ49" s="211"/>
      <c r="ZK49" s="211"/>
      <c r="ZL49" s="211"/>
      <c r="ZM49" s="211"/>
      <c r="ZN49" s="211"/>
      <c r="ZO49" s="211"/>
      <c r="ZP49" s="211"/>
      <c r="ZQ49" s="211"/>
      <c r="ZR49" s="211"/>
      <c r="ZS49" s="211"/>
      <c r="ZT49" s="211"/>
      <c r="ZU49" s="211"/>
      <c r="ZV49" s="211"/>
      <c r="ZW49" s="211"/>
      <c r="ZX49" s="211"/>
      <c r="ZY49" s="211"/>
      <c r="ZZ49" s="211"/>
      <c r="AAA49" s="211"/>
      <c r="AAB49" s="211"/>
      <c r="AAC49" s="211"/>
      <c r="AAD49" s="211"/>
      <c r="AAE49" s="211"/>
      <c r="AAF49" s="211"/>
      <c r="AAG49" s="211"/>
      <c r="AAH49" s="211"/>
      <c r="AAI49" s="211"/>
      <c r="AAJ49" s="211"/>
      <c r="AAK49" s="211"/>
      <c r="AAL49" s="211"/>
      <c r="AAM49" s="211"/>
      <c r="AAN49" s="211"/>
      <c r="AAO49" s="211"/>
      <c r="AAP49" s="211"/>
      <c r="AAQ49" s="211"/>
      <c r="AAR49" s="211"/>
      <c r="AAS49" s="211"/>
      <c r="AAT49" s="211"/>
      <c r="AAU49" s="211"/>
      <c r="AAV49" s="211"/>
      <c r="AAW49" s="211"/>
      <c r="AAX49" s="211"/>
      <c r="AAY49" s="211"/>
      <c r="AAZ49" s="211"/>
      <c r="ABA49" s="211"/>
      <c r="ABB49" s="211"/>
      <c r="ABC49" s="211"/>
      <c r="ABD49" s="211"/>
      <c r="ABE49" s="211"/>
      <c r="ABF49" s="211"/>
      <c r="ABG49" s="211"/>
      <c r="ABH49" s="211"/>
      <c r="ABI49" s="211"/>
      <c r="ABJ49" s="211"/>
      <c r="ABK49" s="211"/>
      <c r="ABL49" s="211"/>
      <c r="ABM49" s="211"/>
      <c r="ABN49" s="211"/>
      <c r="ABO49" s="211"/>
      <c r="ABP49" s="211"/>
      <c r="ABQ49" s="211"/>
      <c r="ABR49" s="211"/>
      <c r="ABS49" s="211"/>
      <c r="ABT49" s="211"/>
      <c r="ABU49" s="211"/>
      <c r="ABV49" s="211"/>
      <c r="ABW49" s="211"/>
      <c r="ABX49" s="211"/>
      <c r="ABY49" s="211"/>
      <c r="ABZ49" s="211"/>
      <c r="ACA49" s="211"/>
      <c r="ACB49" s="211"/>
      <c r="ACC49" s="211"/>
      <c r="ACD49" s="211"/>
      <c r="ACE49" s="211"/>
      <c r="ACF49" s="211"/>
      <c r="ACG49" s="211"/>
      <c r="ACH49" s="211"/>
      <c r="ACI49" s="211"/>
      <c r="ACJ49" s="211"/>
      <c r="ACK49" s="211"/>
      <c r="ACL49" s="211"/>
      <c r="ACM49" s="211"/>
      <c r="ACN49" s="211"/>
      <c r="ACO49" s="211"/>
      <c r="ACP49" s="211"/>
      <c r="ACQ49" s="211"/>
      <c r="ACR49" s="211"/>
      <c r="ACS49" s="211"/>
      <c r="ACT49" s="211"/>
      <c r="ACU49" s="211"/>
      <c r="ACV49" s="211"/>
      <c r="ACW49" s="211"/>
      <c r="ACX49" s="211"/>
      <c r="ACY49" s="211"/>
      <c r="ACZ49" s="211"/>
      <c r="ADA49" s="211"/>
      <c r="ADB49" s="211"/>
      <c r="ADC49" s="211"/>
      <c r="ADD49" s="211"/>
      <c r="ADE49" s="211"/>
      <c r="ADF49" s="211"/>
      <c r="ADG49" s="211"/>
      <c r="ADH49" s="211"/>
      <c r="ADI49" s="211"/>
      <c r="ADJ49" s="211"/>
      <c r="ADK49" s="211"/>
      <c r="ADL49" s="211"/>
      <c r="ADM49" s="211"/>
      <c r="ADN49" s="211"/>
      <c r="ADO49" s="211"/>
      <c r="ADP49" s="211"/>
      <c r="ADQ49" s="211"/>
      <c r="ADR49" s="211"/>
      <c r="ADS49" s="211"/>
      <c r="ADT49" s="211"/>
      <c r="ADU49" s="211"/>
      <c r="ADV49" s="211"/>
      <c r="ADW49" s="211"/>
      <c r="ADX49" s="211"/>
      <c r="ADY49" s="211"/>
      <c r="ADZ49" s="211"/>
      <c r="AEA49" s="211"/>
      <c r="AEB49" s="211"/>
      <c r="AEC49" s="211"/>
      <c r="AED49" s="211"/>
      <c r="AEE49" s="211"/>
      <c r="AEF49" s="211"/>
      <c r="AEG49" s="211"/>
      <c r="AEH49" s="211"/>
      <c r="AEI49" s="211"/>
      <c r="AEJ49" s="211"/>
      <c r="AEK49" s="211"/>
      <c r="AEL49" s="211"/>
      <c r="AEM49" s="211"/>
      <c r="AEN49" s="211"/>
      <c r="AEO49" s="211"/>
      <c r="AEP49" s="211"/>
      <c r="AEQ49" s="211"/>
      <c r="AER49" s="211"/>
      <c r="AES49" s="211"/>
      <c r="AET49" s="211"/>
      <c r="AEU49" s="211"/>
      <c r="AEV49" s="211"/>
      <c r="AEW49" s="211"/>
      <c r="AEX49" s="211"/>
      <c r="AEY49" s="211"/>
      <c r="AEZ49" s="211"/>
      <c r="AFA49" s="211"/>
      <c r="AFB49" s="211"/>
      <c r="AFC49" s="211"/>
      <c r="AFD49" s="211"/>
      <c r="AFE49" s="211"/>
      <c r="AFF49" s="211"/>
      <c r="AFG49" s="211"/>
      <c r="AFH49" s="211"/>
      <c r="AFI49" s="211"/>
      <c r="AFJ49" s="211"/>
      <c r="AFK49" s="211"/>
      <c r="AFL49" s="211"/>
      <c r="AFM49" s="211"/>
      <c r="AFN49" s="211"/>
      <c r="AFO49" s="211"/>
      <c r="AFP49" s="211"/>
      <c r="AFQ49" s="211"/>
      <c r="AFR49" s="211"/>
      <c r="AFS49" s="211"/>
      <c r="AFT49" s="211"/>
      <c r="AFU49" s="211"/>
      <c r="AFV49" s="211"/>
      <c r="AFW49" s="211"/>
      <c r="AFX49" s="211"/>
      <c r="AFY49" s="211"/>
      <c r="AFZ49" s="211"/>
      <c r="AGA49" s="211"/>
      <c r="AGB49" s="211"/>
      <c r="AGC49" s="211"/>
      <c r="AGD49" s="211"/>
      <c r="AGE49" s="211"/>
      <c r="AGF49" s="211"/>
      <c r="AGG49" s="211"/>
      <c r="AGH49" s="211"/>
      <c r="AGI49" s="211"/>
      <c r="AGJ49" s="211"/>
      <c r="AGK49" s="211"/>
      <c r="AGL49" s="211"/>
      <c r="AGM49" s="211"/>
      <c r="AGN49" s="211"/>
      <c r="AGO49" s="211"/>
      <c r="AGP49" s="211"/>
      <c r="AGQ49" s="211"/>
      <c r="AGR49" s="211"/>
      <c r="AGS49" s="211"/>
      <c r="AGT49" s="211"/>
      <c r="AGU49" s="211"/>
      <c r="AGV49" s="211"/>
      <c r="AGW49" s="211"/>
      <c r="AGX49" s="211"/>
      <c r="AGY49" s="211"/>
      <c r="AGZ49" s="211"/>
      <c r="AHA49" s="211"/>
      <c r="AHB49" s="211"/>
      <c r="AHC49" s="211"/>
      <c r="AHD49" s="211"/>
      <c r="AHE49" s="211"/>
      <c r="AHF49" s="211"/>
      <c r="AHG49" s="211"/>
      <c r="AHH49" s="211"/>
      <c r="AHI49" s="211"/>
      <c r="AHJ49" s="211"/>
      <c r="AHK49" s="211"/>
      <c r="AHL49" s="211"/>
      <c r="AHM49" s="211"/>
      <c r="AHN49" s="211"/>
      <c r="AHO49" s="211"/>
      <c r="AHP49" s="211"/>
      <c r="AHQ49" s="211"/>
      <c r="AHR49" s="211"/>
      <c r="AHS49" s="211"/>
      <c r="AHT49" s="211"/>
      <c r="AHU49" s="211"/>
      <c r="AHV49" s="211"/>
      <c r="AHW49" s="211"/>
      <c r="AHX49" s="211"/>
      <c r="AHY49" s="211"/>
      <c r="AHZ49" s="211"/>
      <c r="AIA49" s="211"/>
      <c r="AIB49" s="211"/>
      <c r="AIC49" s="211"/>
      <c r="AID49" s="211"/>
      <c r="AIE49" s="211"/>
      <c r="AIF49" s="211"/>
      <c r="AIG49" s="211"/>
      <c r="AIH49" s="211"/>
      <c r="AII49" s="211"/>
      <c r="AIJ49" s="211"/>
      <c r="AIK49" s="211"/>
      <c r="AIL49" s="211"/>
      <c r="AIM49" s="211"/>
      <c r="AIN49" s="211"/>
      <c r="AIO49" s="211"/>
      <c r="AIP49" s="211"/>
      <c r="AIQ49" s="211"/>
      <c r="AIR49" s="211"/>
      <c r="AIS49" s="211"/>
      <c r="AIT49" s="211"/>
      <c r="AIU49" s="211"/>
      <c r="AIV49" s="211"/>
      <c r="AIW49" s="211"/>
      <c r="AIX49" s="211"/>
      <c r="AIY49" s="211"/>
      <c r="AIZ49" s="211"/>
      <c r="AJA49" s="211"/>
      <c r="AJB49" s="211"/>
      <c r="AJC49" s="211"/>
      <c r="AJD49" s="211"/>
      <c r="AJE49" s="211"/>
      <c r="AJF49" s="211"/>
      <c r="AJG49" s="211"/>
      <c r="AJH49" s="211"/>
      <c r="AJI49" s="211"/>
      <c r="AJJ49" s="211"/>
      <c r="AJK49" s="211"/>
      <c r="AJL49" s="211"/>
      <c r="AJM49" s="211"/>
      <c r="AJN49" s="211"/>
      <c r="AJO49" s="211"/>
      <c r="AJP49" s="211"/>
      <c r="AJQ49" s="211"/>
      <c r="AJR49" s="211"/>
      <c r="AJS49" s="211"/>
      <c r="AJT49" s="211"/>
      <c r="AJU49" s="211"/>
      <c r="AJV49" s="211"/>
      <c r="AJW49" s="211"/>
      <c r="AJX49" s="211"/>
      <c r="AJY49" s="211"/>
      <c r="AJZ49" s="211"/>
      <c r="AKA49" s="211"/>
      <c r="AKB49" s="211"/>
      <c r="AKC49" s="211"/>
      <c r="AKD49" s="211"/>
      <c r="AKE49" s="211"/>
      <c r="AKF49" s="211"/>
      <c r="AKG49" s="211"/>
      <c r="AKH49" s="211"/>
      <c r="AKI49" s="211"/>
      <c r="AKJ49" s="211"/>
      <c r="AKK49" s="211"/>
      <c r="AKL49" s="211"/>
      <c r="AKM49" s="211"/>
      <c r="AKN49" s="211"/>
      <c r="AKO49" s="211"/>
      <c r="AKP49" s="211"/>
      <c r="AKQ49" s="211"/>
      <c r="AKR49" s="211"/>
      <c r="AKS49" s="211"/>
      <c r="AKT49" s="211"/>
      <c r="AKU49" s="211"/>
      <c r="AKV49" s="211"/>
      <c r="AKW49" s="211"/>
      <c r="AKX49" s="211"/>
      <c r="AKY49" s="211"/>
      <c r="AKZ49" s="211"/>
      <c r="ALA49" s="211"/>
      <c r="ALB49" s="211"/>
      <c r="ALC49" s="211"/>
      <c r="ALD49" s="211"/>
      <c r="ALE49" s="211"/>
      <c r="ALF49" s="211"/>
      <c r="ALG49" s="211"/>
      <c r="ALH49" s="211"/>
      <c r="ALI49" s="211"/>
      <c r="ALJ49" s="211"/>
      <c r="ALK49" s="211"/>
      <c r="ALL49" s="211"/>
      <c r="ALM49" s="211"/>
      <c r="ALN49" s="211"/>
      <c r="ALO49" s="211"/>
      <c r="ALP49" s="211"/>
      <c r="ALQ49" s="211"/>
      <c r="ALR49" s="211"/>
      <c r="ALS49" s="211"/>
      <c r="ALT49" s="211"/>
      <c r="ALU49" s="211"/>
      <c r="ALV49" s="211"/>
      <c r="ALW49" s="211"/>
      <c r="ALX49" s="211"/>
      <c r="ALY49" s="211"/>
      <c r="ALZ49" s="211"/>
      <c r="AMA49" s="211"/>
      <c r="AMB49" s="211"/>
      <c r="AMC49" s="211"/>
      <c r="AMD49" s="211"/>
      <c r="AME49" s="211"/>
      <c r="AMF49" s="211"/>
      <c r="AMG49" s="211"/>
      <c r="AMH49" s="211"/>
      <c r="AMI49" s="211"/>
      <c r="AMJ49" s="211"/>
      <c r="AMK49" s="211"/>
      <c r="AML49" s="211"/>
      <c r="AMM49" s="211"/>
      <c r="AMN49" s="211"/>
      <c r="AMO49" s="211"/>
      <c r="AMP49" s="211"/>
      <c r="AMQ49" s="211"/>
      <c r="AMR49" s="211"/>
      <c r="AMS49" s="211"/>
      <c r="AMT49" s="211"/>
      <c r="AMU49" s="211"/>
      <c r="AMV49" s="211"/>
      <c r="AMW49" s="211"/>
      <c r="AMX49" s="211"/>
      <c r="AMY49" s="211"/>
      <c r="AMZ49" s="211"/>
      <c r="ANA49" s="211"/>
      <c r="ANB49" s="211"/>
      <c r="ANC49" s="211"/>
      <c r="AND49" s="211"/>
      <c r="ANE49" s="211"/>
      <c r="ANF49" s="211"/>
      <c r="ANG49" s="211"/>
      <c r="ANH49" s="211"/>
      <c r="ANI49" s="211"/>
      <c r="ANJ49" s="211"/>
      <c r="ANK49" s="211"/>
      <c r="ANL49" s="211"/>
      <c r="ANM49" s="211"/>
      <c r="ANN49" s="211"/>
      <c r="ANO49" s="211"/>
      <c r="ANP49" s="211"/>
      <c r="ANQ49" s="211"/>
      <c r="ANR49" s="211"/>
      <c r="ANS49" s="211"/>
      <c r="ANT49" s="211"/>
      <c r="ANU49" s="211"/>
      <c r="ANV49" s="211"/>
      <c r="ANW49" s="211"/>
      <c r="ANX49" s="211"/>
      <c r="ANY49" s="211"/>
      <c r="ANZ49" s="211"/>
      <c r="AOA49" s="211"/>
      <c r="AOB49" s="211"/>
      <c r="AOC49" s="211"/>
      <c r="AOD49" s="211"/>
      <c r="AOE49" s="211"/>
      <c r="AOF49" s="211"/>
      <c r="AOG49" s="211"/>
      <c r="AOH49" s="211"/>
      <c r="AOI49" s="211"/>
      <c r="AOJ49" s="211"/>
      <c r="AOK49" s="211"/>
      <c r="AOL49" s="211"/>
      <c r="AOM49" s="211"/>
      <c r="AON49" s="211"/>
      <c r="AOO49" s="211"/>
      <c r="AOP49" s="211"/>
      <c r="AOQ49" s="211"/>
      <c r="AOR49" s="211"/>
      <c r="AOS49" s="211"/>
      <c r="AOT49" s="211"/>
      <c r="AOU49" s="211"/>
      <c r="AOV49" s="211"/>
      <c r="AOW49" s="211"/>
      <c r="AOX49" s="211"/>
      <c r="AOY49" s="211"/>
      <c r="AOZ49" s="211"/>
      <c r="APA49" s="211"/>
      <c r="APB49" s="211"/>
      <c r="APC49" s="211"/>
      <c r="APD49" s="211"/>
      <c r="APE49" s="211"/>
      <c r="APF49" s="211"/>
      <c r="APG49" s="211"/>
      <c r="APH49" s="211"/>
      <c r="API49" s="211"/>
      <c r="APJ49" s="211"/>
      <c r="APK49" s="211"/>
      <c r="APL49" s="211"/>
      <c r="APM49" s="211"/>
      <c r="APN49" s="211"/>
      <c r="APO49" s="211"/>
      <c r="APP49" s="211"/>
      <c r="APQ49" s="211"/>
      <c r="APR49" s="211"/>
      <c r="APS49" s="211"/>
      <c r="APT49" s="211"/>
      <c r="APU49" s="211"/>
      <c r="APV49" s="211"/>
      <c r="APW49" s="211"/>
      <c r="APX49" s="211"/>
      <c r="APY49" s="211"/>
      <c r="APZ49" s="211"/>
      <c r="AQA49" s="211"/>
      <c r="AQB49" s="211"/>
      <c r="AQC49" s="211"/>
      <c r="AQD49" s="211"/>
      <c r="AQE49" s="211"/>
      <c r="AQF49" s="211"/>
      <c r="AQG49" s="211"/>
      <c r="AQH49" s="211"/>
      <c r="AQI49" s="211"/>
      <c r="AQJ49" s="211"/>
      <c r="AQK49" s="211"/>
      <c r="AQL49" s="211"/>
      <c r="AQM49" s="211"/>
      <c r="AQN49" s="211"/>
      <c r="AQO49" s="211"/>
      <c r="AQP49" s="211"/>
      <c r="AQQ49" s="211"/>
      <c r="AQR49" s="211"/>
      <c r="AQS49" s="211"/>
      <c r="AQT49" s="211"/>
      <c r="AQU49" s="211"/>
      <c r="AQV49" s="211"/>
      <c r="AQW49" s="211"/>
      <c r="AQX49" s="211"/>
      <c r="AQY49" s="211"/>
      <c r="AQZ49" s="211"/>
      <c r="ARA49" s="211"/>
      <c r="ARB49" s="211"/>
      <c r="ARC49" s="211"/>
      <c r="ARD49" s="211"/>
      <c r="ARE49" s="211"/>
      <c r="ARF49" s="211"/>
      <c r="ARG49" s="211"/>
      <c r="ARH49" s="211"/>
      <c r="ARI49" s="211"/>
      <c r="ARJ49" s="211"/>
      <c r="ARK49" s="211"/>
      <c r="ARL49" s="211"/>
      <c r="ARM49" s="211"/>
      <c r="ARN49" s="211"/>
      <c r="ARO49" s="211"/>
      <c r="ARP49" s="211"/>
      <c r="ARQ49" s="211"/>
      <c r="ARR49" s="211"/>
      <c r="ARS49" s="211"/>
      <c r="ART49" s="211"/>
      <c r="ARU49" s="211"/>
      <c r="ARV49" s="211"/>
      <c r="ARW49" s="211"/>
      <c r="ARX49" s="211"/>
      <c r="ARY49" s="211"/>
      <c r="ARZ49" s="211"/>
      <c r="ASA49" s="211"/>
      <c r="ASB49" s="211"/>
      <c r="ASC49" s="211"/>
      <c r="ASD49" s="211"/>
      <c r="ASE49" s="211"/>
      <c r="ASF49" s="211"/>
      <c r="ASG49" s="211"/>
      <c r="ASH49" s="211"/>
      <c r="ASI49" s="211"/>
      <c r="ASJ49" s="211"/>
      <c r="ASK49" s="211"/>
      <c r="ASL49" s="211"/>
      <c r="ASM49" s="211"/>
      <c r="ASN49" s="211"/>
      <c r="ASO49" s="211"/>
      <c r="ASP49" s="211"/>
      <c r="ASQ49" s="211"/>
      <c r="ASR49" s="211"/>
      <c r="ASS49" s="211"/>
      <c r="AST49" s="211"/>
      <c r="ASU49" s="211"/>
      <c r="ASV49" s="211"/>
      <c r="ASW49" s="211"/>
      <c r="ASX49" s="211"/>
      <c r="ASY49" s="211"/>
      <c r="ASZ49" s="211"/>
      <c r="ATA49" s="211"/>
      <c r="ATB49" s="211"/>
      <c r="ATC49" s="211"/>
      <c r="ATD49" s="211"/>
      <c r="ATE49" s="211"/>
      <c r="ATF49" s="211"/>
      <c r="ATG49" s="211"/>
      <c r="ATH49" s="211"/>
      <c r="ATI49" s="211"/>
      <c r="ATJ49" s="211"/>
      <c r="ATK49" s="211"/>
      <c r="ATL49" s="211"/>
      <c r="ATM49" s="211"/>
      <c r="ATN49" s="211"/>
      <c r="ATO49" s="211"/>
      <c r="ATP49" s="211"/>
      <c r="ATQ49" s="211"/>
      <c r="ATR49" s="211"/>
      <c r="ATS49" s="211"/>
      <c r="ATT49" s="211"/>
      <c r="ATU49" s="211"/>
      <c r="ATV49" s="211"/>
      <c r="ATW49" s="211"/>
      <c r="ATX49" s="211"/>
      <c r="ATY49" s="211"/>
      <c r="ATZ49" s="211"/>
      <c r="AUA49" s="211"/>
      <c r="AUB49" s="211"/>
      <c r="AUC49" s="211"/>
      <c r="AUD49" s="211"/>
      <c r="AUE49" s="211"/>
      <c r="AUF49" s="211"/>
      <c r="AUG49" s="211"/>
      <c r="AUH49" s="211"/>
      <c r="AUI49" s="211"/>
      <c r="AUJ49" s="211"/>
      <c r="AUK49" s="211"/>
      <c r="AUL49" s="211"/>
      <c r="AUM49" s="211"/>
      <c r="AUN49" s="211"/>
      <c r="AUO49" s="211"/>
      <c r="AUP49" s="211"/>
      <c r="AUQ49" s="211"/>
      <c r="AUR49" s="211"/>
      <c r="AUS49" s="211"/>
      <c r="AUT49" s="211"/>
      <c r="AUU49" s="211"/>
      <c r="AUV49" s="211"/>
      <c r="AUW49" s="211"/>
      <c r="AUX49" s="211"/>
      <c r="AUY49" s="211"/>
      <c r="AUZ49" s="211"/>
      <c r="AVA49" s="211"/>
      <c r="AVB49" s="211"/>
      <c r="AVC49" s="211"/>
      <c r="AVD49" s="211"/>
      <c r="AVE49" s="211"/>
      <c r="AVF49" s="211"/>
      <c r="AVG49" s="211"/>
      <c r="AVH49" s="211"/>
      <c r="AVI49" s="211"/>
      <c r="AVJ49" s="211"/>
      <c r="AVK49" s="211"/>
      <c r="AVL49" s="211"/>
      <c r="AVM49" s="211"/>
      <c r="AVN49" s="211"/>
      <c r="AVO49" s="211"/>
      <c r="AVP49" s="211"/>
      <c r="AVQ49" s="211"/>
      <c r="AVR49" s="211"/>
      <c r="AVS49" s="211"/>
      <c r="AVT49" s="211"/>
      <c r="AVU49" s="211"/>
      <c r="AVV49" s="211"/>
      <c r="AVW49" s="211"/>
      <c r="AVX49" s="211"/>
      <c r="AVY49" s="211"/>
      <c r="AVZ49" s="211"/>
      <c r="AWA49" s="211"/>
      <c r="AWB49" s="211"/>
      <c r="AWC49" s="211"/>
      <c r="AWD49" s="211"/>
      <c r="AWE49" s="211"/>
      <c r="AWF49" s="211"/>
      <c r="AWG49" s="211"/>
      <c r="AWH49" s="211"/>
      <c r="AWI49" s="211"/>
      <c r="AWJ49" s="211"/>
      <c r="AWK49" s="211"/>
      <c r="AWL49" s="211"/>
      <c r="AWM49" s="211"/>
      <c r="AWN49" s="211"/>
      <c r="AWO49" s="211"/>
      <c r="AWP49" s="211"/>
      <c r="AWQ49" s="211"/>
      <c r="AWR49" s="211"/>
      <c r="AWS49" s="211"/>
      <c r="AWT49" s="211"/>
      <c r="AWU49" s="211"/>
      <c r="AWV49" s="211"/>
      <c r="AWW49" s="211"/>
      <c r="AWX49" s="211"/>
      <c r="AWY49" s="211"/>
      <c r="AWZ49" s="211"/>
      <c r="AXA49" s="211"/>
      <c r="AXB49" s="211"/>
      <c r="AXC49" s="211"/>
      <c r="AXD49" s="211"/>
      <c r="AXE49" s="211"/>
      <c r="AXF49" s="211"/>
      <c r="AXG49" s="211"/>
      <c r="AXH49" s="211"/>
      <c r="AXI49" s="211"/>
      <c r="AXJ49" s="211"/>
      <c r="AXK49" s="211"/>
      <c r="AXL49" s="211"/>
      <c r="AXM49" s="211"/>
      <c r="AXN49" s="211"/>
      <c r="AXO49" s="211"/>
      <c r="AXP49" s="211"/>
      <c r="AXQ49" s="211"/>
      <c r="AXR49" s="211"/>
      <c r="AXS49" s="211"/>
      <c r="AXT49" s="211"/>
      <c r="AXU49" s="211"/>
      <c r="AXV49" s="211"/>
      <c r="AXW49" s="211"/>
      <c r="AXX49" s="211"/>
      <c r="AXY49" s="211"/>
      <c r="AXZ49" s="211"/>
      <c r="AYA49" s="211"/>
      <c r="AYB49" s="211"/>
      <c r="AYC49" s="211"/>
      <c r="AYD49" s="211"/>
      <c r="AYE49" s="211"/>
      <c r="AYF49" s="211"/>
      <c r="AYG49" s="211"/>
      <c r="AYH49" s="211"/>
      <c r="AYI49" s="211"/>
      <c r="AYJ49" s="211"/>
      <c r="AYK49" s="211"/>
      <c r="AYL49" s="211"/>
      <c r="AYM49" s="211"/>
      <c r="AYN49" s="211"/>
      <c r="AYO49" s="211"/>
      <c r="AYP49" s="211"/>
      <c r="AYQ49" s="211"/>
      <c r="AYR49" s="211"/>
      <c r="AYS49" s="211"/>
      <c r="AYT49" s="211"/>
      <c r="AYU49" s="211"/>
      <c r="AYV49" s="211"/>
      <c r="AYW49" s="211"/>
      <c r="AYX49" s="211"/>
      <c r="AYY49" s="211"/>
      <c r="AYZ49" s="211"/>
      <c r="AZA49" s="211"/>
      <c r="AZB49" s="211"/>
      <c r="AZC49" s="211"/>
      <c r="AZD49" s="211"/>
      <c r="AZE49" s="211"/>
      <c r="AZF49" s="211"/>
      <c r="AZG49" s="211"/>
      <c r="AZH49" s="211"/>
      <c r="AZI49" s="211"/>
      <c r="AZJ49" s="211"/>
      <c r="AZK49" s="211"/>
      <c r="AZL49" s="211"/>
      <c r="AZM49" s="211"/>
      <c r="AZN49" s="211"/>
      <c r="AZO49" s="211"/>
      <c r="AZP49" s="211"/>
      <c r="AZQ49" s="211"/>
      <c r="AZR49" s="211"/>
      <c r="AZS49" s="211"/>
      <c r="AZT49" s="211"/>
      <c r="AZU49" s="211"/>
      <c r="AZV49" s="211"/>
      <c r="AZW49" s="211"/>
      <c r="AZX49" s="211"/>
      <c r="AZY49" s="211"/>
      <c r="AZZ49" s="211"/>
      <c r="BAA49" s="211"/>
      <c r="BAB49" s="211"/>
      <c r="BAC49" s="211"/>
      <c r="BAD49" s="211"/>
      <c r="BAE49" s="211"/>
      <c r="BAF49" s="211"/>
      <c r="BAG49" s="211"/>
      <c r="BAH49" s="211"/>
      <c r="BAI49" s="211"/>
      <c r="BAJ49" s="211"/>
      <c r="BAK49" s="211"/>
      <c r="BAL49" s="211"/>
      <c r="BAM49" s="211"/>
      <c r="BAN49" s="211"/>
      <c r="BAO49" s="211"/>
      <c r="BAP49" s="211"/>
      <c r="BAQ49" s="211"/>
      <c r="BAR49" s="211"/>
      <c r="BAS49" s="211"/>
      <c r="BAT49" s="211"/>
      <c r="BAU49" s="211"/>
      <c r="BAV49" s="211"/>
      <c r="BAW49" s="211"/>
      <c r="BAX49" s="211"/>
      <c r="BAY49" s="211"/>
      <c r="BAZ49" s="211"/>
      <c r="BBA49" s="211"/>
      <c r="BBB49" s="211"/>
      <c r="BBC49" s="211"/>
      <c r="BBD49" s="211"/>
      <c r="BBE49" s="211"/>
      <c r="BBF49" s="211"/>
      <c r="BBG49" s="211"/>
      <c r="BBH49" s="211"/>
      <c r="BBI49" s="211"/>
      <c r="BBJ49" s="211"/>
      <c r="BBK49" s="211"/>
      <c r="BBL49" s="211"/>
      <c r="BBM49" s="211"/>
      <c r="BBN49" s="211"/>
      <c r="BBO49" s="211"/>
      <c r="BBP49" s="211"/>
      <c r="BBQ49" s="211"/>
      <c r="BBR49" s="211"/>
      <c r="BBS49" s="211"/>
      <c r="BBT49" s="211"/>
      <c r="BBU49" s="211"/>
      <c r="BBV49" s="211"/>
      <c r="BBW49" s="211"/>
      <c r="BBX49" s="211"/>
      <c r="BBY49" s="211"/>
      <c r="BBZ49" s="211"/>
      <c r="BCA49" s="211"/>
      <c r="BCB49" s="211"/>
      <c r="BCC49" s="211"/>
      <c r="BCD49" s="211"/>
      <c r="BCE49" s="211"/>
      <c r="BCF49" s="211"/>
      <c r="BCG49" s="211"/>
      <c r="BCH49" s="211"/>
      <c r="BCI49" s="211"/>
      <c r="BCJ49" s="211"/>
      <c r="BCK49" s="211"/>
      <c r="BCL49" s="211"/>
      <c r="BCM49" s="211"/>
      <c r="BCN49" s="211"/>
      <c r="BCO49" s="211"/>
      <c r="BCP49" s="211"/>
      <c r="BCQ49" s="211"/>
      <c r="BCR49" s="211"/>
      <c r="BCS49" s="211"/>
      <c r="BCT49" s="211"/>
      <c r="BCU49" s="211"/>
      <c r="BCV49" s="211"/>
      <c r="BCW49" s="211"/>
      <c r="BCX49" s="211"/>
      <c r="BCY49" s="211"/>
      <c r="BCZ49" s="211"/>
      <c r="BDA49" s="211"/>
      <c r="BDB49" s="211"/>
      <c r="BDC49" s="211"/>
      <c r="BDD49" s="211"/>
      <c r="BDE49" s="211"/>
      <c r="BDF49" s="211"/>
      <c r="BDG49" s="211"/>
      <c r="BDH49" s="211"/>
      <c r="BDI49" s="211"/>
      <c r="BDJ49" s="211"/>
      <c r="BDK49" s="211"/>
      <c r="BDL49" s="211"/>
      <c r="BDM49" s="211"/>
      <c r="BDN49" s="211"/>
      <c r="BDO49" s="211"/>
      <c r="BDP49" s="211"/>
      <c r="BDQ49" s="211"/>
      <c r="BDR49" s="211"/>
      <c r="BDS49" s="211"/>
      <c r="BDT49" s="211"/>
      <c r="BDU49" s="211"/>
      <c r="BDV49" s="211"/>
      <c r="BDW49" s="211"/>
      <c r="BDX49" s="211"/>
      <c r="BDY49" s="211"/>
      <c r="BDZ49" s="211"/>
      <c r="BEA49" s="211"/>
      <c r="BEB49" s="211"/>
      <c r="BEC49" s="211"/>
      <c r="BED49" s="211"/>
      <c r="BEE49" s="211"/>
      <c r="BEF49" s="211"/>
      <c r="BEG49" s="211"/>
      <c r="BEH49" s="211"/>
      <c r="BEI49" s="211"/>
      <c r="BEJ49" s="211"/>
      <c r="BEK49" s="211"/>
      <c r="BEL49" s="211"/>
      <c r="BEM49" s="211"/>
      <c r="BEN49" s="211"/>
      <c r="BEO49" s="211"/>
      <c r="BEP49" s="211"/>
      <c r="BEQ49" s="211"/>
      <c r="BER49" s="211"/>
      <c r="BES49" s="211"/>
      <c r="BET49" s="211"/>
      <c r="BEU49" s="211"/>
      <c r="BEV49" s="211"/>
      <c r="BEW49" s="211"/>
      <c r="BEX49" s="211"/>
      <c r="BEY49" s="211"/>
      <c r="BEZ49" s="211"/>
      <c r="BFA49" s="211"/>
      <c r="BFB49" s="211"/>
      <c r="BFC49" s="211"/>
      <c r="BFD49" s="211"/>
      <c r="BFE49" s="211"/>
      <c r="BFF49" s="211"/>
      <c r="BFG49" s="211"/>
      <c r="BFH49" s="211"/>
      <c r="BFI49" s="211"/>
      <c r="BFJ49" s="211"/>
      <c r="BFK49" s="211"/>
      <c r="BFL49" s="211"/>
      <c r="BFM49" s="211"/>
      <c r="BFN49" s="211"/>
      <c r="BFO49" s="211"/>
      <c r="BFP49" s="211"/>
      <c r="BFQ49" s="211"/>
      <c r="BFR49" s="211"/>
      <c r="BFS49" s="211"/>
      <c r="BFT49" s="211"/>
      <c r="BFU49" s="211"/>
      <c r="BFV49" s="211"/>
      <c r="BFW49" s="211"/>
      <c r="BFX49" s="211"/>
      <c r="BFY49" s="211"/>
      <c r="BFZ49" s="211"/>
      <c r="BGA49" s="211"/>
      <c r="BGB49" s="211"/>
      <c r="BGC49" s="211"/>
      <c r="BGD49" s="211"/>
      <c r="BGE49" s="211"/>
      <c r="BGF49" s="211"/>
      <c r="BGG49" s="211"/>
      <c r="BGH49" s="211"/>
      <c r="BGI49" s="211"/>
      <c r="BGJ49" s="211"/>
      <c r="BGK49" s="211"/>
      <c r="BGL49" s="211"/>
      <c r="BGM49" s="211"/>
      <c r="BGN49" s="211"/>
      <c r="BGO49" s="211"/>
      <c r="BGP49" s="211"/>
      <c r="BGQ49" s="211"/>
      <c r="BGR49" s="211"/>
      <c r="BGS49" s="211"/>
      <c r="BGT49" s="211"/>
      <c r="BGU49" s="211"/>
      <c r="BGV49" s="211"/>
      <c r="BGW49" s="211"/>
      <c r="BGX49" s="211"/>
      <c r="BGY49" s="211"/>
      <c r="BGZ49" s="211"/>
      <c r="BHA49" s="211"/>
      <c r="BHB49" s="211"/>
      <c r="BHC49" s="211"/>
      <c r="BHD49" s="211"/>
      <c r="BHE49" s="211"/>
      <c r="BHF49" s="211"/>
      <c r="BHG49" s="211"/>
      <c r="BHH49" s="211"/>
      <c r="BHI49" s="211"/>
      <c r="BHJ49" s="211"/>
      <c r="BHK49" s="211"/>
      <c r="BHL49" s="211"/>
      <c r="BHM49" s="211"/>
      <c r="BHN49" s="211"/>
      <c r="BHO49" s="211"/>
      <c r="BHP49" s="211"/>
      <c r="BHQ49" s="211"/>
      <c r="BHR49" s="211"/>
      <c r="BHS49" s="211"/>
      <c r="BHT49" s="211"/>
      <c r="BHU49" s="211"/>
      <c r="BHV49" s="211"/>
      <c r="BHW49" s="211"/>
      <c r="BHX49" s="211"/>
      <c r="BHY49" s="211"/>
      <c r="BHZ49" s="211"/>
      <c r="BIA49" s="211"/>
      <c r="BIB49" s="211"/>
      <c r="BIC49" s="211"/>
      <c r="BID49" s="211"/>
      <c r="BIE49" s="211"/>
      <c r="BIF49" s="211"/>
      <c r="BIG49" s="211"/>
      <c r="BIH49" s="211"/>
      <c r="BII49" s="211"/>
      <c r="BIJ49" s="211"/>
      <c r="BIK49" s="211"/>
      <c r="BIL49" s="211"/>
      <c r="BIM49" s="211"/>
      <c r="BIN49" s="211"/>
      <c r="BIO49" s="211"/>
      <c r="BIP49" s="211"/>
      <c r="BIQ49" s="211"/>
      <c r="BIR49" s="211"/>
      <c r="BIS49" s="211"/>
      <c r="BIT49" s="211"/>
      <c r="BIU49" s="211"/>
      <c r="BIV49" s="211"/>
      <c r="BIW49" s="211"/>
      <c r="BIX49" s="211"/>
      <c r="BIY49" s="211"/>
      <c r="BIZ49" s="211"/>
      <c r="BJA49" s="211"/>
      <c r="BJB49" s="211"/>
      <c r="BJC49" s="211"/>
      <c r="BJD49" s="211"/>
      <c r="BJE49" s="211"/>
      <c r="BJF49" s="211"/>
      <c r="BJG49" s="211"/>
      <c r="BJH49" s="211"/>
      <c r="BJI49" s="211"/>
      <c r="BJJ49" s="211"/>
      <c r="BJK49" s="211"/>
      <c r="BJL49" s="211"/>
      <c r="BJM49" s="211"/>
      <c r="BJN49" s="211"/>
      <c r="BJO49" s="211"/>
      <c r="BJP49" s="211"/>
      <c r="BJQ49" s="211"/>
      <c r="BJR49" s="211"/>
      <c r="BJS49" s="211"/>
      <c r="BJT49" s="211"/>
      <c r="BJU49" s="211"/>
      <c r="BJV49" s="211"/>
      <c r="BJW49" s="211"/>
      <c r="BJX49" s="211"/>
      <c r="BJY49" s="211"/>
      <c r="BJZ49" s="211"/>
      <c r="BKA49" s="211"/>
      <c r="BKB49" s="211"/>
      <c r="BKC49" s="211"/>
      <c r="BKD49" s="211"/>
      <c r="BKE49" s="211"/>
      <c r="BKF49" s="211"/>
      <c r="BKG49" s="211"/>
      <c r="BKH49" s="211"/>
      <c r="BKI49" s="211"/>
      <c r="BKJ49" s="211"/>
      <c r="BKK49" s="211"/>
      <c r="BKL49" s="211"/>
      <c r="BKM49" s="211"/>
      <c r="BKN49" s="211"/>
      <c r="BKO49" s="211"/>
      <c r="BKP49" s="211"/>
      <c r="BKQ49" s="211"/>
      <c r="BKR49" s="211"/>
      <c r="BKS49" s="211"/>
      <c r="BKT49" s="211"/>
      <c r="BKU49" s="211"/>
      <c r="BKV49" s="211"/>
      <c r="BKW49" s="211"/>
      <c r="BKX49" s="211"/>
      <c r="BKY49" s="211"/>
      <c r="BKZ49" s="211"/>
      <c r="BLA49" s="211"/>
      <c r="BLB49" s="211"/>
      <c r="BLC49" s="211"/>
      <c r="BLD49" s="211"/>
      <c r="BLE49" s="211"/>
      <c r="BLF49" s="211"/>
      <c r="BLG49" s="211"/>
      <c r="BLH49" s="211"/>
      <c r="BLI49" s="211"/>
      <c r="BLJ49" s="211"/>
      <c r="BLK49" s="211"/>
      <c r="BLL49" s="211"/>
      <c r="BLM49" s="211"/>
      <c r="BLN49" s="211"/>
      <c r="BLO49" s="211"/>
      <c r="BLP49" s="211"/>
      <c r="BLQ49" s="211"/>
      <c r="BLR49" s="211"/>
      <c r="BLS49" s="211"/>
      <c r="BLT49" s="211"/>
      <c r="BLU49" s="211"/>
      <c r="BLV49" s="211"/>
      <c r="BLW49" s="211"/>
      <c r="BLX49" s="211"/>
      <c r="BLY49" s="211"/>
      <c r="BLZ49" s="211"/>
      <c r="BMA49" s="211"/>
      <c r="BMB49" s="211"/>
      <c r="BMC49" s="211"/>
      <c r="BMD49" s="211"/>
      <c r="BME49" s="211"/>
      <c r="BMF49" s="211"/>
      <c r="BMG49" s="211"/>
      <c r="BMH49" s="211"/>
      <c r="BMI49" s="211"/>
      <c r="BMJ49" s="211"/>
      <c r="BMK49" s="211"/>
      <c r="BML49" s="211"/>
      <c r="BMM49" s="211"/>
      <c r="BMN49" s="211"/>
      <c r="BMO49" s="211"/>
      <c r="BMP49" s="211"/>
      <c r="BMQ49" s="211"/>
      <c r="BMR49" s="211"/>
      <c r="BMS49" s="211"/>
      <c r="BMT49" s="211"/>
      <c r="BMU49" s="211"/>
      <c r="BMV49" s="211"/>
      <c r="BMW49" s="211"/>
      <c r="BMX49" s="211"/>
      <c r="BMY49" s="211"/>
      <c r="BMZ49" s="211"/>
      <c r="BNA49" s="211"/>
      <c r="BNB49" s="211"/>
      <c r="BNC49" s="211"/>
      <c r="BND49" s="211"/>
      <c r="BNE49" s="211"/>
      <c r="BNF49" s="211"/>
      <c r="BNG49" s="211"/>
      <c r="BNH49" s="211"/>
      <c r="BNI49" s="211"/>
      <c r="BNJ49" s="211"/>
      <c r="BNK49" s="211"/>
      <c r="BNL49" s="211"/>
      <c r="BNM49" s="211"/>
      <c r="BNN49" s="211"/>
      <c r="BNO49" s="211"/>
      <c r="BNP49" s="211"/>
      <c r="BNQ49" s="211"/>
      <c r="BNR49" s="211"/>
      <c r="BNS49" s="211"/>
      <c r="BNT49" s="211"/>
      <c r="BNU49" s="211"/>
      <c r="BNV49" s="211"/>
      <c r="BNW49" s="211"/>
      <c r="BNX49" s="211"/>
      <c r="BNY49" s="211"/>
      <c r="BNZ49" s="211"/>
      <c r="BOA49" s="211"/>
      <c r="BOB49" s="211"/>
      <c r="BOC49" s="211"/>
      <c r="BOD49" s="211"/>
      <c r="BOE49" s="211"/>
      <c r="BOF49" s="211"/>
      <c r="BOG49" s="211"/>
      <c r="BOH49" s="211"/>
      <c r="BOI49" s="211"/>
      <c r="BOJ49" s="211"/>
      <c r="BOK49" s="211"/>
      <c r="BOL49" s="211"/>
      <c r="BOM49" s="211"/>
      <c r="BON49" s="211"/>
      <c r="BOO49" s="211"/>
      <c r="BOP49" s="211"/>
      <c r="BOQ49" s="211"/>
      <c r="BOR49" s="211"/>
      <c r="BOS49" s="211"/>
      <c r="BOT49" s="211"/>
      <c r="BOU49" s="211"/>
      <c r="BOV49" s="211"/>
      <c r="BOW49" s="211"/>
      <c r="BOX49" s="211"/>
      <c r="BOY49" s="211"/>
      <c r="BOZ49" s="211"/>
      <c r="BPA49" s="211"/>
      <c r="BPB49" s="211"/>
      <c r="BPC49" s="211"/>
      <c r="BPD49" s="211"/>
      <c r="BPE49" s="211"/>
      <c r="BPF49" s="211"/>
      <c r="BPG49" s="211"/>
      <c r="BPH49" s="211"/>
      <c r="BPI49" s="211"/>
      <c r="BPJ49" s="211"/>
      <c r="BPK49" s="211"/>
      <c r="BPL49" s="211"/>
      <c r="BPM49" s="211"/>
      <c r="BPN49" s="211"/>
      <c r="BPO49" s="211"/>
      <c r="BPP49" s="211"/>
      <c r="BPQ49" s="211"/>
      <c r="BPR49" s="211"/>
      <c r="BPS49" s="211"/>
      <c r="BPT49" s="211"/>
      <c r="BPU49" s="211"/>
      <c r="BPV49" s="211"/>
      <c r="BPW49" s="211"/>
      <c r="BPX49" s="211"/>
      <c r="BPY49" s="211"/>
      <c r="BPZ49" s="211"/>
      <c r="BQA49" s="211"/>
      <c r="BQB49" s="211"/>
      <c r="BQC49" s="211"/>
      <c r="BQD49" s="211"/>
      <c r="BQE49" s="211"/>
      <c r="BQF49" s="211"/>
      <c r="BQG49" s="211"/>
      <c r="BQH49" s="211"/>
      <c r="BQI49" s="211"/>
      <c r="BQJ49" s="211"/>
      <c r="BQK49" s="211"/>
      <c r="BQL49" s="211"/>
      <c r="BQM49" s="211"/>
      <c r="BQN49" s="211"/>
      <c r="BQO49" s="211"/>
      <c r="BQP49" s="211"/>
      <c r="BQQ49" s="211"/>
      <c r="BQR49" s="211"/>
      <c r="BQS49" s="211"/>
      <c r="BQT49" s="211"/>
      <c r="BQU49" s="211"/>
      <c r="BQV49" s="211"/>
      <c r="BQW49" s="211"/>
      <c r="BQX49" s="211"/>
      <c r="BQY49" s="211"/>
      <c r="BQZ49" s="211"/>
      <c r="BRA49" s="211"/>
      <c r="BRB49" s="211"/>
      <c r="BRC49" s="211"/>
      <c r="BRD49" s="211"/>
      <c r="BRE49" s="211"/>
      <c r="BRF49" s="211"/>
      <c r="BRG49" s="211"/>
      <c r="BRH49" s="211"/>
      <c r="BRI49" s="211"/>
      <c r="BRJ49" s="211"/>
      <c r="BRK49" s="211"/>
      <c r="BRL49" s="211"/>
      <c r="BRM49" s="211"/>
      <c r="BRN49" s="211"/>
      <c r="BRO49" s="211"/>
      <c r="BRP49" s="211"/>
      <c r="BRQ49" s="211"/>
      <c r="BRR49" s="211"/>
      <c r="BRS49" s="211"/>
      <c r="BRT49" s="211"/>
      <c r="BRU49" s="211"/>
      <c r="BRV49" s="211"/>
      <c r="BRW49" s="211"/>
      <c r="BRX49" s="211"/>
      <c r="BRY49" s="211"/>
      <c r="BRZ49" s="211"/>
      <c r="BSA49" s="211"/>
      <c r="BSB49" s="211"/>
      <c r="BSC49" s="211"/>
      <c r="BSD49" s="211"/>
      <c r="BSE49" s="211"/>
      <c r="BSF49" s="211"/>
      <c r="BSG49" s="211"/>
      <c r="BSH49" s="211"/>
      <c r="BSI49" s="211"/>
      <c r="BSJ49" s="211"/>
      <c r="BSK49" s="211"/>
      <c r="BSL49" s="211"/>
      <c r="BSM49" s="211"/>
      <c r="BSN49" s="211"/>
      <c r="BSO49" s="211"/>
      <c r="BSP49" s="211"/>
      <c r="BSQ49" s="211"/>
      <c r="BSR49" s="211"/>
      <c r="BSS49" s="211"/>
      <c r="BST49" s="211"/>
      <c r="BSU49" s="211"/>
      <c r="BSV49" s="211"/>
      <c r="BSW49" s="211"/>
      <c r="BSX49" s="211"/>
      <c r="BSY49" s="211"/>
      <c r="BSZ49" s="211"/>
      <c r="BTA49" s="211"/>
      <c r="BTB49" s="211"/>
      <c r="BTC49" s="211"/>
      <c r="BTD49" s="211"/>
      <c r="BTE49" s="211"/>
      <c r="BTF49" s="211"/>
      <c r="BTG49" s="211"/>
      <c r="BTH49" s="211"/>
      <c r="BTI49" s="211"/>
      <c r="BTJ49" s="211"/>
      <c r="BTK49" s="211"/>
      <c r="BTL49" s="211"/>
      <c r="BTM49" s="211"/>
      <c r="BTN49" s="211"/>
      <c r="BTO49" s="211"/>
      <c r="BTP49" s="211"/>
      <c r="BTQ49" s="211"/>
      <c r="BTR49" s="211"/>
      <c r="BTS49" s="211"/>
      <c r="BTT49" s="211"/>
      <c r="BTU49" s="211"/>
      <c r="BTV49" s="211"/>
      <c r="BTW49" s="211"/>
      <c r="BTX49" s="211"/>
      <c r="BTY49" s="211"/>
      <c r="BTZ49" s="211"/>
      <c r="BUA49" s="211"/>
      <c r="BUB49" s="211"/>
      <c r="BUC49" s="211"/>
      <c r="BUD49" s="211"/>
      <c r="BUE49" s="211"/>
      <c r="BUF49" s="211"/>
      <c r="BUG49" s="211"/>
      <c r="BUH49" s="211"/>
      <c r="BUI49" s="211"/>
      <c r="BUJ49" s="211"/>
      <c r="BUK49" s="211"/>
      <c r="BUL49" s="211"/>
      <c r="BUM49" s="211"/>
      <c r="BUN49" s="211"/>
      <c r="BUO49" s="211"/>
      <c r="BUP49" s="211"/>
      <c r="BUQ49" s="211"/>
      <c r="BUR49" s="211"/>
      <c r="BUS49" s="211"/>
      <c r="BUT49" s="211"/>
      <c r="BUU49" s="211"/>
      <c r="BUV49" s="211"/>
      <c r="BUW49" s="211"/>
      <c r="BUX49" s="211"/>
      <c r="BUY49" s="211"/>
      <c r="BUZ49" s="211"/>
      <c r="BVA49" s="211"/>
      <c r="BVB49" s="211"/>
      <c r="BVC49" s="211"/>
      <c r="BVD49" s="211"/>
      <c r="BVE49" s="211"/>
      <c r="BVF49" s="211"/>
      <c r="BVG49" s="211"/>
      <c r="BVH49" s="211"/>
      <c r="BVI49" s="211"/>
      <c r="BVJ49" s="211"/>
      <c r="BVK49" s="211"/>
      <c r="BVL49" s="211"/>
      <c r="BVM49" s="211"/>
      <c r="BVN49" s="211"/>
      <c r="BVO49" s="211"/>
      <c r="BVP49" s="211"/>
      <c r="BVQ49" s="211"/>
      <c r="BVR49" s="211"/>
      <c r="BVS49" s="211"/>
      <c r="BVT49" s="211"/>
      <c r="BVU49" s="211"/>
      <c r="BVV49" s="211"/>
      <c r="BVW49" s="211"/>
      <c r="BVX49" s="211"/>
      <c r="BVY49" s="211"/>
      <c r="BVZ49" s="211"/>
      <c r="BWA49" s="211"/>
      <c r="BWB49" s="211"/>
      <c r="BWC49" s="211"/>
      <c r="BWD49" s="211"/>
      <c r="BWE49" s="211"/>
      <c r="BWF49" s="211"/>
      <c r="BWG49" s="211"/>
      <c r="BWH49" s="211"/>
      <c r="BWI49" s="211"/>
      <c r="BWJ49" s="211"/>
      <c r="BWK49" s="211"/>
      <c r="BWL49" s="211"/>
      <c r="BWM49" s="211"/>
      <c r="BWN49" s="211"/>
      <c r="BWO49" s="211"/>
      <c r="BWP49" s="211"/>
      <c r="BWQ49" s="211"/>
      <c r="BWR49" s="211"/>
      <c r="BWS49" s="211"/>
      <c r="BWT49" s="211"/>
      <c r="BWU49" s="211"/>
      <c r="BWV49" s="211"/>
      <c r="BWW49" s="211"/>
      <c r="BWX49" s="211"/>
      <c r="BWY49" s="211"/>
      <c r="BWZ49" s="211"/>
      <c r="BXA49" s="211"/>
      <c r="BXB49" s="211"/>
      <c r="BXC49" s="211"/>
      <c r="BXD49" s="211"/>
      <c r="BXE49" s="211"/>
      <c r="BXF49" s="211"/>
      <c r="BXG49" s="211"/>
      <c r="BXH49" s="211"/>
      <c r="BXI49" s="211"/>
      <c r="BXJ49" s="211"/>
      <c r="BXK49" s="211"/>
      <c r="BXL49" s="211"/>
      <c r="BXM49" s="211"/>
      <c r="BXN49" s="211"/>
      <c r="BXO49" s="211"/>
      <c r="BXP49" s="211"/>
      <c r="BXQ49" s="211"/>
      <c r="BXR49" s="211"/>
      <c r="BXS49" s="211"/>
      <c r="BXT49" s="211"/>
      <c r="BXU49" s="211"/>
      <c r="BXV49" s="211"/>
      <c r="BXW49" s="211"/>
      <c r="BXX49" s="211"/>
      <c r="BXY49" s="211"/>
      <c r="BXZ49" s="211"/>
      <c r="BYA49" s="211"/>
      <c r="BYB49" s="211"/>
      <c r="BYC49" s="211"/>
      <c r="BYD49" s="211"/>
      <c r="BYE49" s="211"/>
      <c r="BYF49" s="211"/>
      <c r="BYG49" s="211"/>
      <c r="BYH49" s="211"/>
      <c r="BYI49" s="211"/>
      <c r="BYJ49" s="211"/>
      <c r="BYK49" s="211"/>
      <c r="BYL49" s="211"/>
      <c r="BYM49" s="211"/>
      <c r="BYN49" s="211"/>
      <c r="BYO49" s="211"/>
      <c r="BYP49" s="211"/>
      <c r="BYQ49" s="211"/>
      <c r="BYR49" s="211"/>
      <c r="BYS49" s="211"/>
      <c r="BYT49" s="211"/>
      <c r="BYU49" s="211"/>
      <c r="BYV49" s="211"/>
      <c r="BYW49" s="211"/>
      <c r="BYX49" s="211"/>
      <c r="BYY49" s="211"/>
      <c r="BYZ49" s="211"/>
      <c r="BZA49" s="211"/>
      <c r="BZB49" s="211"/>
      <c r="BZC49" s="211"/>
      <c r="BZD49" s="211"/>
      <c r="BZE49" s="211"/>
      <c r="BZF49" s="211"/>
      <c r="BZG49" s="211"/>
      <c r="BZH49" s="211"/>
      <c r="BZI49" s="211"/>
      <c r="BZJ49" s="211"/>
      <c r="BZK49" s="211"/>
      <c r="BZL49" s="211"/>
      <c r="BZM49" s="211"/>
      <c r="BZN49" s="211"/>
      <c r="BZO49" s="211"/>
      <c r="BZP49" s="211"/>
      <c r="BZQ49" s="211"/>
      <c r="BZR49" s="211"/>
      <c r="BZS49" s="211"/>
      <c r="BZT49" s="211"/>
      <c r="BZU49" s="211"/>
      <c r="BZV49" s="211"/>
      <c r="BZW49" s="211"/>
      <c r="BZX49" s="211"/>
      <c r="BZY49" s="211"/>
      <c r="BZZ49" s="211"/>
      <c r="CAA49" s="211"/>
      <c r="CAB49" s="211"/>
      <c r="CAC49" s="211"/>
      <c r="CAD49" s="211"/>
      <c r="CAE49" s="211"/>
      <c r="CAF49" s="211"/>
      <c r="CAG49" s="211"/>
      <c r="CAH49" s="211"/>
      <c r="CAI49" s="211"/>
      <c r="CAJ49" s="211"/>
      <c r="CAK49" s="211"/>
      <c r="CAL49" s="211"/>
      <c r="CAM49" s="211"/>
      <c r="CAN49" s="211"/>
      <c r="CAO49" s="211"/>
      <c r="CAP49" s="211"/>
      <c r="CAQ49" s="211"/>
      <c r="CAR49" s="211"/>
      <c r="CAS49" s="211"/>
      <c r="CAT49" s="211"/>
      <c r="CAU49" s="211"/>
      <c r="CAV49" s="211"/>
      <c r="CAW49" s="211"/>
      <c r="CAX49" s="211"/>
      <c r="CAY49" s="211"/>
      <c r="CAZ49" s="211"/>
      <c r="CBA49" s="211"/>
      <c r="CBB49" s="211"/>
      <c r="CBC49" s="211"/>
      <c r="CBD49" s="211"/>
      <c r="CBE49" s="211"/>
      <c r="CBF49" s="211"/>
      <c r="CBG49" s="211"/>
      <c r="CBH49" s="211"/>
      <c r="CBI49" s="211"/>
      <c r="CBJ49" s="211"/>
      <c r="CBK49" s="211"/>
      <c r="CBL49" s="211"/>
      <c r="CBM49" s="211"/>
      <c r="CBN49" s="211"/>
      <c r="CBO49" s="211"/>
      <c r="CBP49" s="211"/>
      <c r="CBQ49" s="211"/>
      <c r="CBR49" s="211"/>
      <c r="CBS49" s="211"/>
      <c r="CBT49" s="211"/>
      <c r="CBU49" s="211"/>
      <c r="CBV49" s="211"/>
      <c r="CBW49" s="211"/>
      <c r="CBX49" s="211"/>
      <c r="CBY49" s="211"/>
      <c r="CBZ49" s="211"/>
      <c r="CCA49" s="211"/>
      <c r="CCB49" s="211"/>
      <c r="CCC49" s="211"/>
      <c r="CCD49" s="211"/>
      <c r="CCE49" s="211"/>
      <c r="CCF49" s="211"/>
      <c r="CCG49" s="211"/>
      <c r="CCH49" s="211"/>
      <c r="CCI49" s="211"/>
      <c r="CCJ49" s="211"/>
      <c r="CCK49" s="211"/>
      <c r="CCL49" s="211"/>
      <c r="CCM49" s="211"/>
      <c r="CCN49" s="211"/>
      <c r="CCO49" s="211"/>
      <c r="CCP49" s="211"/>
      <c r="CCQ49" s="211"/>
      <c r="CCR49" s="211"/>
      <c r="CCS49" s="211"/>
      <c r="CCT49" s="211"/>
      <c r="CCU49" s="211"/>
      <c r="CCV49" s="211"/>
      <c r="CCW49" s="211"/>
      <c r="CCX49" s="211"/>
      <c r="CCY49" s="211"/>
      <c r="CCZ49" s="211"/>
      <c r="CDA49" s="211"/>
      <c r="CDB49" s="211"/>
      <c r="CDC49" s="211"/>
      <c r="CDD49" s="211"/>
      <c r="CDE49" s="211"/>
      <c r="CDF49" s="211"/>
      <c r="CDG49" s="211"/>
      <c r="CDH49" s="211"/>
      <c r="CDI49" s="211"/>
      <c r="CDJ49" s="211"/>
      <c r="CDK49" s="211"/>
      <c r="CDL49" s="211"/>
      <c r="CDM49" s="211"/>
      <c r="CDN49" s="211"/>
      <c r="CDO49" s="211"/>
      <c r="CDP49" s="211"/>
      <c r="CDQ49" s="211"/>
      <c r="CDR49" s="211"/>
      <c r="CDS49" s="211"/>
      <c r="CDT49" s="211"/>
      <c r="CDU49" s="211"/>
      <c r="CDV49" s="211"/>
      <c r="CDW49" s="211"/>
      <c r="CDX49" s="211"/>
      <c r="CDY49" s="211"/>
      <c r="CDZ49" s="211"/>
      <c r="CEA49" s="211"/>
      <c r="CEB49" s="211"/>
      <c r="CEC49" s="211"/>
      <c r="CED49" s="211"/>
      <c r="CEE49" s="211"/>
      <c r="CEF49" s="211"/>
      <c r="CEG49" s="211"/>
      <c r="CEH49" s="211"/>
      <c r="CEI49" s="211"/>
      <c r="CEJ49" s="211"/>
      <c r="CEK49" s="211"/>
      <c r="CEL49" s="211"/>
      <c r="CEM49" s="211"/>
      <c r="CEN49" s="211"/>
      <c r="CEO49" s="211"/>
      <c r="CEP49" s="211"/>
      <c r="CEQ49" s="211"/>
      <c r="CER49" s="211"/>
      <c r="CES49" s="211"/>
      <c r="CET49" s="211"/>
      <c r="CEU49" s="211"/>
      <c r="CEV49" s="211"/>
      <c r="CEW49" s="211"/>
      <c r="CEX49" s="211"/>
      <c r="CEY49" s="211"/>
      <c r="CEZ49" s="211"/>
      <c r="CFA49" s="211"/>
      <c r="CFB49" s="211"/>
      <c r="CFC49" s="211"/>
      <c r="CFD49" s="211"/>
      <c r="CFE49" s="211"/>
      <c r="CFF49" s="211"/>
      <c r="CFG49" s="211"/>
      <c r="CFH49" s="211"/>
      <c r="CFI49" s="211"/>
      <c r="CFJ49" s="211"/>
      <c r="CFK49" s="211"/>
      <c r="CFL49" s="211"/>
      <c r="CFM49" s="211"/>
      <c r="CFN49" s="211"/>
      <c r="CFO49" s="211"/>
      <c r="CFP49" s="211"/>
      <c r="CFQ49" s="211"/>
      <c r="CFR49" s="211"/>
      <c r="CFS49" s="211"/>
      <c r="CFT49" s="211"/>
      <c r="CFU49" s="211"/>
      <c r="CFV49" s="211"/>
      <c r="CFW49" s="211"/>
      <c r="CFX49" s="211"/>
      <c r="CFY49" s="211"/>
      <c r="CFZ49" s="211"/>
      <c r="CGA49" s="211"/>
      <c r="CGB49" s="211"/>
      <c r="CGC49" s="211"/>
      <c r="CGD49" s="211"/>
      <c r="CGE49" s="211"/>
      <c r="CGF49" s="211"/>
      <c r="CGG49" s="211"/>
      <c r="CGH49" s="211"/>
      <c r="CGI49" s="211"/>
      <c r="CGJ49" s="211"/>
      <c r="CGK49" s="211"/>
      <c r="CGL49" s="211"/>
      <c r="CGM49" s="211"/>
      <c r="CGN49" s="211"/>
      <c r="CGO49" s="211"/>
      <c r="CGP49" s="211"/>
      <c r="CGQ49" s="211"/>
      <c r="CGR49" s="211"/>
      <c r="CGS49" s="211"/>
      <c r="CGT49" s="211"/>
      <c r="CGU49" s="211"/>
      <c r="CGV49" s="211"/>
      <c r="CGW49" s="211"/>
      <c r="CGX49" s="211"/>
      <c r="CGY49" s="211"/>
      <c r="CGZ49" s="211"/>
      <c r="CHA49" s="211"/>
      <c r="CHB49" s="211"/>
      <c r="CHC49" s="211"/>
      <c r="CHD49" s="211"/>
      <c r="CHE49" s="211"/>
      <c r="CHF49" s="211"/>
      <c r="CHG49" s="211"/>
      <c r="CHH49" s="211"/>
      <c r="CHI49" s="211"/>
      <c r="CHJ49" s="211"/>
      <c r="CHK49" s="211"/>
      <c r="CHL49" s="211"/>
      <c r="CHM49" s="211"/>
      <c r="CHN49" s="211"/>
      <c r="CHO49" s="211"/>
      <c r="CHP49" s="211"/>
      <c r="CHQ49" s="211"/>
      <c r="CHR49" s="211"/>
      <c r="CHS49" s="211"/>
      <c r="CHT49" s="211"/>
      <c r="CHU49" s="211"/>
      <c r="CHV49" s="211"/>
      <c r="CHW49" s="211"/>
      <c r="CHX49" s="211"/>
      <c r="CHY49" s="211"/>
      <c r="CHZ49" s="211"/>
      <c r="CIA49" s="211"/>
      <c r="CIB49" s="211"/>
      <c r="CIC49" s="211"/>
      <c r="CID49" s="211"/>
      <c r="CIE49" s="211"/>
      <c r="CIF49" s="211"/>
      <c r="CIG49" s="211"/>
      <c r="CIH49" s="211"/>
      <c r="CII49" s="211"/>
      <c r="CIJ49" s="211"/>
      <c r="CIK49" s="211"/>
      <c r="CIL49" s="211"/>
      <c r="CIM49" s="211"/>
      <c r="CIN49" s="211"/>
      <c r="CIO49" s="211"/>
      <c r="CIP49" s="211"/>
      <c r="CIQ49" s="211"/>
      <c r="CIR49" s="211"/>
      <c r="CIS49" s="211"/>
      <c r="CIT49" s="211"/>
      <c r="CIU49" s="211"/>
      <c r="CIV49" s="211"/>
      <c r="CIW49" s="211"/>
      <c r="CIX49" s="211"/>
      <c r="CIY49" s="211"/>
      <c r="CIZ49" s="211"/>
      <c r="CJA49" s="211"/>
      <c r="CJB49" s="211"/>
      <c r="CJC49" s="211"/>
      <c r="CJD49" s="211"/>
      <c r="CJE49" s="211"/>
      <c r="CJF49" s="211"/>
      <c r="CJG49" s="211"/>
      <c r="CJH49" s="211"/>
      <c r="CJI49" s="211"/>
      <c r="CJJ49" s="211"/>
      <c r="CJK49" s="211"/>
      <c r="CJL49" s="211"/>
      <c r="CJM49" s="211"/>
      <c r="CJN49" s="211"/>
      <c r="CJO49" s="211"/>
      <c r="CJP49" s="211"/>
      <c r="CJQ49" s="211"/>
      <c r="CJR49" s="211"/>
      <c r="CJS49" s="211"/>
      <c r="CJT49" s="211"/>
      <c r="CJU49" s="211"/>
      <c r="CJV49" s="211"/>
      <c r="CJW49" s="211"/>
      <c r="CJX49" s="211"/>
      <c r="CJY49" s="211"/>
      <c r="CJZ49" s="211"/>
      <c r="CKA49" s="211"/>
      <c r="CKB49" s="211"/>
      <c r="CKC49" s="211"/>
      <c r="CKD49" s="211"/>
      <c r="CKE49" s="211"/>
      <c r="CKF49" s="211"/>
      <c r="CKG49" s="211"/>
      <c r="CKH49" s="211"/>
      <c r="CKI49" s="211"/>
      <c r="CKJ49" s="211"/>
      <c r="CKK49" s="211"/>
      <c r="CKL49" s="211"/>
      <c r="CKM49" s="211"/>
      <c r="CKN49" s="211"/>
      <c r="CKO49" s="211"/>
      <c r="CKP49" s="211"/>
      <c r="CKQ49" s="211"/>
      <c r="CKR49" s="211"/>
      <c r="CKS49" s="211"/>
      <c r="CKT49" s="211"/>
      <c r="CKU49" s="211"/>
      <c r="CKV49" s="211"/>
      <c r="CKW49" s="211"/>
      <c r="CKX49" s="211"/>
      <c r="CKY49" s="211"/>
      <c r="CKZ49" s="211"/>
      <c r="CLA49" s="211"/>
      <c r="CLB49" s="211"/>
      <c r="CLC49" s="211"/>
      <c r="CLD49" s="211"/>
      <c r="CLE49" s="211"/>
      <c r="CLF49" s="211"/>
      <c r="CLG49" s="211"/>
      <c r="CLH49" s="211"/>
      <c r="CLI49" s="211"/>
      <c r="CLJ49" s="211"/>
      <c r="CLK49" s="211"/>
      <c r="CLL49" s="211"/>
      <c r="CLM49" s="211"/>
      <c r="CLN49" s="211"/>
      <c r="CLO49" s="211"/>
      <c r="CLP49" s="211"/>
      <c r="CLQ49" s="211"/>
      <c r="CLR49" s="211"/>
      <c r="CLS49" s="211"/>
      <c r="CLT49" s="211"/>
      <c r="CLU49" s="211"/>
      <c r="CLV49" s="211"/>
      <c r="CLW49" s="211"/>
      <c r="CLX49" s="211"/>
      <c r="CLY49" s="211"/>
      <c r="CLZ49" s="211"/>
      <c r="CMA49" s="211"/>
      <c r="CMB49" s="211"/>
      <c r="CMC49" s="211"/>
      <c r="CMD49" s="211"/>
      <c r="CME49" s="211"/>
      <c r="CMF49" s="211"/>
      <c r="CMG49" s="211"/>
      <c r="CMH49" s="211"/>
      <c r="CMI49" s="211"/>
      <c r="CMJ49" s="211"/>
      <c r="CMK49" s="211"/>
      <c r="CML49" s="211"/>
      <c r="CMM49" s="211"/>
      <c r="CMN49" s="211"/>
      <c r="CMO49" s="211"/>
      <c r="CMP49" s="211"/>
      <c r="CMQ49" s="211"/>
      <c r="CMR49" s="211"/>
      <c r="CMS49" s="211"/>
      <c r="CMT49" s="211"/>
      <c r="CMU49" s="211"/>
      <c r="CMV49" s="211"/>
      <c r="CMW49" s="211"/>
      <c r="CMX49" s="211"/>
      <c r="CMY49" s="211"/>
      <c r="CMZ49" s="211"/>
      <c r="CNA49" s="211"/>
      <c r="CNB49" s="211"/>
      <c r="CNC49" s="211"/>
      <c r="CND49" s="211"/>
      <c r="CNE49" s="211"/>
      <c r="CNF49" s="211"/>
      <c r="CNG49" s="211"/>
      <c r="CNH49" s="211"/>
      <c r="CNI49" s="211"/>
      <c r="CNJ49" s="211"/>
      <c r="CNK49" s="211"/>
      <c r="CNL49" s="211"/>
      <c r="CNM49" s="211"/>
      <c r="CNN49" s="211"/>
      <c r="CNO49" s="211"/>
      <c r="CNP49" s="211"/>
      <c r="CNQ49" s="211"/>
      <c r="CNR49" s="211"/>
      <c r="CNS49" s="211"/>
      <c r="CNT49" s="211"/>
      <c r="CNU49" s="211"/>
      <c r="CNV49" s="211"/>
      <c r="CNW49" s="211"/>
      <c r="CNX49" s="211"/>
      <c r="CNY49" s="211"/>
      <c r="CNZ49" s="211"/>
      <c r="COA49" s="211"/>
      <c r="COB49" s="211"/>
      <c r="COC49" s="211"/>
      <c r="COD49" s="211"/>
      <c r="COE49" s="211"/>
      <c r="COF49" s="211"/>
      <c r="COG49" s="211"/>
      <c r="COH49" s="211"/>
      <c r="COI49" s="211"/>
      <c r="COJ49" s="211"/>
      <c r="COK49" s="211"/>
      <c r="COL49" s="211"/>
      <c r="COM49" s="211"/>
      <c r="CON49" s="211"/>
      <c r="COO49" s="211"/>
      <c r="COP49" s="211"/>
      <c r="COQ49" s="211"/>
      <c r="COR49" s="211"/>
      <c r="COS49" s="211"/>
      <c r="COT49" s="211"/>
      <c r="COU49" s="211"/>
      <c r="COV49" s="211"/>
      <c r="COW49" s="211"/>
      <c r="COX49" s="211"/>
      <c r="COY49" s="211"/>
      <c r="COZ49" s="211"/>
      <c r="CPA49" s="211"/>
      <c r="CPB49" s="211"/>
      <c r="CPC49" s="211"/>
      <c r="CPD49" s="211"/>
      <c r="CPE49" s="211"/>
      <c r="CPF49" s="211"/>
      <c r="CPG49" s="211"/>
      <c r="CPH49" s="211"/>
      <c r="CPI49" s="211"/>
      <c r="CPJ49" s="211"/>
      <c r="CPK49" s="211"/>
      <c r="CPL49" s="211"/>
      <c r="CPM49" s="211"/>
      <c r="CPN49" s="211"/>
      <c r="CPO49" s="211"/>
      <c r="CPP49" s="211"/>
      <c r="CPQ49" s="211"/>
      <c r="CPR49" s="211"/>
      <c r="CPS49" s="211"/>
      <c r="CPT49" s="211"/>
      <c r="CPU49" s="211"/>
      <c r="CPV49" s="211"/>
      <c r="CPW49" s="211"/>
      <c r="CPX49" s="211"/>
      <c r="CPY49" s="211"/>
      <c r="CPZ49" s="211"/>
      <c r="CQA49" s="211"/>
      <c r="CQB49" s="211"/>
      <c r="CQC49" s="211"/>
      <c r="CQD49" s="211"/>
      <c r="CQE49" s="211"/>
      <c r="CQF49" s="211"/>
      <c r="CQG49" s="211"/>
      <c r="CQH49" s="211"/>
      <c r="CQI49" s="211"/>
      <c r="CQJ49" s="211"/>
      <c r="CQK49" s="211"/>
      <c r="CQL49" s="211"/>
      <c r="CQM49" s="211"/>
      <c r="CQN49" s="211"/>
      <c r="CQO49" s="211"/>
      <c r="CQP49" s="211"/>
      <c r="CQQ49" s="211"/>
      <c r="CQR49" s="211"/>
      <c r="CQS49" s="211"/>
      <c r="CQT49" s="211"/>
      <c r="CQU49" s="211"/>
      <c r="CQV49" s="211"/>
      <c r="CQW49" s="211"/>
      <c r="CQX49" s="211"/>
      <c r="CQY49" s="211"/>
      <c r="CQZ49" s="211"/>
      <c r="CRA49" s="211"/>
      <c r="CRB49" s="211"/>
      <c r="CRC49" s="211"/>
      <c r="CRD49" s="211"/>
      <c r="CRE49" s="211"/>
      <c r="CRF49" s="211"/>
      <c r="CRG49" s="211"/>
      <c r="CRH49" s="211"/>
      <c r="CRI49" s="211"/>
      <c r="CRJ49" s="211"/>
      <c r="CRK49" s="211"/>
      <c r="CRL49" s="211"/>
      <c r="CRM49" s="211"/>
      <c r="CRN49" s="211"/>
      <c r="CRO49" s="211"/>
      <c r="CRP49" s="211"/>
      <c r="CRQ49" s="211"/>
      <c r="CRR49" s="211"/>
      <c r="CRS49" s="211"/>
      <c r="CRT49" s="211"/>
      <c r="CRU49" s="211"/>
      <c r="CRV49" s="211"/>
      <c r="CRW49" s="211"/>
      <c r="CRX49" s="211"/>
      <c r="CRY49" s="211"/>
      <c r="CRZ49" s="211"/>
      <c r="CSA49" s="211"/>
      <c r="CSB49" s="211"/>
      <c r="CSC49" s="211"/>
      <c r="CSD49" s="211"/>
      <c r="CSE49" s="211"/>
      <c r="CSF49" s="211"/>
      <c r="CSG49" s="211"/>
      <c r="CSH49" s="211"/>
      <c r="CSI49" s="211"/>
      <c r="CSJ49" s="211"/>
      <c r="CSK49" s="211"/>
      <c r="CSL49" s="211"/>
      <c r="CSM49" s="211"/>
      <c r="CSN49" s="211"/>
      <c r="CSO49" s="211"/>
      <c r="CSP49" s="211"/>
      <c r="CSQ49" s="211"/>
      <c r="CSR49" s="211"/>
      <c r="CSS49" s="211"/>
      <c r="CST49" s="211"/>
      <c r="CSU49" s="211"/>
      <c r="CSV49" s="211"/>
      <c r="CSW49" s="211"/>
      <c r="CSX49" s="211"/>
      <c r="CSY49" s="211"/>
      <c r="CSZ49" s="211"/>
      <c r="CTA49" s="211"/>
      <c r="CTB49" s="211"/>
      <c r="CTC49" s="211"/>
      <c r="CTD49" s="211"/>
      <c r="CTE49" s="211"/>
      <c r="CTF49" s="211"/>
      <c r="CTG49" s="211"/>
      <c r="CTH49" s="211"/>
      <c r="CTI49" s="211"/>
      <c r="CTJ49" s="211"/>
      <c r="CTK49" s="211"/>
      <c r="CTL49" s="211"/>
      <c r="CTM49" s="211"/>
      <c r="CTN49" s="211"/>
      <c r="CTO49" s="211"/>
      <c r="CTP49" s="211"/>
      <c r="CTQ49" s="211"/>
      <c r="CTR49" s="211"/>
      <c r="CTS49" s="211"/>
      <c r="CTT49" s="211"/>
      <c r="CTU49" s="211"/>
      <c r="CTV49" s="211"/>
      <c r="CTW49" s="211"/>
      <c r="CTX49" s="211"/>
      <c r="CTY49" s="211"/>
      <c r="CTZ49" s="211"/>
      <c r="CUA49" s="211"/>
      <c r="CUB49" s="211"/>
      <c r="CUC49" s="211"/>
      <c r="CUD49" s="211"/>
      <c r="CUE49" s="211"/>
      <c r="CUF49" s="211"/>
      <c r="CUG49" s="211"/>
      <c r="CUH49" s="211"/>
      <c r="CUI49" s="211"/>
      <c r="CUJ49" s="211"/>
      <c r="CUK49" s="211"/>
      <c r="CUL49" s="211"/>
      <c r="CUM49" s="211"/>
      <c r="CUN49" s="211"/>
      <c r="CUO49" s="211"/>
      <c r="CUP49" s="211"/>
      <c r="CUQ49" s="211"/>
      <c r="CUR49" s="211"/>
      <c r="CUS49" s="211"/>
      <c r="CUT49" s="211"/>
      <c r="CUU49" s="211"/>
      <c r="CUV49" s="211"/>
      <c r="CUW49" s="211"/>
      <c r="CUX49" s="211"/>
      <c r="CUY49" s="211"/>
      <c r="CUZ49" s="211"/>
      <c r="CVA49" s="211"/>
      <c r="CVB49" s="211"/>
      <c r="CVC49" s="211"/>
      <c r="CVD49" s="211"/>
      <c r="CVE49" s="211"/>
      <c r="CVF49" s="211"/>
      <c r="CVG49" s="211"/>
      <c r="CVH49" s="211"/>
      <c r="CVI49" s="211"/>
      <c r="CVJ49" s="211"/>
      <c r="CVK49" s="211"/>
      <c r="CVL49" s="211"/>
      <c r="CVM49" s="211"/>
      <c r="CVN49" s="211"/>
      <c r="CVO49" s="211"/>
      <c r="CVP49" s="211"/>
      <c r="CVQ49" s="211"/>
      <c r="CVR49" s="211"/>
      <c r="CVS49" s="211"/>
      <c r="CVT49" s="211"/>
      <c r="CVU49" s="211"/>
      <c r="CVV49" s="211"/>
      <c r="CVW49" s="211"/>
      <c r="CVX49" s="211"/>
      <c r="CVY49" s="211"/>
      <c r="CVZ49" s="211"/>
      <c r="CWA49" s="211"/>
      <c r="CWB49" s="211"/>
      <c r="CWC49" s="211"/>
      <c r="CWD49" s="211"/>
      <c r="CWE49" s="211"/>
      <c r="CWF49" s="211"/>
      <c r="CWG49" s="211"/>
      <c r="CWH49" s="211"/>
      <c r="CWI49" s="211"/>
      <c r="CWJ49" s="211"/>
      <c r="CWK49" s="211"/>
      <c r="CWL49" s="211"/>
      <c r="CWM49" s="211"/>
      <c r="CWN49" s="211"/>
      <c r="CWO49" s="211"/>
      <c r="CWP49" s="211"/>
      <c r="CWQ49" s="211"/>
      <c r="CWR49" s="211"/>
      <c r="CWS49" s="211"/>
      <c r="CWT49" s="211"/>
      <c r="CWU49" s="211"/>
      <c r="CWV49" s="211"/>
      <c r="CWW49" s="211"/>
      <c r="CWX49" s="211"/>
      <c r="CWY49" s="211"/>
      <c r="CWZ49" s="211"/>
      <c r="CXA49" s="211"/>
      <c r="CXB49" s="211"/>
      <c r="CXC49" s="211"/>
      <c r="CXD49" s="211"/>
      <c r="CXE49" s="211"/>
      <c r="CXF49" s="211"/>
      <c r="CXG49" s="211"/>
      <c r="CXH49" s="211"/>
      <c r="CXI49" s="211"/>
      <c r="CXJ49" s="211"/>
      <c r="CXK49" s="211"/>
      <c r="CXL49" s="211"/>
      <c r="CXM49" s="211"/>
      <c r="CXN49" s="211"/>
      <c r="CXO49" s="211"/>
      <c r="CXP49" s="211"/>
      <c r="CXQ49" s="211"/>
      <c r="CXR49" s="211"/>
      <c r="CXS49" s="211"/>
      <c r="CXT49" s="211"/>
      <c r="CXU49" s="211"/>
      <c r="CXV49" s="211"/>
      <c r="CXW49" s="211"/>
      <c r="CXX49" s="211"/>
      <c r="CXY49" s="211"/>
      <c r="CXZ49" s="211"/>
      <c r="CYA49" s="211"/>
      <c r="CYB49" s="211"/>
      <c r="CYC49" s="211"/>
      <c r="CYD49" s="211"/>
      <c r="CYE49" s="211"/>
      <c r="CYF49" s="211"/>
      <c r="CYG49" s="211"/>
      <c r="CYH49" s="211"/>
      <c r="CYI49" s="211"/>
      <c r="CYJ49" s="211"/>
      <c r="CYK49" s="211"/>
      <c r="CYL49" s="211"/>
      <c r="CYM49" s="211"/>
      <c r="CYN49" s="211"/>
      <c r="CYO49" s="211"/>
      <c r="CYP49" s="211"/>
      <c r="CYQ49" s="211"/>
      <c r="CYR49" s="211"/>
      <c r="CYS49" s="211"/>
      <c r="CYT49" s="211"/>
      <c r="CYU49" s="211"/>
      <c r="CYV49" s="211"/>
      <c r="CYW49" s="211"/>
      <c r="CYX49" s="211"/>
      <c r="CYY49" s="211"/>
      <c r="CYZ49" s="211"/>
      <c r="CZA49" s="211"/>
      <c r="CZB49" s="211"/>
      <c r="CZC49" s="211"/>
      <c r="CZD49" s="211"/>
      <c r="CZE49" s="211"/>
      <c r="CZF49" s="211"/>
      <c r="CZG49" s="211"/>
      <c r="CZH49" s="211"/>
      <c r="CZI49" s="211"/>
      <c r="CZJ49" s="211"/>
      <c r="CZK49" s="211"/>
      <c r="CZL49" s="211"/>
      <c r="CZM49" s="211"/>
      <c r="CZN49" s="211"/>
      <c r="CZO49" s="211"/>
      <c r="CZP49" s="211"/>
      <c r="CZQ49" s="211"/>
      <c r="CZR49" s="211"/>
      <c r="CZS49" s="211"/>
      <c r="CZT49" s="211"/>
      <c r="CZU49" s="211"/>
      <c r="CZV49" s="211"/>
      <c r="CZW49" s="211"/>
      <c r="CZX49" s="211"/>
      <c r="CZY49" s="211"/>
      <c r="CZZ49" s="211"/>
      <c r="DAA49" s="211"/>
      <c r="DAB49" s="211"/>
      <c r="DAC49" s="211"/>
      <c r="DAD49" s="211"/>
      <c r="DAE49" s="211"/>
      <c r="DAF49" s="211"/>
      <c r="DAG49" s="211"/>
      <c r="DAH49" s="211"/>
      <c r="DAI49" s="211"/>
      <c r="DAJ49" s="211"/>
      <c r="DAK49" s="211"/>
      <c r="DAL49" s="211"/>
      <c r="DAM49" s="211"/>
      <c r="DAN49" s="211"/>
      <c r="DAO49" s="211"/>
      <c r="DAP49" s="211"/>
      <c r="DAQ49" s="211"/>
      <c r="DAR49" s="211"/>
      <c r="DAS49" s="211"/>
      <c r="DAT49" s="211"/>
      <c r="DAU49" s="211"/>
      <c r="DAV49" s="211"/>
      <c r="DAW49" s="211"/>
      <c r="DAX49" s="211"/>
      <c r="DAY49" s="211"/>
      <c r="DAZ49" s="211"/>
      <c r="DBA49" s="211"/>
      <c r="DBB49" s="211"/>
      <c r="DBC49" s="211"/>
      <c r="DBD49" s="211"/>
      <c r="DBE49" s="211"/>
      <c r="DBF49" s="211"/>
      <c r="DBG49" s="211"/>
      <c r="DBH49" s="211"/>
      <c r="DBI49" s="211"/>
      <c r="DBJ49" s="211"/>
      <c r="DBK49" s="211"/>
      <c r="DBL49" s="211"/>
      <c r="DBM49" s="211"/>
      <c r="DBN49" s="211"/>
      <c r="DBO49" s="211"/>
      <c r="DBP49" s="211"/>
      <c r="DBQ49" s="211"/>
      <c r="DBR49" s="211"/>
      <c r="DBS49" s="211"/>
      <c r="DBT49" s="211"/>
      <c r="DBU49" s="211"/>
      <c r="DBV49" s="211"/>
      <c r="DBW49" s="211"/>
      <c r="DBX49" s="211"/>
      <c r="DBY49" s="211"/>
      <c r="DBZ49" s="211"/>
      <c r="DCA49" s="211"/>
      <c r="DCB49" s="211"/>
      <c r="DCC49" s="211"/>
      <c r="DCD49" s="211"/>
      <c r="DCE49" s="211"/>
      <c r="DCF49" s="211"/>
      <c r="DCG49" s="211"/>
      <c r="DCH49" s="211"/>
      <c r="DCI49" s="211"/>
      <c r="DCJ49" s="211"/>
      <c r="DCK49" s="211"/>
      <c r="DCL49" s="211"/>
      <c r="DCM49" s="211"/>
      <c r="DCN49" s="211"/>
      <c r="DCO49" s="211"/>
      <c r="DCP49" s="211"/>
      <c r="DCQ49" s="211"/>
      <c r="DCR49" s="211"/>
      <c r="DCS49" s="211"/>
      <c r="DCT49" s="211"/>
      <c r="DCU49" s="211"/>
      <c r="DCV49" s="211"/>
      <c r="DCW49" s="211"/>
      <c r="DCX49" s="211"/>
      <c r="DCY49" s="211"/>
      <c r="DCZ49" s="211"/>
      <c r="DDA49" s="211"/>
      <c r="DDB49" s="211"/>
      <c r="DDC49" s="211"/>
      <c r="DDD49" s="211"/>
      <c r="DDE49" s="211"/>
      <c r="DDF49" s="211"/>
      <c r="DDG49" s="211"/>
      <c r="DDH49" s="211"/>
      <c r="DDI49" s="211"/>
      <c r="DDJ49" s="211"/>
      <c r="DDK49" s="211"/>
      <c r="DDL49" s="211"/>
      <c r="DDM49" s="211"/>
      <c r="DDN49" s="211"/>
      <c r="DDO49" s="211"/>
      <c r="DDP49" s="211"/>
      <c r="DDQ49" s="211"/>
      <c r="DDR49" s="211"/>
      <c r="DDS49" s="211"/>
      <c r="DDT49" s="211"/>
      <c r="DDU49" s="211"/>
      <c r="DDV49" s="211"/>
      <c r="DDW49" s="211"/>
      <c r="DDX49" s="211"/>
      <c r="DDY49" s="211"/>
      <c r="DDZ49" s="211"/>
      <c r="DEA49" s="211"/>
      <c r="DEB49" s="211"/>
      <c r="DEC49" s="211"/>
      <c r="DED49" s="211"/>
      <c r="DEE49" s="211"/>
      <c r="DEF49" s="211"/>
      <c r="DEG49" s="211"/>
      <c r="DEH49" s="211"/>
      <c r="DEI49" s="211"/>
      <c r="DEJ49" s="211"/>
      <c r="DEK49" s="211"/>
      <c r="DEL49" s="211"/>
      <c r="DEM49" s="211"/>
      <c r="DEN49" s="211"/>
      <c r="DEO49" s="211"/>
      <c r="DEP49" s="211"/>
      <c r="DEQ49" s="211"/>
      <c r="DER49" s="211"/>
      <c r="DES49" s="211"/>
      <c r="DET49" s="211"/>
      <c r="DEU49" s="211"/>
      <c r="DEV49" s="211"/>
      <c r="DEW49" s="211"/>
      <c r="DEX49" s="211"/>
      <c r="DEY49" s="211"/>
      <c r="DEZ49" s="211"/>
      <c r="DFA49" s="211"/>
      <c r="DFB49" s="211"/>
      <c r="DFC49" s="211"/>
      <c r="DFD49" s="211"/>
      <c r="DFE49" s="211"/>
      <c r="DFF49" s="211"/>
      <c r="DFG49" s="211"/>
      <c r="DFH49" s="211"/>
      <c r="DFI49" s="211"/>
      <c r="DFJ49" s="211"/>
      <c r="DFK49" s="211"/>
      <c r="DFL49" s="211"/>
      <c r="DFM49" s="211"/>
      <c r="DFN49" s="211"/>
      <c r="DFO49" s="211"/>
      <c r="DFP49" s="211"/>
      <c r="DFQ49" s="211"/>
      <c r="DFR49" s="211"/>
      <c r="DFS49" s="211"/>
      <c r="DFT49" s="211"/>
      <c r="DFU49" s="211"/>
      <c r="DFV49" s="211"/>
      <c r="DFW49" s="211"/>
      <c r="DFX49" s="211"/>
      <c r="DFY49" s="211"/>
      <c r="DFZ49" s="211"/>
      <c r="DGA49" s="211"/>
      <c r="DGB49" s="211"/>
      <c r="DGC49" s="211"/>
      <c r="DGD49" s="211"/>
      <c r="DGE49" s="211"/>
      <c r="DGF49" s="211"/>
      <c r="DGG49" s="211"/>
      <c r="DGH49" s="211"/>
      <c r="DGI49" s="211"/>
      <c r="DGJ49" s="211"/>
      <c r="DGK49" s="211"/>
      <c r="DGL49" s="211"/>
      <c r="DGM49" s="211"/>
      <c r="DGN49" s="211"/>
      <c r="DGO49" s="211"/>
      <c r="DGP49" s="211"/>
      <c r="DGQ49" s="211"/>
      <c r="DGR49" s="211"/>
      <c r="DGS49" s="211"/>
      <c r="DGT49" s="211"/>
      <c r="DGU49" s="211"/>
      <c r="DGV49" s="211"/>
      <c r="DGW49" s="211"/>
      <c r="DGX49" s="211"/>
      <c r="DGY49" s="211"/>
      <c r="DGZ49" s="211"/>
      <c r="DHA49" s="211"/>
      <c r="DHB49" s="211"/>
      <c r="DHC49" s="211"/>
      <c r="DHD49" s="211"/>
      <c r="DHE49" s="211"/>
      <c r="DHF49" s="211"/>
      <c r="DHG49" s="211"/>
      <c r="DHH49" s="211"/>
      <c r="DHI49" s="211"/>
      <c r="DHJ49" s="211"/>
      <c r="DHK49" s="211"/>
      <c r="DHL49" s="211"/>
      <c r="DHM49" s="211"/>
      <c r="DHN49" s="211"/>
      <c r="DHO49" s="211"/>
      <c r="DHP49" s="211"/>
      <c r="DHQ49" s="211"/>
      <c r="DHR49" s="211"/>
      <c r="DHS49" s="211"/>
      <c r="DHT49" s="211"/>
      <c r="DHU49" s="211"/>
      <c r="DHV49" s="211"/>
      <c r="DHW49" s="211"/>
      <c r="DHX49" s="211"/>
      <c r="DHY49" s="211"/>
      <c r="DHZ49" s="211"/>
      <c r="DIA49" s="211"/>
      <c r="DIB49" s="211"/>
      <c r="DIC49" s="211"/>
      <c r="DID49" s="211"/>
      <c r="DIE49" s="211"/>
      <c r="DIF49" s="211"/>
      <c r="DIG49" s="211"/>
      <c r="DIH49" s="211"/>
      <c r="DII49" s="211"/>
      <c r="DIJ49" s="211"/>
      <c r="DIK49" s="211"/>
      <c r="DIL49" s="211"/>
      <c r="DIM49" s="211"/>
      <c r="DIN49" s="211"/>
      <c r="DIO49" s="211"/>
      <c r="DIP49" s="211"/>
      <c r="DIQ49" s="211"/>
      <c r="DIR49" s="211"/>
      <c r="DIS49" s="211"/>
      <c r="DIT49" s="211"/>
      <c r="DIU49" s="211"/>
      <c r="DIV49" s="211"/>
      <c r="DIW49" s="211"/>
      <c r="DIX49" s="211"/>
      <c r="DIY49" s="211"/>
      <c r="DIZ49" s="211"/>
      <c r="DJA49" s="211"/>
      <c r="DJB49" s="211"/>
      <c r="DJC49" s="211"/>
      <c r="DJD49" s="211"/>
      <c r="DJE49" s="211"/>
      <c r="DJF49" s="211"/>
      <c r="DJG49" s="211"/>
      <c r="DJH49" s="211"/>
      <c r="DJI49" s="211"/>
      <c r="DJJ49" s="211"/>
      <c r="DJK49" s="211"/>
      <c r="DJL49" s="211"/>
      <c r="DJM49" s="211"/>
      <c r="DJN49" s="211"/>
      <c r="DJO49" s="211"/>
      <c r="DJP49" s="211"/>
      <c r="DJQ49" s="211"/>
      <c r="DJR49" s="211"/>
      <c r="DJS49" s="211"/>
      <c r="DJT49" s="211"/>
      <c r="DJU49" s="211"/>
      <c r="DJV49" s="211"/>
      <c r="DJW49" s="211"/>
      <c r="DJX49" s="211"/>
      <c r="DJY49" s="211"/>
      <c r="DJZ49" s="211"/>
      <c r="DKA49" s="211"/>
      <c r="DKB49" s="211"/>
      <c r="DKC49" s="211"/>
      <c r="DKD49" s="211"/>
      <c r="DKE49" s="211"/>
      <c r="DKF49" s="211"/>
      <c r="DKG49" s="211"/>
      <c r="DKH49" s="211"/>
      <c r="DKI49" s="211"/>
      <c r="DKJ49" s="211"/>
      <c r="DKK49" s="211"/>
      <c r="DKL49" s="211"/>
      <c r="DKM49" s="211"/>
      <c r="DKN49" s="211"/>
      <c r="DKO49" s="211"/>
      <c r="DKP49" s="211"/>
      <c r="DKQ49" s="211"/>
      <c r="DKR49" s="211"/>
      <c r="DKS49" s="211"/>
      <c r="DKT49" s="211"/>
      <c r="DKU49" s="211"/>
      <c r="DKV49" s="211"/>
      <c r="DKW49" s="211"/>
      <c r="DKX49" s="211"/>
      <c r="DKY49" s="211"/>
      <c r="DKZ49" s="211"/>
      <c r="DLA49" s="211"/>
      <c r="DLB49" s="211"/>
      <c r="DLC49" s="211"/>
      <c r="DLD49" s="211"/>
      <c r="DLE49" s="211"/>
      <c r="DLF49" s="211"/>
      <c r="DLG49" s="211"/>
      <c r="DLH49" s="211"/>
      <c r="DLI49" s="211"/>
      <c r="DLJ49" s="211"/>
      <c r="DLK49" s="211"/>
      <c r="DLL49" s="211"/>
      <c r="DLM49" s="211"/>
      <c r="DLN49" s="211"/>
      <c r="DLO49" s="211"/>
      <c r="DLP49" s="211"/>
      <c r="DLQ49" s="211"/>
      <c r="DLR49" s="211"/>
      <c r="DLS49" s="211"/>
      <c r="DLT49" s="211"/>
      <c r="DLU49" s="211"/>
      <c r="DLV49" s="211"/>
      <c r="DLW49" s="211"/>
      <c r="DLX49" s="211"/>
      <c r="DLY49" s="211"/>
      <c r="DLZ49" s="211"/>
      <c r="DMA49" s="211"/>
      <c r="DMB49" s="211"/>
      <c r="DMC49" s="211"/>
      <c r="DMD49" s="211"/>
      <c r="DME49" s="211"/>
      <c r="DMF49" s="211"/>
      <c r="DMG49" s="211"/>
      <c r="DMH49" s="211"/>
      <c r="DMI49" s="211"/>
      <c r="DMJ49" s="211"/>
      <c r="DMK49" s="211"/>
      <c r="DML49" s="211"/>
      <c r="DMM49" s="211"/>
      <c r="DMN49" s="211"/>
      <c r="DMO49" s="211"/>
      <c r="DMP49" s="211"/>
      <c r="DMQ49" s="211"/>
      <c r="DMR49" s="211"/>
      <c r="DMS49" s="211"/>
      <c r="DMT49" s="211"/>
      <c r="DMU49" s="211"/>
      <c r="DMV49" s="211"/>
      <c r="DMW49" s="211"/>
      <c r="DMX49" s="211"/>
      <c r="DMY49" s="211"/>
      <c r="DMZ49" s="211"/>
      <c r="DNA49" s="211"/>
      <c r="DNB49" s="211"/>
      <c r="DNC49" s="211"/>
      <c r="DND49" s="211"/>
      <c r="DNE49" s="211"/>
      <c r="DNF49" s="211"/>
      <c r="DNG49" s="211"/>
      <c r="DNH49" s="211"/>
      <c r="DNI49" s="211"/>
      <c r="DNJ49" s="211"/>
      <c r="DNK49" s="211"/>
      <c r="DNL49" s="211"/>
      <c r="DNM49" s="211"/>
      <c r="DNN49" s="211"/>
      <c r="DNO49" s="211"/>
      <c r="DNP49" s="211"/>
      <c r="DNQ49" s="211"/>
      <c r="DNR49" s="211"/>
      <c r="DNS49" s="211"/>
      <c r="DNT49" s="211"/>
      <c r="DNU49" s="211"/>
      <c r="DNV49" s="211"/>
      <c r="DNW49" s="211"/>
      <c r="DNX49" s="211"/>
      <c r="DNY49" s="211"/>
      <c r="DNZ49" s="211"/>
      <c r="DOA49" s="211"/>
      <c r="DOB49" s="211"/>
      <c r="DOC49" s="211"/>
      <c r="DOD49" s="211"/>
      <c r="DOE49" s="211"/>
      <c r="DOF49" s="211"/>
      <c r="DOG49" s="211"/>
      <c r="DOH49" s="211"/>
      <c r="DOI49" s="211"/>
      <c r="DOJ49" s="211"/>
      <c r="DOK49" s="211"/>
      <c r="DOL49" s="211"/>
      <c r="DOM49" s="211"/>
      <c r="DON49" s="211"/>
      <c r="DOO49" s="211"/>
      <c r="DOP49" s="211"/>
      <c r="DOQ49" s="211"/>
      <c r="DOR49" s="211"/>
      <c r="DOS49" s="211"/>
      <c r="DOT49" s="211"/>
      <c r="DOU49" s="211"/>
      <c r="DOV49" s="211"/>
      <c r="DOW49" s="211"/>
      <c r="DOX49" s="211"/>
      <c r="DOY49" s="211"/>
      <c r="DOZ49" s="211"/>
      <c r="DPA49" s="211"/>
      <c r="DPB49" s="211"/>
      <c r="DPC49" s="211"/>
      <c r="DPD49" s="211"/>
      <c r="DPE49" s="211"/>
      <c r="DPF49" s="211"/>
      <c r="DPG49" s="211"/>
      <c r="DPH49" s="211"/>
      <c r="DPI49" s="211"/>
      <c r="DPJ49" s="211"/>
      <c r="DPK49" s="211"/>
      <c r="DPL49" s="211"/>
      <c r="DPM49" s="211"/>
      <c r="DPN49" s="211"/>
      <c r="DPO49" s="211"/>
      <c r="DPP49" s="211"/>
      <c r="DPQ49" s="211"/>
      <c r="DPR49" s="211"/>
      <c r="DPS49" s="211"/>
      <c r="DPT49" s="211"/>
      <c r="DPU49" s="211"/>
      <c r="DPV49" s="211"/>
      <c r="DPW49" s="211"/>
      <c r="DPX49" s="211"/>
      <c r="DPY49" s="211"/>
      <c r="DPZ49" s="211"/>
      <c r="DQA49" s="211"/>
      <c r="DQB49" s="211"/>
      <c r="DQC49" s="211"/>
      <c r="DQD49" s="211"/>
      <c r="DQE49" s="211"/>
      <c r="DQF49" s="211"/>
      <c r="DQG49" s="211"/>
      <c r="DQH49" s="211"/>
      <c r="DQI49" s="211"/>
      <c r="DQJ49" s="211"/>
      <c r="DQK49" s="211"/>
      <c r="DQL49" s="211"/>
      <c r="DQM49" s="211"/>
      <c r="DQN49" s="211"/>
      <c r="DQO49" s="211"/>
      <c r="DQP49" s="211"/>
      <c r="DQQ49" s="211"/>
      <c r="DQR49" s="211"/>
      <c r="DQS49" s="211"/>
      <c r="DQT49" s="211"/>
      <c r="DQU49" s="211"/>
      <c r="DQV49" s="211"/>
      <c r="DQW49" s="211"/>
      <c r="DQX49" s="211"/>
      <c r="DQY49" s="211"/>
      <c r="DQZ49" s="211"/>
      <c r="DRA49" s="211"/>
      <c r="DRB49" s="211"/>
      <c r="DRC49" s="211"/>
      <c r="DRD49" s="211"/>
      <c r="DRE49" s="211"/>
      <c r="DRF49" s="211"/>
      <c r="DRG49" s="211"/>
      <c r="DRH49" s="211"/>
      <c r="DRI49" s="211"/>
      <c r="DRJ49" s="211"/>
      <c r="DRK49" s="211"/>
      <c r="DRL49" s="211"/>
      <c r="DRM49" s="211"/>
      <c r="DRN49" s="211"/>
      <c r="DRO49" s="211"/>
      <c r="DRP49" s="211"/>
      <c r="DRQ49" s="211"/>
      <c r="DRR49" s="211"/>
      <c r="DRS49" s="211"/>
      <c r="DRT49" s="211"/>
      <c r="DRU49" s="211"/>
      <c r="DRV49" s="211"/>
      <c r="DRW49" s="211"/>
      <c r="DRX49" s="211"/>
      <c r="DRY49" s="211"/>
      <c r="DRZ49" s="211"/>
      <c r="DSA49" s="211"/>
      <c r="DSB49" s="211"/>
      <c r="DSC49" s="211"/>
      <c r="DSD49" s="211"/>
      <c r="DSE49" s="211"/>
      <c r="DSF49" s="211"/>
      <c r="DSG49" s="211"/>
      <c r="DSH49" s="211"/>
      <c r="DSI49" s="211"/>
      <c r="DSJ49" s="211"/>
      <c r="DSK49" s="211"/>
      <c r="DSL49" s="211"/>
      <c r="DSM49" s="211"/>
      <c r="DSN49" s="211"/>
      <c r="DSO49" s="211"/>
      <c r="DSP49" s="211"/>
      <c r="DSQ49" s="211"/>
      <c r="DSR49" s="211"/>
      <c r="DSS49" s="211"/>
      <c r="DST49" s="211"/>
      <c r="DSU49" s="211"/>
      <c r="DSV49" s="211"/>
      <c r="DSW49" s="211"/>
      <c r="DSX49" s="211"/>
      <c r="DSY49" s="211"/>
      <c r="DSZ49" s="211"/>
      <c r="DTA49" s="211"/>
      <c r="DTB49" s="211"/>
      <c r="DTC49" s="211"/>
      <c r="DTD49" s="211"/>
      <c r="DTE49" s="211"/>
      <c r="DTF49" s="211"/>
      <c r="DTG49" s="211"/>
      <c r="DTH49" s="211"/>
      <c r="DTI49" s="211"/>
      <c r="DTJ49" s="211"/>
      <c r="DTK49" s="211"/>
      <c r="DTL49" s="211"/>
      <c r="DTM49" s="211"/>
      <c r="DTN49" s="211"/>
      <c r="DTO49" s="211"/>
      <c r="DTP49" s="211"/>
      <c r="DTQ49" s="211"/>
      <c r="DTR49" s="211"/>
      <c r="DTS49" s="211"/>
      <c r="DTT49" s="211"/>
      <c r="DTU49" s="211"/>
      <c r="DTV49" s="211"/>
      <c r="DTW49" s="211"/>
      <c r="DTX49" s="211"/>
      <c r="DTY49" s="211"/>
      <c r="DTZ49" s="211"/>
      <c r="DUA49" s="211"/>
      <c r="DUB49" s="211"/>
      <c r="DUC49" s="211"/>
      <c r="DUD49" s="211"/>
      <c r="DUE49" s="211"/>
      <c r="DUF49" s="211"/>
      <c r="DUG49" s="211"/>
      <c r="DUH49" s="211"/>
      <c r="DUI49" s="211"/>
      <c r="DUJ49" s="211"/>
      <c r="DUK49" s="211"/>
      <c r="DUL49" s="211"/>
      <c r="DUM49" s="211"/>
      <c r="DUN49" s="211"/>
      <c r="DUO49" s="211"/>
      <c r="DUP49" s="211"/>
      <c r="DUQ49" s="211"/>
      <c r="DUR49" s="211"/>
      <c r="DUS49" s="211"/>
      <c r="DUT49" s="211"/>
      <c r="DUU49" s="211"/>
      <c r="DUV49" s="211"/>
      <c r="DUW49" s="211"/>
      <c r="DUX49" s="211"/>
      <c r="DUY49" s="211"/>
      <c r="DUZ49" s="211"/>
      <c r="DVA49" s="211"/>
      <c r="DVB49" s="211"/>
      <c r="DVC49" s="211"/>
      <c r="DVD49" s="211"/>
      <c r="DVE49" s="211"/>
      <c r="DVF49" s="211"/>
      <c r="DVG49" s="211"/>
      <c r="DVH49" s="211"/>
      <c r="DVI49" s="211"/>
      <c r="DVJ49" s="211"/>
      <c r="DVK49" s="211"/>
      <c r="DVL49" s="211"/>
      <c r="DVM49" s="211"/>
      <c r="DVN49" s="211"/>
      <c r="DVO49" s="211"/>
      <c r="DVP49" s="211"/>
      <c r="DVQ49" s="211"/>
      <c r="DVR49" s="211"/>
      <c r="DVS49" s="211"/>
      <c r="DVT49" s="211"/>
      <c r="DVU49" s="211"/>
      <c r="DVV49" s="211"/>
      <c r="DVW49" s="211"/>
      <c r="DVX49" s="211"/>
      <c r="DVY49" s="211"/>
      <c r="DVZ49" s="211"/>
      <c r="DWA49" s="211"/>
      <c r="DWB49" s="211"/>
      <c r="DWC49" s="211"/>
      <c r="DWD49" s="211"/>
      <c r="DWE49" s="211"/>
      <c r="DWF49" s="211"/>
      <c r="DWG49" s="211"/>
      <c r="DWH49" s="211"/>
      <c r="DWI49" s="211"/>
      <c r="DWJ49" s="211"/>
      <c r="DWK49" s="211"/>
      <c r="DWL49" s="211"/>
      <c r="DWM49" s="211"/>
      <c r="DWN49" s="211"/>
      <c r="DWO49" s="211"/>
      <c r="DWP49" s="211"/>
      <c r="DWQ49" s="211"/>
      <c r="DWR49" s="211"/>
      <c r="DWS49" s="211"/>
      <c r="DWT49" s="211"/>
      <c r="DWU49" s="211"/>
      <c r="DWV49" s="211"/>
      <c r="DWW49" s="211"/>
      <c r="DWX49" s="211"/>
      <c r="DWY49" s="211"/>
      <c r="DWZ49" s="211"/>
      <c r="DXA49" s="211"/>
      <c r="DXB49" s="211"/>
      <c r="DXC49" s="211"/>
      <c r="DXD49" s="211"/>
      <c r="DXE49" s="211"/>
      <c r="DXF49" s="211"/>
      <c r="DXG49" s="211"/>
      <c r="DXH49" s="211"/>
      <c r="DXI49" s="211"/>
      <c r="DXJ49" s="211"/>
      <c r="DXK49" s="211"/>
      <c r="DXL49" s="211"/>
      <c r="DXM49" s="211"/>
      <c r="DXN49" s="211"/>
      <c r="DXO49" s="211"/>
      <c r="DXP49" s="211"/>
      <c r="DXQ49" s="211"/>
      <c r="DXR49" s="211"/>
      <c r="DXS49" s="211"/>
      <c r="DXT49" s="211"/>
      <c r="DXU49" s="211"/>
      <c r="DXV49" s="211"/>
      <c r="DXW49" s="211"/>
      <c r="DXX49" s="211"/>
      <c r="DXY49" s="211"/>
      <c r="DXZ49" s="211"/>
      <c r="DYA49" s="211"/>
      <c r="DYB49" s="211"/>
      <c r="DYC49" s="211"/>
      <c r="DYD49" s="211"/>
      <c r="DYE49" s="211"/>
      <c r="DYF49" s="211"/>
      <c r="DYG49" s="211"/>
      <c r="DYH49" s="211"/>
      <c r="DYI49" s="211"/>
      <c r="DYJ49" s="211"/>
      <c r="DYK49" s="211"/>
      <c r="DYL49" s="211"/>
      <c r="DYM49" s="211"/>
      <c r="DYN49" s="211"/>
      <c r="DYO49" s="211"/>
      <c r="DYP49" s="211"/>
      <c r="DYQ49" s="211"/>
      <c r="DYR49" s="211"/>
      <c r="DYS49" s="211"/>
      <c r="DYT49" s="211"/>
      <c r="DYU49" s="211"/>
      <c r="DYV49" s="211"/>
      <c r="DYW49" s="211"/>
      <c r="DYX49" s="211"/>
      <c r="DYY49" s="211"/>
      <c r="DYZ49" s="211"/>
      <c r="DZA49" s="211"/>
      <c r="DZB49" s="211"/>
      <c r="DZC49" s="211"/>
      <c r="DZD49" s="211"/>
      <c r="DZE49" s="211"/>
      <c r="DZF49" s="211"/>
      <c r="DZG49" s="211"/>
      <c r="DZH49" s="211"/>
      <c r="DZI49" s="211"/>
      <c r="DZJ49" s="211"/>
      <c r="DZK49" s="211"/>
      <c r="DZL49" s="211"/>
      <c r="DZM49" s="211"/>
      <c r="DZN49" s="211"/>
      <c r="DZO49" s="211"/>
      <c r="DZP49" s="211"/>
      <c r="DZQ49" s="211"/>
      <c r="DZR49" s="211"/>
      <c r="DZS49" s="211"/>
      <c r="DZT49" s="211"/>
      <c r="DZU49" s="211"/>
      <c r="DZV49" s="211"/>
      <c r="DZW49" s="211"/>
      <c r="DZX49" s="211"/>
      <c r="DZY49" s="211"/>
      <c r="DZZ49" s="211"/>
      <c r="EAA49" s="211"/>
      <c r="EAB49" s="211"/>
      <c r="EAC49" s="211"/>
      <c r="EAD49" s="211"/>
      <c r="EAE49" s="211"/>
      <c r="EAF49" s="211"/>
      <c r="EAG49" s="211"/>
      <c r="EAH49" s="211"/>
      <c r="EAI49" s="211"/>
      <c r="EAJ49" s="211"/>
      <c r="EAK49" s="211"/>
      <c r="EAL49" s="211"/>
      <c r="EAM49" s="211"/>
      <c r="EAN49" s="211"/>
      <c r="EAO49" s="211"/>
      <c r="EAP49" s="211"/>
      <c r="EAQ49" s="211"/>
      <c r="EAR49" s="211"/>
      <c r="EAS49" s="211"/>
      <c r="EAT49" s="211"/>
      <c r="EAU49" s="211"/>
      <c r="EAV49" s="211"/>
      <c r="EAW49" s="211"/>
      <c r="EAX49" s="211"/>
      <c r="EAY49" s="211"/>
      <c r="EAZ49" s="211"/>
      <c r="EBA49" s="211"/>
      <c r="EBB49" s="211"/>
      <c r="EBC49" s="211"/>
      <c r="EBD49" s="211"/>
      <c r="EBE49" s="211"/>
      <c r="EBF49" s="211"/>
      <c r="EBG49" s="211"/>
      <c r="EBH49" s="211"/>
      <c r="EBI49" s="211"/>
      <c r="EBJ49" s="211"/>
      <c r="EBK49" s="211"/>
      <c r="EBL49" s="211"/>
      <c r="EBM49" s="211"/>
      <c r="EBN49" s="211"/>
      <c r="EBO49" s="211"/>
      <c r="EBP49" s="211"/>
      <c r="EBQ49" s="211"/>
      <c r="EBR49" s="211"/>
      <c r="EBS49" s="211"/>
      <c r="EBT49" s="211"/>
      <c r="EBU49" s="211"/>
      <c r="EBV49" s="211"/>
      <c r="EBW49" s="211"/>
      <c r="EBX49" s="211"/>
      <c r="EBY49" s="211"/>
      <c r="EBZ49" s="211"/>
      <c r="ECA49" s="211"/>
      <c r="ECB49" s="211"/>
      <c r="ECC49" s="211"/>
      <c r="ECD49" s="211"/>
      <c r="ECE49" s="211"/>
      <c r="ECF49" s="211"/>
      <c r="ECG49" s="211"/>
      <c r="ECH49" s="211"/>
      <c r="ECI49" s="211"/>
      <c r="ECJ49" s="211"/>
      <c r="ECK49" s="211"/>
      <c r="ECL49" s="211"/>
      <c r="ECM49" s="211"/>
      <c r="ECN49" s="211"/>
      <c r="ECO49" s="211"/>
      <c r="ECP49" s="211"/>
      <c r="ECQ49" s="211"/>
      <c r="ECR49" s="211"/>
      <c r="ECS49" s="211"/>
      <c r="ECT49" s="211"/>
      <c r="ECU49" s="211"/>
      <c r="ECV49" s="211"/>
      <c r="ECW49" s="211"/>
      <c r="ECX49" s="211"/>
      <c r="ECY49" s="211"/>
      <c r="ECZ49" s="211"/>
      <c r="EDA49" s="211"/>
      <c r="EDB49" s="211"/>
      <c r="EDC49" s="211"/>
      <c r="EDD49" s="211"/>
      <c r="EDE49" s="211"/>
      <c r="EDF49" s="211"/>
      <c r="EDG49" s="211"/>
      <c r="EDH49" s="211"/>
      <c r="EDI49" s="211"/>
      <c r="EDJ49" s="211"/>
      <c r="EDK49" s="211"/>
      <c r="EDL49" s="211"/>
      <c r="EDM49" s="211"/>
      <c r="EDN49" s="211"/>
      <c r="EDO49" s="211"/>
      <c r="EDP49" s="211"/>
      <c r="EDQ49" s="211"/>
      <c r="EDR49" s="211"/>
      <c r="EDS49" s="211"/>
      <c r="EDT49" s="211"/>
      <c r="EDU49" s="211"/>
      <c r="EDV49" s="211"/>
      <c r="EDW49" s="211"/>
      <c r="EDX49" s="211"/>
      <c r="EDY49" s="211"/>
      <c r="EDZ49" s="211"/>
      <c r="EEA49" s="211"/>
      <c r="EEB49" s="211"/>
      <c r="EEC49" s="211"/>
      <c r="EED49" s="211"/>
      <c r="EEE49" s="211"/>
      <c r="EEF49" s="211"/>
      <c r="EEG49" s="211"/>
      <c r="EEH49" s="211"/>
      <c r="EEI49" s="211"/>
      <c r="EEJ49" s="211"/>
      <c r="EEK49" s="211"/>
      <c r="EEL49" s="211"/>
      <c r="EEM49" s="211"/>
      <c r="EEN49" s="211"/>
      <c r="EEO49" s="211"/>
      <c r="EEP49" s="211"/>
      <c r="EEQ49" s="211"/>
      <c r="EER49" s="211"/>
      <c r="EES49" s="211"/>
      <c r="EET49" s="211"/>
      <c r="EEU49" s="211"/>
      <c r="EEV49" s="211"/>
      <c r="EEW49" s="211"/>
      <c r="EEX49" s="211"/>
      <c r="EEY49" s="211"/>
      <c r="EEZ49" s="211"/>
      <c r="EFA49" s="211"/>
      <c r="EFB49" s="211"/>
      <c r="EFC49" s="211"/>
      <c r="EFD49" s="211"/>
      <c r="EFE49" s="211"/>
      <c r="EFF49" s="211"/>
      <c r="EFG49" s="211"/>
      <c r="EFH49" s="211"/>
      <c r="EFI49" s="211"/>
      <c r="EFJ49" s="211"/>
      <c r="EFK49" s="211"/>
      <c r="EFL49" s="211"/>
      <c r="EFM49" s="211"/>
      <c r="EFN49" s="211"/>
      <c r="EFO49" s="211"/>
      <c r="EFP49" s="211"/>
      <c r="EFQ49" s="211"/>
      <c r="EFR49" s="211"/>
      <c r="EFS49" s="211"/>
      <c r="EFT49" s="211"/>
      <c r="EFU49" s="211"/>
      <c r="EFV49" s="211"/>
      <c r="EFW49" s="211"/>
      <c r="EFX49" s="211"/>
      <c r="EFY49" s="211"/>
      <c r="EFZ49" s="211"/>
      <c r="EGA49" s="211"/>
      <c r="EGB49" s="211"/>
      <c r="EGC49" s="211"/>
      <c r="EGD49" s="211"/>
      <c r="EGE49" s="211"/>
      <c r="EGF49" s="211"/>
      <c r="EGG49" s="211"/>
      <c r="EGH49" s="211"/>
      <c r="EGI49" s="211"/>
      <c r="EGJ49" s="211"/>
      <c r="EGK49" s="211"/>
      <c r="EGL49" s="211"/>
      <c r="EGM49" s="211"/>
      <c r="EGN49" s="211"/>
      <c r="EGO49" s="211"/>
      <c r="EGP49" s="211"/>
      <c r="EGQ49" s="211"/>
      <c r="EGR49" s="211"/>
      <c r="EGS49" s="211"/>
      <c r="EGT49" s="211"/>
      <c r="EGU49" s="211"/>
      <c r="EGV49" s="211"/>
      <c r="EGW49" s="211"/>
      <c r="EGX49" s="211"/>
      <c r="EGY49" s="211"/>
      <c r="EGZ49" s="211"/>
      <c r="EHA49" s="211"/>
      <c r="EHB49" s="211"/>
      <c r="EHC49" s="211"/>
      <c r="EHD49" s="211"/>
      <c r="EHE49" s="211"/>
      <c r="EHF49" s="211"/>
      <c r="EHG49" s="211"/>
      <c r="EHH49" s="211"/>
      <c r="EHI49" s="211"/>
      <c r="EHJ49" s="211"/>
      <c r="EHK49" s="211"/>
      <c r="EHL49" s="211"/>
      <c r="EHM49" s="211"/>
      <c r="EHN49" s="211"/>
      <c r="EHO49" s="211"/>
      <c r="EHP49" s="211"/>
      <c r="EHQ49" s="211"/>
      <c r="EHR49" s="211"/>
      <c r="EHS49" s="211"/>
      <c r="EHT49" s="211"/>
      <c r="EHU49" s="211"/>
      <c r="EHV49" s="211"/>
      <c r="EHW49" s="211"/>
      <c r="EHX49" s="211"/>
      <c r="EHY49" s="211"/>
      <c r="EHZ49" s="211"/>
      <c r="EIA49" s="211"/>
      <c r="EIB49" s="211"/>
      <c r="EIC49" s="211"/>
      <c r="EID49" s="211"/>
      <c r="EIE49" s="211"/>
      <c r="EIF49" s="211"/>
      <c r="EIG49" s="211"/>
      <c r="EIH49" s="211"/>
      <c r="EII49" s="211"/>
      <c r="EIJ49" s="211"/>
      <c r="EIK49" s="211"/>
      <c r="EIL49" s="211"/>
      <c r="EIM49" s="211"/>
      <c r="EIN49" s="211"/>
      <c r="EIO49" s="211"/>
      <c r="EIP49" s="211"/>
      <c r="EIQ49" s="211"/>
      <c r="EIR49" s="211"/>
      <c r="EIS49" s="211"/>
      <c r="EIT49" s="211"/>
      <c r="EIU49" s="211"/>
      <c r="EIV49" s="211"/>
      <c r="EIW49" s="211"/>
      <c r="EIX49" s="211"/>
      <c r="EIY49" s="211"/>
      <c r="EIZ49" s="211"/>
      <c r="EJA49" s="211"/>
      <c r="EJB49" s="211"/>
      <c r="EJC49" s="211"/>
      <c r="EJD49" s="211"/>
      <c r="EJE49" s="211"/>
      <c r="EJF49" s="211"/>
      <c r="EJG49" s="211"/>
      <c r="EJH49" s="211"/>
      <c r="EJI49" s="211"/>
      <c r="EJJ49" s="211"/>
      <c r="EJK49" s="211"/>
      <c r="EJL49" s="211"/>
      <c r="EJM49" s="211"/>
      <c r="EJN49" s="211"/>
      <c r="EJO49" s="211"/>
      <c r="EJP49" s="211"/>
      <c r="EJQ49" s="211"/>
      <c r="EJR49" s="211"/>
      <c r="EJS49" s="211"/>
      <c r="EJT49" s="211"/>
      <c r="EJU49" s="211"/>
      <c r="EJV49" s="211"/>
      <c r="EJW49" s="211"/>
      <c r="EJX49" s="211"/>
      <c r="EJY49" s="211"/>
      <c r="EJZ49" s="211"/>
      <c r="EKA49" s="211"/>
      <c r="EKB49" s="211"/>
      <c r="EKC49" s="211"/>
      <c r="EKD49" s="211"/>
      <c r="EKE49" s="211"/>
      <c r="EKF49" s="211"/>
      <c r="EKG49" s="211"/>
      <c r="EKH49" s="211"/>
      <c r="EKI49" s="211"/>
      <c r="EKJ49" s="211"/>
      <c r="EKK49" s="211"/>
      <c r="EKL49" s="211"/>
      <c r="EKM49" s="211"/>
      <c r="EKN49" s="211"/>
      <c r="EKO49" s="211"/>
      <c r="EKP49" s="211"/>
      <c r="EKQ49" s="211"/>
      <c r="EKR49" s="211"/>
      <c r="EKS49" s="211"/>
      <c r="EKT49" s="211"/>
      <c r="EKU49" s="211"/>
      <c r="EKV49" s="211"/>
      <c r="EKW49" s="211"/>
      <c r="EKX49" s="211"/>
      <c r="EKY49" s="211"/>
      <c r="EKZ49" s="211"/>
      <c r="ELA49" s="211"/>
      <c r="ELB49" s="211"/>
      <c r="ELC49" s="211"/>
      <c r="ELD49" s="211"/>
      <c r="ELE49" s="211"/>
      <c r="ELF49" s="211"/>
      <c r="ELG49" s="211"/>
      <c r="ELH49" s="211"/>
      <c r="ELI49" s="211"/>
      <c r="ELJ49" s="211"/>
      <c r="ELK49" s="211"/>
      <c r="ELL49" s="211"/>
      <c r="ELM49" s="211"/>
      <c r="ELN49" s="211"/>
      <c r="ELO49" s="211"/>
      <c r="ELP49" s="211"/>
      <c r="ELQ49" s="211"/>
      <c r="ELR49" s="211"/>
      <c r="ELS49" s="211"/>
      <c r="ELT49" s="211"/>
      <c r="ELU49" s="211"/>
      <c r="ELV49" s="211"/>
      <c r="ELW49" s="211"/>
      <c r="ELX49" s="211"/>
      <c r="ELY49" s="211"/>
      <c r="ELZ49" s="211"/>
      <c r="EMA49" s="211"/>
      <c r="EMB49" s="211"/>
      <c r="EMC49" s="211"/>
      <c r="EMD49" s="211"/>
      <c r="EME49" s="211"/>
      <c r="EMF49" s="211"/>
      <c r="EMG49" s="211"/>
      <c r="EMH49" s="211"/>
      <c r="EMI49" s="211"/>
      <c r="EMJ49" s="211"/>
      <c r="EMK49" s="211"/>
      <c r="EML49" s="211"/>
      <c r="EMM49" s="211"/>
      <c r="EMN49" s="211"/>
      <c r="EMO49" s="211"/>
      <c r="EMP49" s="211"/>
      <c r="EMQ49" s="211"/>
      <c r="EMR49" s="211"/>
      <c r="EMS49" s="211"/>
      <c r="EMT49" s="211"/>
      <c r="EMU49" s="211"/>
      <c r="EMV49" s="211"/>
      <c r="EMW49" s="211"/>
      <c r="EMX49" s="211"/>
      <c r="EMY49" s="211"/>
      <c r="EMZ49" s="211"/>
      <c r="ENA49" s="211"/>
      <c r="ENB49" s="211"/>
      <c r="ENC49" s="211"/>
      <c r="END49" s="211"/>
      <c r="ENE49" s="211"/>
      <c r="ENF49" s="211"/>
      <c r="ENG49" s="211"/>
      <c r="ENH49" s="211"/>
      <c r="ENI49" s="211"/>
      <c r="ENJ49" s="211"/>
      <c r="ENK49" s="211"/>
      <c r="ENL49" s="211"/>
      <c r="ENM49" s="211"/>
      <c r="ENN49" s="211"/>
      <c r="ENO49" s="211"/>
      <c r="ENP49" s="211"/>
      <c r="ENQ49" s="211"/>
      <c r="ENR49" s="211"/>
      <c r="ENS49" s="211"/>
      <c r="ENT49" s="211"/>
      <c r="ENU49" s="211"/>
      <c r="ENV49" s="211"/>
      <c r="ENW49" s="211"/>
      <c r="ENX49" s="211"/>
      <c r="ENY49" s="211"/>
      <c r="ENZ49" s="211"/>
      <c r="EOA49" s="211"/>
      <c r="EOB49" s="211"/>
      <c r="EOC49" s="211"/>
      <c r="EOD49" s="211"/>
      <c r="EOE49" s="211"/>
      <c r="EOF49" s="211"/>
      <c r="EOG49" s="211"/>
      <c r="EOH49" s="211"/>
      <c r="EOI49" s="211"/>
      <c r="EOJ49" s="211"/>
      <c r="EOK49" s="211"/>
      <c r="EOL49" s="211"/>
      <c r="EOM49" s="211"/>
      <c r="EON49" s="211"/>
      <c r="EOO49" s="211"/>
      <c r="EOP49" s="211"/>
      <c r="EOQ49" s="211"/>
      <c r="EOR49" s="211"/>
      <c r="EOS49" s="211"/>
      <c r="EOT49" s="211"/>
      <c r="EOU49" s="211"/>
      <c r="EOV49" s="211"/>
      <c r="EOW49" s="211"/>
      <c r="EOX49" s="211"/>
      <c r="EOY49" s="211"/>
      <c r="EOZ49" s="211"/>
      <c r="EPA49" s="211"/>
      <c r="EPB49" s="211"/>
      <c r="EPC49" s="211"/>
      <c r="EPD49" s="211"/>
      <c r="EPE49" s="211"/>
      <c r="EPF49" s="211"/>
      <c r="EPG49" s="211"/>
      <c r="EPH49" s="211"/>
      <c r="EPI49" s="211"/>
      <c r="EPJ49" s="211"/>
      <c r="EPK49" s="211"/>
      <c r="EPL49" s="211"/>
      <c r="EPM49" s="211"/>
      <c r="EPN49" s="211"/>
      <c r="EPO49" s="211"/>
      <c r="EPP49" s="211"/>
      <c r="EPQ49" s="211"/>
      <c r="EPR49" s="211"/>
      <c r="EPS49" s="211"/>
      <c r="EPT49" s="211"/>
      <c r="EPU49" s="211"/>
      <c r="EPV49" s="211"/>
      <c r="EPW49" s="211"/>
      <c r="EPX49" s="211"/>
      <c r="EPY49" s="211"/>
      <c r="EPZ49" s="211"/>
      <c r="EQA49" s="211"/>
      <c r="EQB49" s="211"/>
      <c r="EQC49" s="211"/>
      <c r="EQD49" s="211"/>
      <c r="EQE49" s="211"/>
      <c r="EQF49" s="211"/>
      <c r="EQG49" s="211"/>
      <c r="EQH49" s="211"/>
      <c r="EQI49" s="211"/>
      <c r="EQJ49" s="211"/>
      <c r="EQK49" s="211"/>
      <c r="EQL49" s="211"/>
      <c r="EQM49" s="211"/>
      <c r="EQN49" s="211"/>
      <c r="EQO49" s="211"/>
      <c r="EQP49" s="211"/>
      <c r="EQQ49" s="211"/>
      <c r="EQR49" s="211"/>
      <c r="EQS49" s="211"/>
      <c r="EQT49" s="211"/>
      <c r="EQU49" s="211"/>
      <c r="EQV49" s="211"/>
      <c r="EQW49" s="211"/>
      <c r="EQX49" s="211"/>
      <c r="EQY49" s="211"/>
      <c r="EQZ49" s="211"/>
      <c r="ERA49" s="211"/>
      <c r="ERB49" s="211"/>
      <c r="ERC49" s="211"/>
      <c r="ERD49" s="211"/>
      <c r="ERE49" s="211"/>
      <c r="ERF49" s="211"/>
      <c r="ERG49" s="211"/>
      <c r="ERH49" s="211"/>
      <c r="ERI49" s="211"/>
      <c r="ERJ49" s="211"/>
      <c r="ERK49" s="211"/>
      <c r="ERL49" s="211"/>
      <c r="ERM49" s="211"/>
      <c r="ERN49" s="211"/>
      <c r="ERO49" s="211"/>
      <c r="ERP49" s="211"/>
      <c r="ERQ49" s="211"/>
      <c r="ERR49" s="211"/>
      <c r="ERS49" s="211"/>
      <c r="ERT49" s="211"/>
      <c r="ERU49" s="211"/>
      <c r="ERV49" s="211"/>
      <c r="ERW49" s="211"/>
      <c r="ERX49" s="211"/>
      <c r="ERY49" s="211"/>
      <c r="ERZ49" s="211"/>
      <c r="ESA49" s="211"/>
      <c r="ESB49" s="211"/>
      <c r="ESC49" s="211"/>
      <c r="ESD49" s="211"/>
      <c r="ESE49" s="211"/>
      <c r="ESF49" s="211"/>
      <c r="ESG49" s="211"/>
      <c r="ESH49" s="211"/>
      <c r="ESI49" s="211"/>
      <c r="ESJ49" s="211"/>
      <c r="ESK49" s="211"/>
      <c r="ESL49" s="211"/>
      <c r="ESM49" s="211"/>
      <c r="ESN49" s="211"/>
      <c r="ESO49" s="211"/>
      <c r="ESP49" s="211"/>
      <c r="ESQ49" s="211"/>
      <c r="ESR49" s="211"/>
      <c r="ESS49" s="211"/>
      <c r="EST49" s="211"/>
      <c r="ESU49" s="211"/>
      <c r="ESV49" s="211"/>
      <c r="ESW49" s="211"/>
      <c r="ESX49" s="211"/>
      <c r="ESY49" s="211"/>
      <c r="ESZ49" s="211"/>
      <c r="ETA49" s="211"/>
      <c r="ETB49" s="211"/>
      <c r="ETC49" s="211"/>
      <c r="ETD49" s="211"/>
      <c r="ETE49" s="211"/>
      <c r="ETF49" s="211"/>
      <c r="ETG49" s="211"/>
      <c r="ETH49" s="211"/>
      <c r="ETI49" s="211"/>
      <c r="ETJ49" s="211"/>
      <c r="ETK49" s="211"/>
      <c r="ETL49" s="211"/>
      <c r="ETM49" s="211"/>
      <c r="ETN49" s="211"/>
      <c r="ETO49" s="211"/>
      <c r="ETP49" s="211"/>
      <c r="ETQ49" s="211"/>
      <c r="ETR49" s="211"/>
      <c r="ETS49" s="211"/>
      <c r="ETT49" s="211"/>
      <c r="ETU49" s="211"/>
      <c r="ETV49" s="211"/>
      <c r="ETW49" s="211"/>
      <c r="ETX49" s="211"/>
      <c r="ETY49" s="211"/>
      <c r="ETZ49" s="211"/>
      <c r="EUA49" s="211"/>
      <c r="EUB49" s="211"/>
      <c r="EUC49" s="211"/>
      <c r="EUD49" s="211"/>
      <c r="EUE49" s="211"/>
      <c r="EUF49" s="211"/>
      <c r="EUG49" s="211"/>
      <c r="EUH49" s="211"/>
      <c r="EUI49" s="211"/>
      <c r="EUJ49" s="211"/>
      <c r="EUK49" s="211"/>
      <c r="EUL49" s="211"/>
      <c r="EUM49" s="211"/>
      <c r="EUN49" s="211"/>
      <c r="EUO49" s="211"/>
      <c r="EUP49" s="211"/>
      <c r="EUQ49" s="211"/>
      <c r="EUR49" s="211"/>
      <c r="EUS49" s="211"/>
      <c r="EUT49" s="211"/>
      <c r="EUU49" s="211"/>
      <c r="EUV49" s="211"/>
      <c r="EUW49" s="211"/>
      <c r="EUX49" s="211"/>
      <c r="EUY49" s="211"/>
      <c r="EUZ49" s="211"/>
      <c r="EVA49" s="211"/>
      <c r="EVB49" s="211"/>
      <c r="EVC49" s="211"/>
      <c r="EVD49" s="211"/>
      <c r="EVE49" s="211"/>
      <c r="EVF49" s="211"/>
      <c r="EVG49" s="211"/>
      <c r="EVH49" s="211"/>
      <c r="EVI49" s="211"/>
      <c r="EVJ49" s="211"/>
      <c r="EVK49" s="211"/>
      <c r="EVL49" s="211"/>
      <c r="EVM49" s="211"/>
      <c r="EVN49" s="211"/>
      <c r="EVO49" s="211"/>
      <c r="EVP49" s="211"/>
      <c r="EVQ49" s="211"/>
      <c r="EVR49" s="211"/>
      <c r="EVS49" s="211"/>
      <c r="EVT49" s="211"/>
      <c r="EVU49" s="211"/>
      <c r="EVV49" s="211"/>
      <c r="EVW49" s="211"/>
      <c r="EVX49" s="211"/>
      <c r="EVY49" s="211"/>
      <c r="EVZ49" s="211"/>
      <c r="EWA49" s="211"/>
      <c r="EWB49" s="211"/>
      <c r="EWC49" s="211"/>
      <c r="EWD49" s="211"/>
      <c r="EWE49" s="211"/>
      <c r="EWF49" s="211"/>
      <c r="EWG49" s="211"/>
      <c r="EWH49" s="211"/>
      <c r="EWI49" s="211"/>
      <c r="EWJ49" s="211"/>
      <c r="EWK49" s="211"/>
      <c r="EWL49" s="211"/>
      <c r="EWM49" s="211"/>
      <c r="EWN49" s="211"/>
      <c r="EWO49" s="211"/>
      <c r="EWP49" s="211"/>
      <c r="EWQ49" s="211"/>
      <c r="EWR49" s="211"/>
      <c r="EWS49" s="211"/>
      <c r="EWT49" s="211"/>
      <c r="EWU49" s="211"/>
      <c r="EWV49" s="211"/>
      <c r="EWW49" s="211"/>
      <c r="EWX49" s="211"/>
      <c r="EWY49" s="211"/>
      <c r="EWZ49" s="211"/>
      <c r="EXA49" s="211"/>
      <c r="EXB49" s="211"/>
      <c r="EXC49" s="211"/>
      <c r="EXD49" s="211"/>
      <c r="EXE49" s="211"/>
      <c r="EXF49" s="211"/>
      <c r="EXG49" s="211"/>
      <c r="EXH49" s="211"/>
      <c r="EXI49" s="211"/>
      <c r="EXJ49" s="211"/>
      <c r="EXK49" s="211"/>
      <c r="EXL49" s="211"/>
      <c r="EXM49" s="211"/>
      <c r="EXN49" s="211"/>
      <c r="EXO49" s="211"/>
      <c r="EXP49" s="211"/>
      <c r="EXQ49" s="211"/>
      <c r="EXR49" s="211"/>
      <c r="EXS49" s="211"/>
      <c r="EXT49" s="211"/>
      <c r="EXU49" s="211"/>
      <c r="EXV49" s="211"/>
      <c r="EXW49" s="211"/>
      <c r="EXX49" s="211"/>
      <c r="EXY49" s="211"/>
      <c r="EXZ49" s="211"/>
      <c r="EYA49" s="211"/>
      <c r="EYB49" s="211"/>
      <c r="EYC49" s="211"/>
      <c r="EYD49" s="211"/>
      <c r="EYE49" s="211"/>
      <c r="EYF49" s="211"/>
      <c r="EYG49" s="211"/>
      <c r="EYH49" s="211"/>
      <c r="EYI49" s="211"/>
      <c r="EYJ49" s="211"/>
      <c r="EYK49" s="211"/>
      <c r="EYL49" s="211"/>
      <c r="EYM49" s="211"/>
      <c r="EYN49" s="211"/>
      <c r="EYO49" s="211"/>
      <c r="EYP49" s="211"/>
      <c r="EYQ49" s="211"/>
      <c r="EYR49" s="211"/>
      <c r="EYS49" s="211"/>
      <c r="EYT49" s="211"/>
      <c r="EYU49" s="211"/>
      <c r="EYV49" s="211"/>
      <c r="EYW49" s="211"/>
      <c r="EYX49" s="211"/>
      <c r="EYY49" s="211"/>
      <c r="EYZ49" s="211"/>
      <c r="EZA49" s="211"/>
      <c r="EZB49" s="211"/>
      <c r="EZC49" s="211"/>
      <c r="EZD49" s="211"/>
      <c r="EZE49" s="211"/>
      <c r="EZF49" s="211"/>
      <c r="EZG49" s="211"/>
      <c r="EZH49" s="211"/>
      <c r="EZI49" s="211"/>
      <c r="EZJ49" s="211"/>
      <c r="EZK49" s="211"/>
      <c r="EZL49" s="211"/>
      <c r="EZM49" s="211"/>
      <c r="EZN49" s="211"/>
      <c r="EZO49" s="211"/>
      <c r="EZP49" s="211"/>
      <c r="EZQ49" s="211"/>
      <c r="EZR49" s="211"/>
      <c r="EZS49" s="211"/>
      <c r="EZT49" s="211"/>
      <c r="EZU49" s="211"/>
      <c r="EZV49" s="211"/>
      <c r="EZW49" s="211"/>
      <c r="EZX49" s="211"/>
      <c r="EZY49" s="211"/>
      <c r="EZZ49" s="211"/>
      <c r="FAA49" s="211"/>
      <c r="FAB49" s="211"/>
      <c r="FAC49" s="211"/>
      <c r="FAD49" s="211"/>
      <c r="FAE49" s="211"/>
      <c r="FAF49" s="211"/>
      <c r="FAG49" s="211"/>
      <c r="FAH49" s="211"/>
      <c r="FAI49" s="211"/>
      <c r="FAJ49" s="211"/>
      <c r="FAK49" s="211"/>
      <c r="FAL49" s="211"/>
      <c r="FAM49" s="211"/>
      <c r="FAN49" s="211"/>
      <c r="FAO49" s="211"/>
      <c r="FAP49" s="211"/>
      <c r="FAQ49" s="211"/>
      <c r="FAR49" s="211"/>
      <c r="FAS49" s="211"/>
      <c r="FAT49" s="211"/>
      <c r="FAU49" s="211"/>
      <c r="FAV49" s="211"/>
      <c r="FAW49" s="211"/>
      <c r="FAX49" s="211"/>
      <c r="FAY49" s="211"/>
      <c r="FAZ49" s="211"/>
      <c r="FBA49" s="211"/>
      <c r="FBB49" s="211"/>
      <c r="FBC49" s="211"/>
      <c r="FBD49" s="211"/>
      <c r="FBE49" s="211"/>
      <c r="FBF49" s="211"/>
      <c r="FBG49" s="211"/>
      <c r="FBH49" s="211"/>
      <c r="FBI49" s="211"/>
      <c r="FBJ49" s="211"/>
      <c r="FBK49" s="211"/>
      <c r="FBL49" s="211"/>
      <c r="FBM49" s="211"/>
      <c r="FBN49" s="211"/>
      <c r="FBO49" s="211"/>
      <c r="FBP49" s="211"/>
      <c r="FBQ49" s="211"/>
      <c r="FBR49" s="211"/>
      <c r="FBS49" s="211"/>
      <c r="FBT49" s="211"/>
      <c r="FBU49" s="211"/>
      <c r="FBV49" s="211"/>
      <c r="FBW49" s="211"/>
      <c r="FBX49" s="211"/>
      <c r="FBY49" s="211"/>
      <c r="FBZ49" s="211"/>
      <c r="FCA49" s="211"/>
      <c r="FCB49" s="211"/>
      <c r="FCC49" s="211"/>
      <c r="FCD49" s="211"/>
      <c r="FCE49" s="211"/>
      <c r="FCF49" s="211"/>
      <c r="FCG49" s="211"/>
      <c r="FCH49" s="211"/>
      <c r="FCI49" s="211"/>
      <c r="FCJ49" s="211"/>
      <c r="FCK49" s="211"/>
      <c r="FCL49" s="211"/>
      <c r="FCM49" s="211"/>
      <c r="FCN49" s="211"/>
      <c r="FCO49" s="211"/>
      <c r="FCP49" s="211"/>
      <c r="FCQ49" s="211"/>
      <c r="FCR49" s="211"/>
      <c r="FCS49" s="211"/>
      <c r="FCT49" s="211"/>
      <c r="FCU49" s="211"/>
      <c r="FCV49" s="211"/>
      <c r="FCW49" s="211"/>
      <c r="FCX49" s="211"/>
      <c r="FCY49" s="211"/>
      <c r="FCZ49" s="211"/>
      <c r="FDA49" s="211"/>
      <c r="FDB49" s="211"/>
      <c r="FDC49" s="211"/>
      <c r="FDD49" s="211"/>
      <c r="FDE49" s="211"/>
      <c r="FDF49" s="211"/>
      <c r="FDG49" s="211"/>
      <c r="FDH49" s="211"/>
      <c r="FDI49" s="211"/>
      <c r="FDJ49" s="211"/>
      <c r="FDK49" s="211"/>
      <c r="FDL49" s="211"/>
      <c r="FDM49" s="211"/>
      <c r="FDN49" s="211"/>
      <c r="FDO49" s="211"/>
      <c r="FDP49" s="211"/>
      <c r="FDQ49" s="211"/>
      <c r="FDR49" s="211"/>
      <c r="FDS49" s="211"/>
      <c r="FDT49" s="211"/>
      <c r="FDU49" s="211"/>
      <c r="FDV49" s="211"/>
      <c r="FDW49" s="211"/>
      <c r="FDX49" s="211"/>
      <c r="FDY49" s="211"/>
      <c r="FDZ49" s="211"/>
      <c r="FEA49" s="211"/>
      <c r="FEB49" s="211"/>
      <c r="FEC49" s="211"/>
      <c r="FED49" s="211"/>
      <c r="FEE49" s="211"/>
      <c r="FEF49" s="211"/>
      <c r="FEG49" s="211"/>
      <c r="FEH49" s="211"/>
      <c r="FEI49" s="211"/>
      <c r="FEJ49" s="211"/>
      <c r="FEK49" s="211"/>
      <c r="FEL49" s="211"/>
      <c r="FEM49" s="211"/>
      <c r="FEN49" s="211"/>
      <c r="FEO49" s="211"/>
      <c r="FEP49" s="211"/>
      <c r="FEQ49" s="211"/>
      <c r="FER49" s="211"/>
      <c r="FES49" s="211"/>
      <c r="FET49" s="211"/>
      <c r="FEU49" s="211"/>
      <c r="FEV49" s="211"/>
      <c r="FEW49" s="211"/>
      <c r="FEX49" s="211"/>
      <c r="FEY49" s="211"/>
      <c r="FEZ49" s="211"/>
      <c r="FFA49" s="211"/>
      <c r="FFB49" s="211"/>
      <c r="FFC49" s="211"/>
      <c r="FFD49" s="211"/>
      <c r="FFE49" s="211"/>
      <c r="FFF49" s="211"/>
      <c r="FFG49" s="211"/>
      <c r="FFH49" s="211"/>
      <c r="FFI49" s="211"/>
      <c r="FFJ49" s="211"/>
      <c r="FFK49" s="211"/>
      <c r="FFL49" s="211"/>
      <c r="FFM49" s="211"/>
      <c r="FFN49" s="211"/>
      <c r="FFO49" s="211"/>
      <c r="FFP49" s="211"/>
      <c r="FFQ49" s="211"/>
      <c r="FFR49" s="211"/>
      <c r="FFS49" s="211"/>
      <c r="FFT49" s="211"/>
      <c r="FFU49" s="211"/>
      <c r="FFV49" s="211"/>
      <c r="FFW49" s="211"/>
      <c r="FFX49" s="211"/>
      <c r="FFY49" s="211"/>
      <c r="FFZ49" s="211"/>
      <c r="FGA49" s="211"/>
      <c r="FGB49" s="211"/>
      <c r="FGC49" s="211"/>
      <c r="FGD49" s="211"/>
      <c r="FGE49" s="211"/>
      <c r="FGF49" s="211"/>
      <c r="FGG49" s="211"/>
      <c r="FGH49" s="211"/>
      <c r="FGI49" s="211"/>
      <c r="FGJ49" s="211"/>
      <c r="FGK49" s="211"/>
      <c r="FGL49" s="211"/>
      <c r="FGM49" s="211"/>
      <c r="FGN49" s="211"/>
      <c r="FGO49" s="211"/>
      <c r="FGP49" s="211"/>
      <c r="FGQ49" s="211"/>
      <c r="FGR49" s="211"/>
      <c r="FGS49" s="211"/>
      <c r="FGT49" s="211"/>
      <c r="FGU49" s="211"/>
      <c r="FGV49" s="211"/>
      <c r="FGW49" s="211"/>
      <c r="FGX49" s="211"/>
      <c r="FGY49" s="211"/>
      <c r="FGZ49" s="211"/>
      <c r="FHA49" s="211"/>
      <c r="FHB49" s="211"/>
      <c r="FHC49" s="211"/>
      <c r="FHD49" s="211"/>
      <c r="FHE49" s="211"/>
      <c r="FHF49" s="211"/>
      <c r="FHG49" s="211"/>
      <c r="FHH49" s="211"/>
      <c r="FHI49" s="211"/>
      <c r="FHJ49" s="211"/>
      <c r="FHK49" s="211"/>
      <c r="FHL49" s="211"/>
      <c r="FHM49" s="211"/>
      <c r="FHN49" s="211"/>
      <c r="FHO49" s="211"/>
      <c r="FHP49" s="211"/>
      <c r="FHQ49" s="211"/>
      <c r="FHR49" s="211"/>
      <c r="FHS49" s="211"/>
      <c r="FHT49" s="211"/>
      <c r="FHU49" s="211"/>
      <c r="FHV49" s="211"/>
      <c r="FHW49" s="211"/>
      <c r="FHX49" s="211"/>
      <c r="FHY49" s="211"/>
      <c r="FHZ49" s="211"/>
      <c r="FIA49" s="211"/>
      <c r="FIB49" s="211"/>
      <c r="FIC49" s="211"/>
      <c r="FID49" s="211"/>
      <c r="FIE49" s="211"/>
      <c r="FIF49" s="211"/>
      <c r="FIG49" s="211"/>
      <c r="FIH49" s="211"/>
      <c r="FII49" s="211"/>
      <c r="FIJ49" s="211"/>
      <c r="FIK49" s="211"/>
      <c r="FIL49" s="211"/>
      <c r="FIM49" s="211"/>
      <c r="FIN49" s="211"/>
      <c r="FIO49" s="211"/>
      <c r="FIP49" s="211"/>
      <c r="FIQ49" s="211"/>
      <c r="FIR49" s="211"/>
      <c r="FIS49" s="211"/>
      <c r="FIT49" s="211"/>
      <c r="FIU49" s="211"/>
      <c r="FIV49" s="211"/>
      <c r="FIW49" s="211"/>
      <c r="FIX49" s="211"/>
      <c r="FIY49" s="211"/>
      <c r="FIZ49" s="211"/>
      <c r="FJA49" s="211"/>
      <c r="FJB49" s="211"/>
      <c r="FJC49" s="211"/>
      <c r="FJD49" s="211"/>
      <c r="FJE49" s="211"/>
      <c r="FJF49" s="211"/>
      <c r="FJG49" s="211"/>
      <c r="FJH49" s="211"/>
      <c r="FJI49" s="211"/>
      <c r="FJJ49" s="211"/>
      <c r="FJK49" s="211"/>
      <c r="FJL49" s="211"/>
      <c r="FJM49" s="211"/>
      <c r="FJN49" s="211"/>
      <c r="FJO49" s="211"/>
      <c r="FJP49" s="211"/>
      <c r="FJQ49" s="211"/>
      <c r="FJR49" s="211"/>
      <c r="FJS49" s="211"/>
      <c r="FJT49" s="211"/>
      <c r="FJU49" s="211"/>
      <c r="FJV49" s="211"/>
      <c r="FJW49" s="211"/>
      <c r="FJX49" s="211"/>
      <c r="FJY49" s="211"/>
      <c r="FJZ49" s="211"/>
      <c r="FKA49" s="211"/>
      <c r="FKB49" s="211"/>
      <c r="FKC49" s="211"/>
      <c r="FKD49" s="211"/>
      <c r="FKE49" s="211"/>
      <c r="FKF49" s="211"/>
      <c r="FKG49" s="211"/>
      <c r="FKH49" s="211"/>
      <c r="FKI49" s="211"/>
      <c r="FKJ49" s="211"/>
      <c r="FKK49" s="211"/>
      <c r="FKL49" s="211"/>
      <c r="FKM49" s="211"/>
      <c r="FKN49" s="211"/>
      <c r="FKO49" s="211"/>
      <c r="FKP49" s="211"/>
      <c r="FKQ49" s="211"/>
      <c r="FKR49" s="211"/>
      <c r="FKS49" s="211"/>
      <c r="FKT49" s="211"/>
      <c r="FKU49" s="211"/>
      <c r="FKV49" s="211"/>
      <c r="FKW49" s="211"/>
      <c r="FKX49" s="211"/>
      <c r="FKY49" s="211"/>
      <c r="FKZ49" s="211"/>
      <c r="FLA49" s="211"/>
      <c r="FLB49" s="211"/>
      <c r="FLC49" s="211"/>
      <c r="FLD49" s="211"/>
      <c r="FLE49" s="211"/>
      <c r="FLF49" s="211"/>
      <c r="FLG49" s="211"/>
      <c r="FLH49" s="211"/>
      <c r="FLI49" s="211"/>
      <c r="FLJ49" s="211"/>
      <c r="FLK49" s="211"/>
      <c r="FLL49" s="211"/>
      <c r="FLM49" s="211"/>
      <c r="FLN49" s="211"/>
      <c r="FLO49" s="211"/>
      <c r="FLP49" s="211"/>
      <c r="FLQ49" s="211"/>
      <c r="FLR49" s="211"/>
      <c r="FLS49" s="211"/>
      <c r="FLT49" s="211"/>
      <c r="FLU49" s="211"/>
      <c r="FLV49" s="211"/>
      <c r="FLW49" s="211"/>
      <c r="FLX49" s="211"/>
      <c r="FLY49" s="211"/>
      <c r="FLZ49" s="211"/>
      <c r="FMA49" s="211"/>
      <c r="FMB49" s="211"/>
      <c r="FMC49" s="211"/>
      <c r="FMD49" s="211"/>
      <c r="FME49" s="211"/>
      <c r="FMF49" s="211"/>
      <c r="FMG49" s="211"/>
      <c r="FMH49" s="211"/>
      <c r="FMI49" s="211"/>
      <c r="FMJ49" s="211"/>
      <c r="FMK49" s="211"/>
      <c r="FML49" s="211"/>
      <c r="FMM49" s="211"/>
      <c r="FMN49" s="211"/>
      <c r="FMO49" s="211"/>
      <c r="FMP49" s="211"/>
      <c r="FMQ49" s="211"/>
      <c r="FMR49" s="211"/>
      <c r="FMS49" s="211"/>
      <c r="FMT49" s="211"/>
      <c r="FMU49" s="211"/>
      <c r="FMV49" s="211"/>
      <c r="FMW49" s="211"/>
      <c r="FMX49" s="211"/>
      <c r="FMY49" s="211"/>
      <c r="FMZ49" s="211"/>
      <c r="FNA49" s="211"/>
      <c r="FNB49" s="211"/>
      <c r="FNC49" s="211"/>
      <c r="FND49" s="211"/>
      <c r="FNE49" s="211"/>
      <c r="FNF49" s="211"/>
      <c r="FNG49" s="211"/>
      <c r="FNH49" s="211"/>
      <c r="FNI49" s="211"/>
      <c r="FNJ49" s="211"/>
      <c r="FNK49" s="211"/>
      <c r="FNL49" s="211"/>
      <c r="FNM49" s="211"/>
      <c r="FNN49" s="211"/>
      <c r="FNO49" s="211"/>
      <c r="FNP49" s="211"/>
      <c r="FNQ49" s="211"/>
      <c r="FNR49" s="211"/>
      <c r="FNS49" s="211"/>
      <c r="FNT49" s="211"/>
      <c r="FNU49" s="211"/>
      <c r="FNV49" s="211"/>
      <c r="FNW49" s="211"/>
      <c r="FNX49" s="211"/>
      <c r="FNY49" s="211"/>
      <c r="FNZ49" s="211"/>
      <c r="FOA49" s="211"/>
      <c r="FOB49" s="211"/>
      <c r="FOC49" s="211"/>
      <c r="FOD49" s="211"/>
      <c r="FOE49" s="211"/>
      <c r="FOF49" s="211"/>
      <c r="FOG49" s="211"/>
      <c r="FOH49" s="211"/>
      <c r="FOI49" s="211"/>
      <c r="FOJ49" s="211"/>
      <c r="FOK49" s="211"/>
      <c r="FOL49" s="211"/>
      <c r="FOM49" s="211"/>
      <c r="FON49" s="211"/>
      <c r="FOO49" s="211"/>
      <c r="FOP49" s="211"/>
      <c r="FOQ49" s="211"/>
      <c r="FOR49" s="211"/>
      <c r="FOS49" s="211"/>
      <c r="FOT49" s="211"/>
      <c r="FOU49" s="211"/>
      <c r="FOV49" s="211"/>
      <c r="FOW49" s="211"/>
      <c r="FOX49" s="211"/>
      <c r="FOY49" s="211"/>
      <c r="FOZ49" s="211"/>
      <c r="FPA49" s="211"/>
      <c r="FPB49" s="211"/>
      <c r="FPC49" s="211"/>
      <c r="FPD49" s="211"/>
      <c r="FPE49" s="211"/>
      <c r="FPF49" s="211"/>
      <c r="FPG49" s="211"/>
      <c r="FPH49" s="211"/>
      <c r="FPI49" s="211"/>
      <c r="FPJ49" s="211"/>
      <c r="FPK49" s="211"/>
      <c r="FPL49" s="211"/>
      <c r="FPM49" s="211"/>
      <c r="FPN49" s="211"/>
      <c r="FPO49" s="211"/>
      <c r="FPP49" s="211"/>
      <c r="FPQ49" s="211"/>
      <c r="FPR49" s="211"/>
      <c r="FPS49" s="211"/>
      <c r="FPT49" s="211"/>
      <c r="FPU49" s="211"/>
      <c r="FPV49" s="211"/>
      <c r="FPW49" s="211"/>
      <c r="FPX49" s="211"/>
      <c r="FPY49" s="211"/>
      <c r="FPZ49" s="211"/>
      <c r="FQA49" s="211"/>
      <c r="FQB49" s="211"/>
      <c r="FQC49" s="211"/>
      <c r="FQD49" s="211"/>
      <c r="FQE49" s="211"/>
      <c r="FQF49" s="211"/>
      <c r="FQG49" s="211"/>
      <c r="FQH49" s="211"/>
      <c r="FQI49" s="211"/>
      <c r="FQJ49" s="211"/>
      <c r="FQK49" s="211"/>
      <c r="FQL49" s="211"/>
      <c r="FQM49" s="211"/>
      <c r="FQN49" s="211"/>
      <c r="FQO49" s="211"/>
      <c r="FQP49" s="211"/>
      <c r="FQQ49" s="211"/>
      <c r="FQR49" s="211"/>
      <c r="FQS49" s="211"/>
      <c r="FQT49" s="211"/>
      <c r="FQU49" s="211"/>
      <c r="FQV49" s="211"/>
      <c r="FQW49" s="211"/>
      <c r="FQX49" s="211"/>
      <c r="FQY49" s="211"/>
      <c r="FQZ49" s="211"/>
      <c r="FRA49" s="211"/>
      <c r="FRB49" s="211"/>
      <c r="FRC49" s="211"/>
      <c r="FRD49" s="211"/>
      <c r="FRE49" s="211"/>
      <c r="FRF49" s="211"/>
      <c r="FRG49" s="211"/>
      <c r="FRH49" s="211"/>
      <c r="FRI49" s="211"/>
      <c r="FRJ49" s="211"/>
      <c r="FRK49" s="211"/>
      <c r="FRL49" s="211"/>
      <c r="FRM49" s="211"/>
      <c r="FRN49" s="211"/>
      <c r="FRO49" s="211"/>
      <c r="FRP49" s="211"/>
      <c r="FRQ49" s="211"/>
      <c r="FRR49" s="211"/>
      <c r="FRS49" s="211"/>
      <c r="FRT49" s="211"/>
      <c r="FRU49" s="211"/>
      <c r="FRV49" s="211"/>
      <c r="FRW49" s="211"/>
      <c r="FRX49" s="211"/>
      <c r="FRY49" s="211"/>
      <c r="FRZ49" s="211"/>
      <c r="FSA49" s="211"/>
      <c r="FSB49" s="211"/>
      <c r="FSC49" s="211"/>
      <c r="FSD49" s="211"/>
      <c r="FSE49" s="211"/>
      <c r="FSF49" s="211"/>
      <c r="FSG49" s="211"/>
      <c r="FSH49" s="211"/>
      <c r="FSI49" s="211"/>
      <c r="FSJ49" s="211"/>
      <c r="FSK49" s="211"/>
      <c r="FSL49" s="211"/>
      <c r="FSM49" s="211"/>
      <c r="FSN49" s="211"/>
      <c r="FSO49" s="211"/>
      <c r="FSP49" s="211"/>
      <c r="FSQ49" s="211"/>
      <c r="FSR49" s="211"/>
      <c r="FSS49" s="211"/>
      <c r="FST49" s="211"/>
      <c r="FSU49" s="211"/>
      <c r="FSV49" s="211"/>
      <c r="FSW49" s="211"/>
      <c r="FSX49" s="211"/>
      <c r="FSY49" s="211"/>
      <c r="FSZ49" s="211"/>
      <c r="FTA49" s="211"/>
      <c r="FTB49" s="211"/>
      <c r="FTC49" s="211"/>
      <c r="FTD49" s="211"/>
      <c r="FTE49" s="211"/>
      <c r="FTF49" s="211"/>
      <c r="FTG49" s="211"/>
      <c r="FTH49" s="211"/>
      <c r="FTI49" s="211"/>
      <c r="FTJ49" s="211"/>
      <c r="FTK49" s="211"/>
      <c r="FTL49" s="211"/>
      <c r="FTM49" s="211"/>
      <c r="FTN49" s="211"/>
      <c r="FTO49" s="211"/>
      <c r="FTP49" s="211"/>
      <c r="FTQ49" s="211"/>
      <c r="FTR49" s="211"/>
      <c r="FTS49" s="211"/>
      <c r="FTT49" s="211"/>
      <c r="FTU49" s="211"/>
      <c r="FTV49" s="211"/>
      <c r="FTW49" s="211"/>
      <c r="FTX49" s="211"/>
      <c r="FTY49" s="211"/>
      <c r="FTZ49" s="211"/>
      <c r="FUA49" s="211"/>
      <c r="FUB49" s="211"/>
      <c r="FUC49" s="211"/>
      <c r="FUD49" s="211"/>
      <c r="FUE49" s="211"/>
      <c r="FUF49" s="211"/>
      <c r="FUG49" s="211"/>
      <c r="FUH49" s="211"/>
      <c r="FUI49" s="211"/>
      <c r="FUJ49" s="211"/>
      <c r="FUK49" s="211"/>
      <c r="FUL49" s="211"/>
      <c r="FUM49" s="211"/>
      <c r="FUN49" s="211"/>
      <c r="FUO49" s="211"/>
      <c r="FUP49" s="211"/>
      <c r="FUQ49" s="211"/>
      <c r="FUR49" s="211"/>
      <c r="FUS49" s="211"/>
      <c r="FUT49" s="211"/>
      <c r="FUU49" s="211"/>
      <c r="FUV49" s="211"/>
      <c r="FUW49" s="211"/>
      <c r="FUX49" s="211"/>
      <c r="FUY49" s="211"/>
      <c r="FUZ49" s="211"/>
      <c r="FVA49" s="211"/>
      <c r="FVB49" s="211"/>
      <c r="FVC49" s="211"/>
      <c r="FVD49" s="211"/>
      <c r="FVE49" s="211"/>
      <c r="FVF49" s="211"/>
      <c r="FVG49" s="211"/>
      <c r="FVH49" s="211"/>
      <c r="FVI49" s="211"/>
      <c r="FVJ49" s="211"/>
      <c r="FVK49" s="211"/>
      <c r="FVL49" s="211"/>
      <c r="FVM49" s="211"/>
      <c r="FVN49" s="211"/>
      <c r="FVO49" s="211"/>
      <c r="FVP49" s="211"/>
      <c r="FVQ49" s="211"/>
      <c r="FVR49" s="211"/>
      <c r="FVS49" s="211"/>
      <c r="FVT49" s="211"/>
      <c r="FVU49" s="211"/>
      <c r="FVV49" s="211"/>
      <c r="FVW49" s="211"/>
      <c r="FVX49" s="211"/>
      <c r="FVY49" s="211"/>
      <c r="FVZ49" s="211"/>
      <c r="FWA49" s="211"/>
      <c r="FWB49" s="211"/>
      <c r="FWC49" s="211"/>
      <c r="FWD49" s="211"/>
      <c r="FWE49" s="211"/>
      <c r="FWF49" s="211"/>
      <c r="FWG49" s="211"/>
      <c r="FWH49" s="211"/>
      <c r="FWI49" s="211"/>
      <c r="FWJ49" s="211"/>
      <c r="FWK49" s="211"/>
      <c r="FWL49" s="211"/>
      <c r="FWM49" s="211"/>
      <c r="FWN49" s="211"/>
      <c r="FWO49" s="211"/>
      <c r="FWP49" s="211"/>
      <c r="FWQ49" s="211"/>
      <c r="FWR49" s="211"/>
      <c r="FWS49" s="211"/>
      <c r="FWT49" s="211"/>
      <c r="FWU49" s="211"/>
      <c r="FWV49" s="211"/>
      <c r="FWW49" s="211"/>
      <c r="FWX49" s="211"/>
      <c r="FWY49" s="211"/>
      <c r="FWZ49" s="211"/>
      <c r="FXA49" s="211"/>
      <c r="FXB49" s="211"/>
      <c r="FXC49" s="211"/>
      <c r="FXD49" s="211"/>
      <c r="FXE49" s="211"/>
      <c r="FXF49" s="211"/>
      <c r="FXG49" s="211"/>
      <c r="FXH49" s="211"/>
      <c r="FXI49" s="211"/>
      <c r="FXJ49" s="211"/>
      <c r="FXK49" s="211"/>
      <c r="FXL49" s="211"/>
      <c r="FXM49" s="211"/>
      <c r="FXN49" s="211"/>
      <c r="FXO49" s="211"/>
      <c r="FXP49" s="211"/>
      <c r="FXQ49" s="211"/>
      <c r="FXR49" s="211"/>
      <c r="FXS49" s="211"/>
      <c r="FXT49" s="211"/>
      <c r="FXU49" s="211"/>
      <c r="FXV49" s="211"/>
      <c r="FXW49" s="211"/>
      <c r="FXX49" s="211"/>
      <c r="FXY49" s="211"/>
      <c r="FXZ49" s="211"/>
      <c r="FYA49" s="211"/>
      <c r="FYB49" s="211"/>
      <c r="FYC49" s="211"/>
      <c r="FYD49" s="211"/>
      <c r="FYE49" s="211"/>
      <c r="FYF49" s="211"/>
      <c r="FYG49" s="211"/>
      <c r="FYH49" s="211"/>
      <c r="FYI49" s="211"/>
      <c r="FYJ49" s="211"/>
      <c r="FYK49" s="211"/>
      <c r="FYL49" s="211"/>
      <c r="FYM49" s="211"/>
      <c r="FYN49" s="211"/>
      <c r="FYO49" s="211"/>
      <c r="FYP49" s="211"/>
      <c r="FYQ49" s="211"/>
      <c r="FYR49" s="211"/>
      <c r="FYS49" s="211"/>
      <c r="FYT49" s="211"/>
      <c r="FYU49" s="211"/>
      <c r="FYV49" s="211"/>
      <c r="FYW49" s="211"/>
      <c r="FYX49" s="211"/>
      <c r="FYY49" s="211"/>
      <c r="FYZ49" s="211"/>
      <c r="FZA49" s="211"/>
      <c r="FZB49" s="211"/>
      <c r="FZC49" s="211"/>
      <c r="FZD49" s="211"/>
      <c r="FZE49" s="211"/>
      <c r="FZF49" s="211"/>
      <c r="FZG49" s="211"/>
      <c r="FZH49" s="211"/>
      <c r="FZI49" s="211"/>
      <c r="FZJ49" s="211"/>
      <c r="FZK49" s="211"/>
      <c r="FZL49" s="211"/>
      <c r="FZM49" s="211"/>
      <c r="FZN49" s="211"/>
      <c r="FZO49" s="211"/>
      <c r="FZP49" s="211"/>
      <c r="FZQ49" s="211"/>
      <c r="FZR49" s="211"/>
      <c r="FZS49" s="211"/>
      <c r="FZT49" s="211"/>
      <c r="FZU49" s="211"/>
      <c r="FZV49" s="211"/>
      <c r="FZW49" s="211"/>
      <c r="FZX49" s="211"/>
      <c r="FZY49" s="211"/>
      <c r="FZZ49" s="211"/>
      <c r="GAA49" s="211"/>
      <c r="GAB49" s="211"/>
      <c r="GAC49" s="211"/>
      <c r="GAD49" s="211"/>
      <c r="GAE49" s="211"/>
      <c r="GAF49" s="211"/>
      <c r="GAG49" s="211"/>
      <c r="GAH49" s="211"/>
      <c r="GAI49" s="211"/>
      <c r="GAJ49" s="211"/>
      <c r="GAK49" s="211"/>
      <c r="GAL49" s="211"/>
      <c r="GAM49" s="211"/>
      <c r="GAN49" s="211"/>
      <c r="GAO49" s="211"/>
      <c r="GAP49" s="211"/>
      <c r="GAQ49" s="211"/>
      <c r="GAR49" s="211"/>
      <c r="GAS49" s="211"/>
      <c r="GAT49" s="211"/>
      <c r="GAU49" s="211"/>
      <c r="GAV49" s="211"/>
      <c r="GAW49" s="211"/>
      <c r="GAX49" s="211"/>
      <c r="GAY49" s="211"/>
      <c r="GAZ49" s="211"/>
      <c r="GBA49" s="211"/>
      <c r="GBB49" s="211"/>
      <c r="GBC49" s="211"/>
      <c r="GBD49" s="211"/>
      <c r="GBE49" s="211"/>
      <c r="GBF49" s="211"/>
      <c r="GBG49" s="211"/>
      <c r="GBH49" s="211"/>
      <c r="GBI49" s="211"/>
      <c r="GBJ49" s="211"/>
      <c r="GBK49" s="211"/>
      <c r="GBL49" s="211"/>
      <c r="GBM49" s="211"/>
      <c r="GBN49" s="211"/>
      <c r="GBO49" s="211"/>
      <c r="GBP49" s="211"/>
      <c r="GBQ49" s="211"/>
      <c r="GBR49" s="211"/>
      <c r="GBS49" s="211"/>
      <c r="GBT49" s="211"/>
      <c r="GBU49" s="211"/>
      <c r="GBV49" s="211"/>
      <c r="GBW49" s="211"/>
      <c r="GBX49" s="211"/>
      <c r="GBY49" s="211"/>
      <c r="GBZ49" s="211"/>
      <c r="GCA49" s="211"/>
      <c r="GCB49" s="211"/>
      <c r="GCC49" s="211"/>
      <c r="GCD49" s="211"/>
      <c r="GCE49" s="211"/>
      <c r="GCF49" s="211"/>
      <c r="GCG49" s="211"/>
      <c r="GCH49" s="211"/>
      <c r="GCI49" s="211"/>
      <c r="GCJ49" s="211"/>
      <c r="GCK49" s="211"/>
      <c r="GCL49" s="211"/>
      <c r="GCM49" s="211"/>
      <c r="GCN49" s="211"/>
      <c r="GCO49" s="211"/>
      <c r="GCP49" s="211"/>
      <c r="GCQ49" s="211"/>
      <c r="GCR49" s="211"/>
      <c r="GCS49" s="211"/>
      <c r="GCT49" s="211"/>
      <c r="GCU49" s="211"/>
      <c r="GCV49" s="211"/>
      <c r="GCW49" s="211"/>
      <c r="GCX49" s="211"/>
      <c r="GCY49" s="211"/>
      <c r="GCZ49" s="211"/>
      <c r="GDA49" s="211"/>
      <c r="GDB49" s="211"/>
      <c r="GDC49" s="211"/>
      <c r="GDD49" s="211"/>
      <c r="GDE49" s="211"/>
      <c r="GDF49" s="211"/>
      <c r="GDG49" s="211"/>
      <c r="GDH49" s="211"/>
      <c r="GDI49" s="211"/>
      <c r="GDJ49" s="211"/>
      <c r="GDK49" s="211"/>
      <c r="GDL49" s="211"/>
      <c r="GDM49" s="211"/>
      <c r="GDN49" s="211"/>
      <c r="GDO49" s="211"/>
      <c r="GDP49" s="211"/>
      <c r="GDQ49" s="211"/>
      <c r="GDR49" s="211"/>
      <c r="GDS49" s="211"/>
      <c r="GDT49" s="211"/>
      <c r="GDU49" s="211"/>
      <c r="GDV49" s="211"/>
      <c r="GDW49" s="211"/>
      <c r="GDX49" s="211"/>
      <c r="GDY49" s="211"/>
      <c r="GDZ49" s="211"/>
      <c r="GEA49" s="211"/>
      <c r="GEB49" s="211"/>
      <c r="GEC49" s="211"/>
      <c r="GED49" s="211"/>
      <c r="GEE49" s="211"/>
      <c r="GEF49" s="211"/>
      <c r="GEG49" s="211"/>
      <c r="GEH49" s="211"/>
      <c r="GEI49" s="211"/>
      <c r="GEJ49" s="211"/>
      <c r="GEK49" s="211"/>
      <c r="GEL49" s="211"/>
      <c r="GEM49" s="211"/>
      <c r="GEN49" s="211"/>
      <c r="GEO49" s="211"/>
      <c r="GEP49" s="211"/>
      <c r="GEQ49" s="211"/>
      <c r="GER49" s="211"/>
      <c r="GES49" s="211"/>
      <c r="GET49" s="211"/>
      <c r="GEU49" s="211"/>
      <c r="GEV49" s="211"/>
      <c r="GEW49" s="211"/>
      <c r="GEX49" s="211"/>
      <c r="GEY49" s="211"/>
      <c r="GEZ49" s="211"/>
      <c r="GFA49" s="211"/>
      <c r="GFB49" s="211"/>
      <c r="GFC49" s="211"/>
      <c r="GFD49" s="211"/>
      <c r="GFE49" s="211"/>
      <c r="GFF49" s="211"/>
      <c r="GFG49" s="211"/>
      <c r="GFH49" s="211"/>
      <c r="GFI49" s="211"/>
      <c r="GFJ49" s="211"/>
      <c r="GFK49" s="211"/>
      <c r="GFL49" s="211"/>
      <c r="GFM49" s="211"/>
      <c r="GFN49" s="211"/>
      <c r="GFO49" s="211"/>
      <c r="GFP49" s="211"/>
      <c r="GFQ49" s="211"/>
      <c r="GFR49" s="211"/>
      <c r="GFS49" s="211"/>
      <c r="GFT49" s="211"/>
      <c r="GFU49" s="211"/>
      <c r="GFV49" s="211"/>
      <c r="GFW49" s="211"/>
      <c r="GFX49" s="211"/>
      <c r="GFY49" s="211"/>
      <c r="GFZ49" s="211"/>
      <c r="GGA49" s="211"/>
      <c r="GGB49" s="211"/>
      <c r="GGC49" s="211"/>
      <c r="GGD49" s="211"/>
      <c r="GGE49" s="211"/>
      <c r="GGF49" s="211"/>
      <c r="GGG49" s="211"/>
      <c r="GGH49" s="211"/>
      <c r="GGI49" s="211"/>
      <c r="GGJ49" s="211"/>
      <c r="GGK49" s="211"/>
      <c r="GGL49" s="211"/>
      <c r="GGM49" s="211"/>
      <c r="GGN49" s="211"/>
      <c r="GGO49" s="211"/>
      <c r="GGP49" s="211"/>
      <c r="GGQ49" s="211"/>
      <c r="GGR49" s="211"/>
      <c r="GGS49" s="211"/>
      <c r="GGT49" s="211"/>
      <c r="GGU49" s="211"/>
      <c r="GGV49" s="211"/>
      <c r="GGW49" s="211"/>
      <c r="GGX49" s="211"/>
      <c r="GGY49" s="211"/>
      <c r="GGZ49" s="211"/>
      <c r="GHA49" s="211"/>
      <c r="GHB49" s="211"/>
      <c r="GHC49" s="211"/>
      <c r="GHD49" s="211"/>
      <c r="GHE49" s="211"/>
      <c r="GHF49" s="211"/>
      <c r="GHG49" s="211"/>
      <c r="GHH49" s="211"/>
      <c r="GHI49" s="211"/>
      <c r="GHJ49" s="211"/>
      <c r="GHK49" s="211"/>
      <c r="GHL49" s="211"/>
      <c r="GHM49" s="211"/>
      <c r="GHN49" s="211"/>
      <c r="GHO49" s="211"/>
      <c r="GHP49" s="211"/>
      <c r="GHQ49" s="211"/>
      <c r="GHR49" s="211"/>
      <c r="GHS49" s="211"/>
      <c r="GHT49" s="211"/>
      <c r="GHU49" s="211"/>
      <c r="GHV49" s="211"/>
      <c r="GHW49" s="211"/>
      <c r="GHX49" s="211"/>
      <c r="GHY49" s="211"/>
      <c r="GHZ49" s="211"/>
      <c r="GIA49" s="211"/>
      <c r="GIB49" s="211"/>
      <c r="GIC49" s="211"/>
      <c r="GID49" s="211"/>
      <c r="GIE49" s="211"/>
      <c r="GIF49" s="211"/>
      <c r="GIG49" s="211"/>
      <c r="GIH49" s="211"/>
      <c r="GII49" s="211"/>
      <c r="GIJ49" s="211"/>
      <c r="GIK49" s="211"/>
      <c r="GIL49" s="211"/>
      <c r="GIM49" s="211"/>
      <c r="GIN49" s="211"/>
      <c r="GIO49" s="211"/>
      <c r="GIP49" s="211"/>
      <c r="GIQ49" s="211"/>
      <c r="GIR49" s="211"/>
      <c r="GIS49" s="211"/>
      <c r="GIT49" s="211"/>
      <c r="GIU49" s="211"/>
      <c r="GIV49" s="211"/>
      <c r="GIW49" s="211"/>
      <c r="GIX49" s="211"/>
      <c r="GIY49" s="211"/>
      <c r="GIZ49" s="211"/>
      <c r="GJA49" s="211"/>
      <c r="GJB49" s="211"/>
      <c r="GJC49" s="211"/>
      <c r="GJD49" s="211"/>
      <c r="GJE49" s="211"/>
      <c r="GJF49" s="211"/>
      <c r="GJG49" s="211"/>
      <c r="GJH49" s="211"/>
      <c r="GJI49" s="211"/>
      <c r="GJJ49" s="211"/>
      <c r="GJK49" s="211"/>
      <c r="GJL49" s="211"/>
      <c r="GJM49" s="211"/>
      <c r="GJN49" s="211"/>
      <c r="GJO49" s="211"/>
      <c r="GJP49" s="211"/>
      <c r="GJQ49" s="211"/>
      <c r="GJR49" s="211"/>
      <c r="GJS49" s="211"/>
      <c r="GJT49" s="211"/>
      <c r="GJU49" s="211"/>
      <c r="GJV49" s="211"/>
      <c r="GJW49" s="211"/>
      <c r="GJX49" s="211"/>
      <c r="GJY49" s="211"/>
      <c r="GJZ49" s="211"/>
      <c r="GKA49" s="211"/>
      <c r="GKB49" s="211"/>
      <c r="GKC49" s="211"/>
      <c r="GKD49" s="211"/>
      <c r="GKE49" s="211"/>
      <c r="GKF49" s="211"/>
      <c r="GKG49" s="211"/>
      <c r="GKH49" s="211"/>
      <c r="GKI49" s="211"/>
      <c r="GKJ49" s="211"/>
      <c r="GKK49" s="211"/>
      <c r="GKL49" s="211"/>
      <c r="GKM49" s="211"/>
      <c r="GKN49" s="211"/>
      <c r="GKO49" s="211"/>
      <c r="GKP49" s="211"/>
      <c r="GKQ49" s="211"/>
      <c r="GKR49" s="211"/>
      <c r="GKS49" s="211"/>
      <c r="GKT49" s="211"/>
      <c r="GKU49" s="211"/>
      <c r="GKV49" s="211"/>
      <c r="GKW49" s="211"/>
      <c r="GKX49" s="211"/>
      <c r="GKY49" s="211"/>
      <c r="GKZ49" s="211"/>
      <c r="GLA49" s="211"/>
      <c r="GLB49" s="211"/>
      <c r="GLC49" s="211"/>
      <c r="GLD49" s="211"/>
      <c r="GLE49" s="211"/>
      <c r="GLF49" s="211"/>
      <c r="GLG49" s="211"/>
      <c r="GLH49" s="211"/>
      <c r="GLI49" s="211"/>
      <c r="GLJ49" s="211"/>
      <c r="GLK49" s="211"/>
      <c r="GLL49" s="211"/>
      <c r="GLM49" s="211"/>
      <c r="GLN49" s="211"/>
      <c r="GLO49" s="211"/>
      <c r="GLP49" s="211"/>
      <c r="GLQ49" s="211"/>
      <c r="GLR49" s="211"/>
      <c r="GLS49" s="211"/>
      <c r="GLT49" s="211"/>
      <c r="GLU49" s="211"/>
      <c r="GLV49" s="211"/>
      <c r="GLW49" s="211"/>
      <c r="GLX49" s="211"/>
      <c r="GLY49" s="211"/>
      <c r="GLZ49" s="211"/>
      <c r="GMA49" s="211"/>
      <c r="GMB49" s="211"/>
      <c r="GMC49" s="211"/>
      <c r="GMD49" s="211"/>
      <c r="GME49" s="211"/>
      <c r="GMF49" s="211"/>
      <c r="GMG49" s="211"/>
      <c r="GMH49" s="211"/>
      <c r="GMI49" s="211"/>
      <c r="GMJ49" s="211"/>
      <c r="GMK49" s="211"/>
      <c r="GML49" s="211"/>
      <c r="GMM49" s="211"/>
      <c r="GMN49" s="211"/>
      <c r="GMO49" s="211"/>
      <c r="GMP49" s="211"/>
      <c r="GMQ49" s="211"/>
      <c r="GMR49" s="211"/>
      <c r="GMS49" s="211"/>
      <c r="GMT49" s="211"/>
      <c r="GMU49" s="211"/>
      <c r="GMV49" s="211"/>
      <c r="GMW49" s="211"/>
      <c r="GMX49" s="211"/>
      <c r="GMY49" s="211"/>
      <c r="GMZ49" s="211"/>
      <c r="GNA49" s="211"/>
      <c r="GNB49" s="211"/>
      <c r="GNC49" s="211"/>
      <c r="GND49" s="211"/>
      <c r="GNE49" s="211"/>
      <c r="GNF49" s="211"/>
      <c r="GNG49" s="211"/>
      <c r="GNH49" s="211"/>
      <c r="GNI49" s="211"/>
      <c r="GNJ49" s="211"/>
      <c r="GNK49" s="211"/>
      <c r="GNL49" s="211"/>
      <c r="GNM49" s="211"/>
      <c r="GNN49" s="211"/>
      <c r="GNO49" s="211"/>
      <c r="GNP49" s="211"/>
      <c r="GNQ49" s="211"/>
      <c r="GNR49" s="211"/>
      <c r="GNS49" s="211"/>
      <c r="GNT49" s="211"/>
      <c r="GNU49" s="211"/>
      <c r="GNV49" s="211"/>
      <c r="GNW49" s="211"/>
      <c r="GNX49" s="211"/>
      <c r="GNY49" s="211"/>
      <c r="GNZ49" s="211"/>
      <c r="GOA49" s="211"/>
      <c r="GOB49" s="211"/>
      <c r="GOC49" s="211"/>
      <c r="GOD49" s="211"/>
      <c r="GOE49" s="211"/>
      <c r="GOF49" s="211"/>
      <c r="GOG49" s="211"/>
      <c r="GOH49" s="211"/>
      <c r="GOI49" s="211"/>
      <c r="GOJ49" s="211"/>
      <c r="GOK49" s="211"/>
      <c r="GOL49" s="211"/>
      <c r="GOM49" s="211"/>
      <c r="GON49" s="211"/>
      <c r="GOO49" s="211"/>
      <c r="GOP49" s="211"/>
      <c r="GOQ49" s="211"/>
      <c r="GOR49" s="211"/>
      <c r="GOS49" s="211"/>
      <c r="GOT49" s="211"/>
      <c r="GOU49" s="211"/>
      <c r="GOV49" s="211"/>
      <c r="GOW49" s="211"/>
      <c r="GOX49" s="211"/>
      <c r="GOY49" s="211"/>
      <c r="GOZ49" s="211"/>
      <c r="GPA49" s="211"/>
      <c r="GPB49" s="211"/>
      <c r="GPC49" s="211"/>
      <c r="GPD49" s="211"/>
      <c r="GPE49" s="211"/>
      <c r="GPF49" s="211"/>
      <c r="GPG49" s="211"/>
      <c r="GPH49" s="211"/>
      <c r="GPI49" s="211"/>
      <c r="GPJ49" s="211"/>
      <c r="GPK49" s="211"/>
      <c r="GPL49" s="211"/>
      <c r="GPM49" s="211"/>
      <c r="GPN49" s="211"/>
      <c r="GPO49" s="211"/>
      <c r="GPP49" s="211"/>
      <c r="GPQ49" s="211"/>
      <c r="GPR49" s="211"/>
      <c r="GPS49" s="211"/>
      <c r="GPT49" s="211"/>
      <c r="GPU49" s="211"/>
      <c r="GPV49" s="211"/>
      <c r="GPW49" s="211"/>
      <c r="GPX49" s="211"/>
      <c r="GPY49" s="211"/>
      <c r="GPZ49" s="211"/>
      <c r="GQA49" s="211"/>
      <c r="GQB49" s="211"/>
      <c r="GQC49" s="211"/>
      <c r="GQD49" s="211"/>
      <c r="GQE49" s="211"/>
      <c r="GQF49" s="211"/>
      <c r="GQG49" s="211"/>
      <c r="GQH49" s="211"/>
      <c r="GQI49" s="211"/>
      <c r="GQJ49" s="211"/>
      <c r="GQK49" s="211"/>
      <c r="GQL49" s="211"/>
      <c r="GQM49" s="211"/>
      <c r="GQN49" s="211"/>
      <c r="GQO49" s="211"/>
      <c r="GQP49" s="211"/>
      <c r="GQQ49" s="211"/>
      <c r="GQR49" s="211"/>
      <c r="GQS49" s="211"/>
      <c r="GQT49" s="211"/>
      <c r="GQU49" s="211"/>
      <c r="GQV49" s="211"/>
      <c r="GQW49" s="211"/>
      <c r="GQX49" s="211"/>
      <c r="GQY49" s="211"/>
      <c r="GQZ49" s="211"/>
      <c r="GRA49" s="211"/>
      <c r="GRB49" s="211"/>
      <c r="GRC49" s="211"/>
      <c r="GRD49" s="211"/>
      <c r="GRE49" s="211"/>
      <c r="GRF49" s="211"/>
      <c r="GRG49" s="211"/>
      <c r="GRH49" s="211"/>
      <c r="GRI49" s="211"/>
      <c r="GRJ49" s="211"/>
      <c r="GRK49" s="211"/>
      <c r="GRL49" s="211"/>
      <c r="GRM49" s="211"/>
      <c r="GRN49" s="211"/>
      <c r="GRO49" s="211"/>
      <c r="GRP49" s="211"/>
      <c r="GRQ49" s="211"/>
      <c r="GRR49" s="211"/>
      <c r="GRS49" s="211"/>
      <c r="GRT49" s="211"/>
      <c r="GRU49" s="211"/>
      <c r="GRV49" s="211"/>
      <c r="GRW49" s="211"/>
      <c r="GRX49" s="211"/>
      <c r="GRY49" s="211"/>
      <c r="GRZ49" s="211"/>
      <c r="GSA49" s="211"/>
      <c r="GSB49" s="211"/>
      <c r="GSC49" s="211"/>
      <c r="GSD49" s="211"/>
      <c r="GSE49" s="211"/>
      <c r="GSF49" s="211"/>
      <c r="GSG49" s="211"/>
      <c r="GSH49" s="211"/>
      <c r="GSI49" s="211"/>
      <c r="GSJ49" s="211"/>
      <c r="GSK49" s="211"/>
      <c r="GSL49" s="211"/>
      <c r="GSM49" s="211"/>
      <c r="GSN49" s="211"/>
      <c r="GSO49" s="211"/>
      <c r="GSP49" s="211"/>
      <c r="GSQ49" s="211"/>
      <c r="GSR49" s="211"/>
      <c r="GSS49" s="211"/>
      <c r="GST49" s="211"/>
      <c r="GSU49" s="211"/>
      <c r="GSV49" s="211"/>
      <c r="GSW49" s="211"/>
      <c r="GSX49" s="211"/>
      <c r="GSY49" s="211"/>
      <c r="GSZ49" s="211"/>
      <c r="GTA49" s="211"/>
      <c r="GTB49" s="211"/>
      <c r="GTC49" s="211"/>
      <c r="GTD49" s="211"/>
      <c r="GTE49" s="211"/>
      <c r="GTF49" s="211"/>
      <c r="GTG49" s="211"/>
      <c r="GTH49" s="211"/>
      <c r="GTI49" s="211"/>
      <c r="GTJ49" s="211"/>
      <c r="GTK49" s="211"/>
      <c r="GTL49" s="211"/>
      <c r="GTM49" s="211"/>
      <c r="GTN49" s="211"/>
      <c r="GTO49" s="211"/>
      <c r="GTP49" s="211"/>
      <c r="GTQ49" s="211"/>
      <c r="GTR49" s="211"/>
      <c r="GTS49" s="211"/>
      <c r="GTT49" s="211"/>
      <c r="GTU49" s="211"/>
      <c r="GTV49" s="211"/>
      <c r="GTW49" s="211"/>
      <c r="GTX49" s="211"/>
      <c r="GTY49" s="211"/>
      <c r="GTZ49" s="211"/>
      <c r="GUA49" s="211"/>
      <c r="GUB49" s="211"/>
      <c r="GUC49" s="211"/>
      <c r="GUD49" s="211"/>
      <c r="GUE49" s="211"/>
      <c r="GUF49" s="211"/>
      <c r="GUG49" s="211"/>
      <c r="GUH49" s="211"/>
      <c r="GUI49" s="211"/>
      <c r="GUJ49" s="211"/>
      <c r="GUK49" s="211"/>
      <c r="GUL49" s="211"/>
      <c r="GUM49" s="211"/>
      <c r="GUN49" s="211"/>
      <c r="GUO49" s="211"/>
      <c r="GUP49" s="211"/>
      <c r="GUQ49" s="211"/>
      <c r="GUR49" s="211"/>
      <c r="GUS49" s="211"/>
      <c r="GUT49" s="211"/>
      <c r="GUU49" s="211"/>
      <c r="GUV49" s="211"/>
      <c r="GUW49" s="211"/>
      <c r="GUX49" s="211"/>
      <c r="GUY49" s="211"/>
      <c r="GUZ49" s="211"/>
      <c r="GVA49" s="211"/>
      <c r="GVB49" s="211"/>
      <c r="GVC49" s="211"/>
      <c r="GVD49" s="211"/>
      <c r="GVE49" s="211"/>
      <c r="GVF49" s="211"/>
      <c r="GVG49" s="211"/>
      <c r="GVH49" s="211"/>
      <c r="GVI49" s="211"/>
      <c r="GVJ49" s="211"/>
      <c r="GVK49" s="211"/>
      <c r="GVL49" s="211"/>
      <c r="GVM49" s="211"/>
      <c r="GVN49" s="211"/>
      <c r="GVO49" s="211"/>
      <c r="GVP49" s="211"/>
      <c r="GVQ49" s="211"/>
      <c r="GVR49" s="211"/>
      <c r="GVS49" s="211"/>
      <c r="GVT49" s="211"/>
      <c r="GVU49" s="211"/>
      <c r="GVV49" s="211"/>
      <c r="GVW49" s="211"/>
      <c r="GVX49" s="211"/>
      <c r="GVY49" s="211"/>
      <c r="GVZ49" s="211"/>
      <c r="GWA49" s="211"/>
      <c r="GWB49" s="211"/>
      <c r="GWC49" s="211"/>
      <c r="GWD49" s="211"/>
      <c r="GWE49" s="211"/>
      <c r="GWF49" s="211"/>
      <c r="GWG49" s="211"/>
      <c r="GWH49" s="211"/>
      <c r="GWI49" s="211"/>
      <c r="GWJ49" s="211"/>
      <c r="GWK49" s="211"/>
      <c r="GWL49" s="211"/>
      <c r="GWM49" s="211"/>
      <c r="GWN49" s="211"/>
      <c r="GWO49" s="211"/>
      <c r="GWP49" s="211"/>
      <c r="GWQ49" s="211"/>
      <c r="GWR49" s="211"/>
      <c r="GWS49" s="211"/>
      <c r="GWT49" s="211"/>
      <c r="GWU49" s="211"/>
      <c r="GWV49" s="211"/>
      <c r="GWW49" s="211"/>
      <c r="GWX49" s="211"/>
      <c r="GWY49" s="211"/>
      <c r="GWZ49" s="211"/>
      <c r="GXA49" s="211"/>
      <c r="GXB49" s="211"/>
      <c r="GXC49" s="211"/>
      <c r="GXD49" s="211"/>
      <c r="GXE49" s="211"/>
      <c r="GXF49" s="211"/>
      <c r="GXG49" s="211"/>
      <c r="GXH49" s="211"/>
      <c r="GXI49" s="211"/>
      <c r="GXJ49" s="211"/>
      <c r="GXK49" s="211"/>
      <c r="GXL49" s="211"/>
      <c r="GXM49" s="211"/>
      <c r="GXN49" s="211"/>
      <c r="GXO49" s="211"/>
      <c r="GXP49" s="211"/>
      <c r="GXQ49" s="211"/>
      <c r="GXR49" s="211"/>
      <c r="GXS49" s="211"/>
      <c r="GXT49" s="211"/>
      <c r="GXU49" s="211"/>
      <c r="GXV49" s="211"/>
      <c r="GXW49" s="211"/>
      <c r="GXX49" s="211"/>
      <c r="GXY49" s="211"/>
      <c r="GXZ49" s="211"/>
      <c r="GYA49" s="211"/>
      <c r="GYB49" s="211"/>
      <c r="GYC49" s="211"/>
      <c r="GYD49" s="211"/>
      <c r="GYE49" s="211"/>
      <c r="GYF49" s="211"/>
      <c r="GYG49" s="211"/>
      <c r="GYH49" s="211"/>
      <c r="GYI49" s="211"/>
      <c r="GYJ49" s="211"/>
      <c r="GYK49" s="211"/>
      <c r="GYL49" s="211"/>
      <c r="GYM49" s="211"/>
      <c r="GYN49" s="211"/>
      <c r="GYO49" s="211"/>
      <c r="GYP49" s="211"/>
      <c r="GYQ49" s="211"/>
      <c r="GYR49" s="211"/>
      <c r="GYS49" s="211"/>
      <c r="GYT49" s="211"/>
      <c r="GYU49" s="211"/>
      <c r="GYV49" s="211"/>
      <c r="GYW49" s="211"/>
      <c r="GYX49" s="211"/>
      <c r="GYY49" s="211"/>
      <c r="GYZ49" s="211"/>
      <c r="GZA49" s="211"/>
      <c r="GZB49" s="211"/>
      <c r="GZC49" s="211"/>
      <c r="GZD49" s="211"/>
      <c r="GZE49" s="211"/>
      <c r="GZF49" s="211"/>
      <c r="GZG49" s="211"/>
      <c r="GZH49" s="211"/>
      <c r="GZI49" s="211"/>
      <c r="GZJ49" s="211"/>
      <c r="GZK49" s="211"/>
      <c r="GZL49" s="211"/>
      <c r="GZM49" s="211"/>
      <c r="GZN49" s="211"/>
      <c r="GZO49" s="211"/>
      <c r="GZP49" s="211"/>
      <c r="GZQ49" s="211"/>
      <c r="GZR49" s="211"/>
      <c r="GZS49" s="211"/>
      <c r="GZT49" s="211"/>
      <c r="GZU49" s="211"/>
      <c r="GZV49" s="211"/>
      <c r="GZW49" s="211"/>
      <c r="GZX49" s="211"/>
      <c r="GZY49" s="211"/>
      <c r="GZZ49" s="211"/>
      <c r="HAA49" s="211"/>
      <c r="HAB49" s="211"/>
      <c r="HAC49" s="211"/>
      <c r="HAD49" s="211"/>
      <c r="HAE49" s="211"/>
      <c r="HAF49" s="211"/>
      <c r="HAG49" s="211"/>
      <c r="HAH49" s="211"/>
      <c r="HAI49" s="211"/>
      <c r="HAJ49" s="211"/>
      <c r="HAK49" s="211"/>
      <c r="HAL49" s="211"/>
      <c r="HAM49" s="211"/>
      <c r="HAN49" s="211"/>
      <c r="HAO49" s="211"/>
      <c r="HAP49" s="211"/>
      <c r="HAQ49" s="211"/>
      <c r="HAR49" s="211"/>
      <c r="HAS49" s="211"/>
      <c r="HAT49" s="211"/>
      <c r="HAU49" s="211"/>
      <c r="HAV49" s="211"/>
      <c r="HAW49" s="211"/>
      <c r="HAX49" s="211"/>
      <c r="HAY49" s="211"/>
      <c r="HAZ49" s="211"/>
      <c r="HBA49" s="211"/>
      <c r="HBB49" s="211"/>
      <c r="HBC49" s="211"/>
      <c r="HBD49" s="211"/>
      <c r="HBE49" s="211"/>
      <c r="HBF49" s="211"/>
      <c r="HBG49" s="211"/>
      <c r="HBH49" s="211"/>
      <c r="HBI49" s="211"/>
      <c r="HBJ49" s="211"/>
      <c r="HBK49" s="211"/>
      <c r="HBL49" s="211"/>
      <c r="HBM49" s="211"/>
      <c r="HBN49" s="211"/>
      <c r="HBO49" s="211"/>
      <c r="HBP49" s="211"/>
      <c r="HBQ49" s="211"/>
      <c r="HBR49" s="211"/>
      <c r="HBS49" s="211"/>
      <c r="HBT49" s="211"/>
      <c r="HBU49" s="211"/>
      <c r="HBV49" s="211"/>
      <c r="HBW49" s="211"/>
      <c r="HBX49" s="211"/>
      <c r="HBY49" s="211"/>
      <c r="HBZ49" s="211"/>
      <c r="HCA49" s="211"/>
      <c r="HCB49" s="211"/>
      <c r="HCC49" s="211"/>
      <c r="HCD49" s="211"/>
      <c r="HCE49" s="211"/>
      <c r="HCF49" s="211"/>
      <c r="HCG49" s="211"/>
      <c r="HCH49" s="211"/>
      <c r="HCI49" s="211"/>
      <c r="HCJ49" s="211"/>
      <c r="HCK49" s="211"/>
      <c r="HCL49" s="211"/>
      <c r="HCM49" s="211"/>
      <c r="HCN49" s="211"/>
      <c r="HCO49" s="211"/>
      <c r="HCP49" s="211"/>
      <c r="HCQ49" s="211"/>
      <c r="HCR49" s="211"/>
      <c r="HCS49" s="211"/>
      <c r="HCT49" s="211"/>
      <c r="HCU49" s="211"/>
      <c r="HCV49" s="211"/>
      <c r="HCW49" s="211"/>
      <c r="HCX49" s="211"/>
      <c r="HCY49" s="211"/>
      <c r="HCZ49" s="211"/>
      <c r="HDA49" s="211"/>
      <c r="HDB49" s="211"/>
      <c r="HDC49" s="211"/>
      <c r="HDD49" s="211"/>
      <c r="HDE49" s="211"/>
      <c r="HDF49" s="211"/>
      <c r="HDG49" s="211"/>
      <c r="HDH49" s="211"/>
      <c r="HDI49" s="211"/>
      <c r="HDJ49" s="211"/>
      <c r="HDK49" s="211"/>
      <c r="HDL49" s="211"/>
      <c r="HDM49" s="211"/>
      <c r="HDN49" s="211"/>
      <c r="HDO49" s="211"/>
      <c r="HDP49" s="211"/>
      <c r="HDQ49" s="211"/>
      <c r="HDR49" s="211"/>
      <c r="HDS49" s="211"/>
      <c r="HDT49" s="211"/>
      <c r="HDU49" s="211"/>
      <c r="HDV49" s="211"/>
      <c r="HDW49" s="211"/>
      <c r="HDX49" s="211"/>
      <c r="HDY49" s="211"/>
      <c r="HDZ49" s="211"/>
      <c r="HEA49" s="211"/>
      <c r="HEB49" s="211"/>
      <c r="HEC49" s="211"/>
      <c r="HED49" s="211"/>
      <c r="HEE49" s="211"/>
      <c r="HEF49" s="211"/>
      <c r="HEG49" s="211"/>
      <c r="HEH49" s="211"/>
      <c r="HEI49" s="211"/>
      <c r="HEJ49" s="211"/>
      <c r="HEK49" s="211"/>
      <c r="HEL49" s="211"/>
      <c r="HEM49" s="211"/>
      <c r="HEN49" s="211"/>
      <c r="HEO49" s="211"/>
      <c r="HEP49" s="211"/>
      <c r="HEQ49" s="211"/>
      <c r="HER49" s="211"/>
      <c r="HES49" s="211"/>
      <c r="HET49" s="211"/>
      <c r="HEU49" s="211"/>
      <c r="HEV49" s="211"/>
      <c r="HEW49" s="211"/>
      <c r="HEX49" s="211"/>
      <c r="HEY49" s="211"/>
      <c r="HEZ49" s="211"/>
      <c r="HFA49" s="211"/>
      <c r="HFB49" s="211"/>
      <c r="HFC49" s="211"/>
      <c r="HFD49" s="211"/>
      <c r="HFE49" s="211"/>
      <c r="HFF49" s="211"/>
      <c r="HFG49" s="211"/>
      <c r="HFH49" s="211"/>
      <c r="HFI49" s="211"/>
      <c r="HFJ49" s="211"/>
      <c r="HFK49" s="211"/>
      <c r="HFL49" s="211"/>
      <c r="HFM49" s="211"/>
      <c r="HFN49" s="211"/>
      <c r="HFO49" s="211"/>
      <c r="HFP49" s="211"/>
      <c r="HFQ49" s="211"/>
      <c r="HFR49" s="211"/>
      <c r="HFS49" s="211"/>
      <c r="HFT49" s="211"/>
      <c r="HFU49" s="211"/>
      <c r="HFV49" s="211"/>
      <c r="HFW49" s="211"/>
      <c r="HFX49" s="211"/>
      <c r="HFY49" s="211"/>
      <c r="HFZ49" s="211"/>
      <c r="HGA49" s="211"/>
      <c r="HGB49" s="211"/>
      <c r="HGC49" s="211"/>
      <c r="HGD49" s="211"/>
      <c r="HGE49" s="211"/>
      <c r="HGF49" s="211"/>
      <c r="HGG49" s="211"/>
      <c r="HGH49" s="211"/>
      <c r="HGI49" s="211"/>
      <c r="HGJ49" s="211"/>
      <c r="HGK49" s="211"/>
      <c r="HGL49" s="211"/>
      <c r="HGM49" s="211"/>
      <c r="HGN49" s="211"/>
      <c r="HGO49" s="211"/>
      <c r="HGP49" s="211"/>
      <c r="HGQ49" s="211"/>
      <c r="HGR49" s="211"/>
      <c r="HGS49" s="211"/>
      <c r="HGT49" s="211"/>
      <c r="HGU49" s="211"/>
      <c r="HGV49" s="211"/>
      <c r="HGW49" s="211"/>
      <c r="HGX49" s="211"/>
      <c r="HGY49" s="211"/>
      <c r="HGZ49" s="211"/>
      <c r="HHA49" s="211"/>
      <c r="HHB49" s="211"/>
      <c r="HHC49" s="211"/>
      <c r="HHD49" s="211"/>
      <c r="HHE49" s="211"/>
      <c r="HHF49" s="211"/>
      <c r="HHG49" s="211"/>
      <c r="HHH49" s="211"/>
      <c r="HHI49" s="211"/>
      <c r="HHJ49" s="211"/>
      <c r="HHK49" s="211"/>
      <c r="HHL49" s="211"/>
      <c r="HHM49" s="211"/>
      <c r="HHN49" s="211"/>
      <c r="HHO49" s="211"/>
      <c r="HHP49" s="211"/>
      <c r="HHQ49" s="211"/>
      <c r="HHR49" s="211"/>
      <c r="HHS49" s="211"/>
      <c r="HHT49" s="211"/>
      <c r="HHU49" s="211"/>
      <c r="HHV49" s="211"/>
      <c r="HHW49" s="211"/>
      <c r="HHX49" s="211"/>
      <c r="HHY49" s="211"/>
      <c r="HHZ49" s="211"/>
      <c r="HIA49" s="211"/>
      <c r="HIB49" s="211"/>
      <c r="HIC49" s="211"/>
      <c r="HID49" s="211"/>
      <c r="HIE49" s="211"/>
      <c r="HIF49" s="211"/>
      <c r="HIG49" s="211"/>
      <c r="HIH49" s="211"/>
      <c r="HII49" s="211"/>
      <c r="HIJ49" s="211"/>
      <c r="HIK49" s="211"/>
      <c r="HIL49" s="211"/>
      <c r="HIM49" s="211"/>
      <c r="HIN49" s="211"/>
      <c r="HIO49" s="211"/>
      <c r="HIP49" s="211"/>
      <c r="HIQ49" s="211"/>
      <c r="HIR49" s="211"/>
      <c r="HIS49" s="211"/>
      <c r="HIT49" s="211"/>
      <c r="HIU49" s="211"/>
      <c r="HIV49" s="211"/>
      <c r="HIW49" s="211"/>
      <c r="HIX49" s="211"/>
      <c r="HIY49" s="211"/>
      <c r="HIZ49" s="211"/>
      <c r="HJA49" s="211"/>
      <c r="HJB49" s="211"/>
      <c r="HJC49" s="211"/>
      <c r="HJD49" s="211"/>
      <c r="HJE49" s="211"/>
      <c r="HJF49" s="211"/>
      <c r="HJG49" s="211"/>
      <c r="HJH49" s="211"/>
      <c r="HJI49" s="211"/>
      <c r="HJJ49" s="211"/>
      <c r="HJK49" s="211"/>
      <c r="HJL49" s="211"/>
      <c r="HJM49" s="211"/>
      <c r="HJN49" s="211"/>
      <c r="HJO49" s="211"/>
      <c r="HJP49" s="211"/>
      <c r="HJQ49" s="211"/>
      <c r="HJR49" s="211"/>
      <c r="HJS49" s="211"/>
      <c r="HJT49" s="211"/>
      <c r="HJU49" s="211"/>
      <c r="HJV49" s="211"/>
      <c r="HJW49" s="211"/>
      <c r="HJX49" s="211"/>
      <c r="HJY49" s="211"/>
      <c r="HJZ49" s="211"/>
      <c r="HKA49" s="211"/>
      <c r="HKB49" s="211"/>
      <c r="HKC49" s="211"/>
      <c r="HKD49" s="211"/>
      <c r="HKE49" s="211"/>
      <c r="HKF49" s="211"/>
      <c r="HKG49" s="211"/>
      <c r="HKH49" s="211"/>
      <c r="HKI49" s="211"/>
      <c r="HKJ49" s="211"/>
      <c r="HKK49" s="211"/>
      <c r="HKL49" s="211"/>
      <c r="HKM49" s="211"/>
      <c r="HKN49" s="211"/>
      <c r="HKO49" s="211"/>
      <c r="HKP49" s="211"/>
      <c r="HKQ49" s="211"/>
      <c r="HKR49" s="211"/>
      <c r="HKS49" s="211"/>
      <c r="HKT49" s="211"/>
      <c r="HKU49" s="211"/>
      <c r="HKV49" s="211"/>
      <c r="HKW49" s="211"/>
      <c r="HKX49" s="211"/>
      <c r="HKY49" s="211"/>
      <c r="HKZ49" s="211"/>
      <c r="HLA49" s="211"/>
      <c r="HLB49" s="211"/>
      <c r="HLC49" s="211"/>
      <c r="HLD49" s="211"/>
      <c r="HLE49" s="211"/>
      <c r="HLF49" s="211"/>
      <c r="HLG49" s="211"/>
      <c r="HLH49" s="211"/>
      <c r="HLI49" s="211"/>
      <c r="HLJ49" s="211"/>
      <c r="HLK49" s="211"/>
      <c r="HLL49" s="211"/>
      <c r="HLM49" s="211"/>
      <c r="HLN49" s="211"/>
      <c r="HLO49" s="211"/>
      <c r="HLP49" s="211"/>
      <c r="HLQ49" s="211"/>
      <c r="HLR49" s="211"/>
      <c r="HLS49" s="211"/>
      <c r="HLT49" s="211"/>
      <c r="HLU49" s="211"/>
      <c r="HLV49" s="211"/>
      <c r="HLW49" s="211"/>
      <c r="HLX49" s="211"/>
      <c r="HLY49" s="211"/>
      <c r="HLZ49" s="211"/>
      <c r="HMA49" s="211"/>
      <c r="HMB49" s="211"/>
      <c r="HMC49" s="211"/>
      <c r="HMD49" s="211"/>
      <c r="HME49" s="211"/>
      <c r="HMF49" s="211"/>
      <c r="HMG49" s="211"/>
      <c r="HMH49" s="211"/>
      <c r="HMI49" s="211"/>
      <c r="HMJ49" s="211"/>
      <c r="HMK49" s="211"/>
      <c r="HML49" s="211"/>
      <c r="HMM49" s="211"/>
      <c r="HMN49" s="211"/>
      <c r="HMO49" s="211"/>
      <c r="HMP49" s="211"/>
      <c r="HMQ49" s="211"/>
      <c r="HMR49" s="211"/>
      <c r="HMS49" s="211"/>
      <c r="HMT49" s="211"/>
      <c r="HMU49" s="211"/>
      <c r="HMV49" s="211"/>
      <c r="HMW49" s="211"/>
      <c r="HMX49" s="211"/>
      <c r="HMY49" s="211"/>
      <c r="HMZ49" s="211"/>
      <c r="HNA49" s="211"/>
      <c r="HNB49" s="211"/>
      <c r="HNC49" s="211"/>
      <c r="HND49" s="211"/>
      <c r="HNE49" s="211"/>
      <c r="HNF49" s="211"/>
      <c r="HNG49" s="211"/>
      <c r="HNH49" s="211"/>
      <c r="HNI49" s="211"/>
      <c r="HNJ49" s="211"/>
      <c r="HNK49" s="211"/>
      <c r="HNL49" s="211"/>
      <c r="HNM49" s="211"/>
      <c r="HNN49" s="211"/>
      <c r="HNO49" s="211"/>
      <c r="HNP49" s="211"/>
      <c r="HNQ49" s="211"/>
      <c r="HNR49" s="211"/>
      <c r="HNS49" s="211"/>
      <c r="HNT49" s="211"/>
      <c r="HNU49" s="211"/>
      <c r="HNV49" s="211"/>
      <c r="HNW49" s="211"/>
      <c r="HNX49" s="211"/>
      <c r="HNY49" s="211"/>
      <c r="HNZ49" s="211"/>
      <c r="HOA49" s="211"/>
      <c r="HOB49" s="211"/>
      <c r="HOC49" s="211"/>
      <c r="HOD49" s="211"/>
      <c r="HOE49" s="211"/>
      <c r="HOF49" s="211"/>
      <c r="HOG49" s="211"/>
      <c r="HOH49" s="211"/>
      <c r="HOI49" s="211"/>
      <c r="HOJ49" s="211"/>
      <c r="HOK49" s="211"/>
      <c r="HOL49" s="211"/>
      <c r="HOM49" s="211"/>
      <c r="HON49" s="211"/>
      <c r="HOO49" s="211"/>
      <c r="HOP49" s="211"/>
      <c r="HOQ49" s="211"/>
      <c r="HOR49" s="211"/>
      <c r="HOS49" s="211"/>
      <c r="HOT49" s="211"/>
      <c r="HOU49" s="211"/>
      <c r="HOV49" s="211"/>
      <c r="HOW49" s="211"/>
      <c r="HOX49" s="211"/>
      <c r="HOY49" s="211"/>
      <c r="HOZ49" s="211"/>
      <c r="HPA49" s="211"/>
      <c r="HPB49" s="211"/>
      <c r="HPC49" s="211"/>
      <c r="HPD49" s="211"/>
      <c r="HPE49" s="211"/>
      <c r="HPF49" s="211"/>
      <c r="HPG49" s="211"/>
      <c r="HPH49" s="211"/>
      <c r="HPI49" s="211"/>
      <c r="HPJ49" s="211"/>
      <c r="HPK49" s="211"/>
      <c r="HPL49" s="211"/>
      <c r="HPM49" s="211"/>
      <c r="HPN49" s="211"/>
      <c r="HPO49" s="211"/>
      <c r="HPP49" s="211"/>
      <c r="HPQ49" s="211"/>
      <c r="HPR49" s="211"/>
      <c r="HPS49" s="211"/>
      <c r="HPT49" s="211"/>
      <c r="HPU49" s="211"/>
      <c r="HPV49" s="211"/>
      <c r="HPW49" s="211"/>
      <c r="HPX49" s="211"/>
      <c r="HPY49" s="211"/>
      <c r="HPZ49" s="211"/>
      <c r="HQA49" s="211"/>
      <c r="HQB49" s="211"/>
      <c r="HQC49" s="211"/>
      <c r="HQD49" s="211"/>
      <c r="HQE49" s="211"/>
      <c r="HQF49" s="211"/>
      <c r="HQG49" s="211"/>
      <c r="HQH49" s="211"/>
      <c r="HQI49" s="211"/>
      <c r="HQJ49" s="211"/>
      <c r="HQK49" s="211"/>
      <c r="HQL49" s="211"/>
      <c r="HQM49" s="211"/>
      <c r="HQN49" s="211"/>
      <c r="HQO49" s="211"/>
      <c r="HQP49" s="211"/>
      <c r="HQQ49" s="211"/>
      <c r="HQR49" s="211"/>
      <c r="HQS49" s="211"/>
      <c r="HQT49" s="211"/>
      <c r="HQU49" s="211"/>
      <c r="HQV49" s="211"/>
      <c r="HQW49" s="211"/>
      <c r="HQX49" s="211"/>
      <c r="HQY49" s="211"/>
      <c r="HQZ49" s="211"/>
      <c r="HRA49" s="211"/>
      <c r="HRB49" s="211"/>
      <c r="HRC49" s="211"/>
      <c r="HRD49" s="211"/>
      <c r="HRE49" s="211"/>
      <c r="HRF49" s="211"/>
      <c r="HRG49" s="211"/>
      <c r="HRH49" s="211"/>
      <c r="HRI49" s="211"/>
      <c r="HRJ49" s="211"/>
      <c r="HRK49" s="211"/>
      <c r="HRL49" s="211"/>
      <c r="HRM49" s="211"/>
      <c r="HRN49" s="211"/>
      <c r="HRO49" s="211"/>
      <c r="HRP49" s="211"/>
      <c r="HRQ49" s="211"/>
      <c r="HRR49" s="211"/>
      <c r="HRS49" s="211"/>
      <c r="HRT49" s="211"/>
      <c r="HRU49" s="211"/>
      <c r="HRV49" s="211"/>
      <c r="HRW49" s="211"/>
      <c r="HRX49" s="211"/>
      <c r="HRY49" s="211"/>
      <c r="HRZ49" s="211"/>
      <c r="HSA49" s="211"/>
      <c r="HSB49" s="211"/>
      <c r="HSC49" s="211"/>
      <c r="HSD49" s="211"/>
      <c r="HSE49" s="211"/>
      <c r="HSF49" s="211"/>
      <c r="HSG49" s="211"/>
      <c r="HSH49" s="211"/>
      <c r="HSI49" s="211"/>
      <c r="HSJ49" s="211"/>
      <c r="HSK49" s="211"/>
      <c r="HSL49" s="211"/>
      <c r="HSM49" s="211"/>
      <c r="HSN49" s="211"/>
      <c r="HSO49" s="211"/>
      <c r="HSP49" s="211"/>
      <c r="HSQ49" s="211"/>
      <c r="HSR49" s="211"/>
      <c r="HSS49" s="211"/>
      <c r="HST49" s="211"/>
      <c r="HSU49" s="211"/>
      <c r="HSV49" s="211"/>
      <c r="HSW49" s="211"/>
      <c r="HSX49" s="211"/>
      <c r="HSY49" s="211"/>
      <c r="HSZ49" s="211"/>
      <c r="HTA49" s="211"/>
      <c r="HTB49" s="211"/>
      <c r="HTC49" s="211"/>
      <c r="HTD49" s="211"/>
      <c r="HTE49" s="211"/>
      <c r="HTF49" s="211"/>
      <c r="HTG49" s="211"/>
      <c r="HTH49" s="211"/>
      <c r="HTI49" s="211"/>
      <c r="HTJ49" s="211"/>
      <c r="HTK49" s="211"/>
      <c r="HTL49" s="211"/>
      <c r="HTM49" s="211"/>
      <c r="HTN49" s="211"/>
      <c r="HTO49" s="211"/>
      <c r="HTP49" s="211"/>
      <c r="HTQ49" s="211"/>
      <c r="HTR49" s="211"/>
      <c r="HTS49" s="211"/>
      <c r="HTT49" s="211"/>
      <c r="HTU49" s="211"/>
      <c r="HTV49" s="211"/>
      <c r="HTW49" s="211"/>
      <c r="HTX49" s="211"/>
      <c r="HTY49" s="211"/>
      <c r="HTZ49" s="211"/>
      <c r="HUA49" s="211"/>
      <c r="HUB49" s="211"/>
      <c r="HUC49" s="211"/>
      <c r="HUD49" s="211"/>
      <c r="HUE49" s="211"/>
      <c r="HUF49" s="211"/>
      <c r="HUG49" s="211"/>
      <c r="HUH49" s="211"/>
      <c r="HUI49" s="211"/>
      <c r="HUJ49" s="211"/>
      <c r="HUK49" s="211"/>
      <c r="HUL49" s="211"/>
      <c r="HUM49" s="211"/>
      <c r="HUN49" s="211"/>
      <c r="HUO49" s="211"/>
      <c r="HUP49" s="211"/>
      <c r="HUQ49" s="211"/>
      <c r="HUR49" s="211"/>
      <c r="HUS49" s="211"/>
      <c r="HUT49" s="211"/>
      <c r="HUU49" s="211"/>
      <c r="HUV49" s="211"/>
      <c r="HUW49" s="211"/>
      <c r="HUX49" s="211"/>
      <c r="HUY49" s="211"/>
      <c r="HUZ49" s="211"/>
      <c r="HVA49" s="211"/>
      <c r="HVB49" s="211"/>
      <c r="HVC49" s="211"/>
      <c r="HVD49" s="211"/>
      <c r="HVE49" s="211"/>
      <c r="HVF49" s="211"/>
      <c r="HVG49" s="211"/>
      <c r="HVH49" s="211"/>
      <c r="HVI49" s="211"/>
      <c r="HVJ49" s="211"/>
      <c r="HVK49" s="211"/>
      <c r="HVL49" s="211"/>
      <c r="HVM49" s="211"/>
      <c r="HVN49" s="211"/>
      <c r="HVO49" s="211"/>
      <c r="HVP49" s="211"/>
      <c r="HVQ49" s="211"/>
      <c r="HVR49" s="211"/>
      <c r="HVS49" s="211"/>
      <c r="HVT49" s="211"/>
      <c r="HVU49" s="211"/>
      <c r="HVV49" s="211"/>
      <c r="HVW49" s="211"/>
      <c r="HVX49" s="211"/>
      <c r="HVY49" s="211"/>
      <c r="HVZ49" s="211"/>
      <c r="HWA49" s="211"/>
      <c r="HWB49" s="211"/>
      <c r="HWC49" s="211"/>
      <c r="HWD49" s="211"/>
      <c r="HWE49" s="211"/>
      <c r="HWF49" s="211"/>
      <c r="HWG49" s="211"/>
      <c r="HWH49" s="211"/>
      <c r="HWI49" s="211"/>
      <c r="HWJ49" s="211"/>
      <c r="HWK49" s="211"/>
      <c r="HWL49" s="211"/>
      <c r="HWM49" s="211"/>
      <c r="HWN49" s="211"/>
      <c r="HWO49" s="211"/>
      <c r="HWP49" s="211"/>
      <c r="HWQ49" s="211"/>
      <c r="HWR49" s="211"/>
      <c r="HWS49" s="211"/>
      <c r="HWT49" s="211"/>
      <c r="HWU49" s="211"/>
      <c r="HWV49" s="211"/>
      <c r="HWW49" s="211"/>
      <c r="HWX49" s="211"/>
      <c r="HWY49" s="211"/>
      <c r="HWZ49" s="211"/>
      <c r="HXA49" s="211"/>
      <c r="HXB49" s="211"/>
      <c r="HXC49" s="211"/>
      <c r="HXD49" s="211"/>
      <c r="HXE49" s="211"/>
      <c r="HXF49" s="211"/>
      <c r="HXG49" s="211"/>
      <c r="HXH49" s="211"/>
      <c r="HXI49" s="211"/>
      <c r="HXJ49" s="211"/>
      <c r="HXK49" s="211"/>
      <c r="HXL49" s="211"/>
      <c r="HXM49" s="211"/>
      <c r="HXN49" s="211"/>
      <c r="HXO49" s="211"/>
      <c r="HXP49" s="211"/>
      <c r="HXQ49" s="211"/>
      <c r="HXR49" s="211"/>
      <c r="HXS49" s="211"/>
      <c r="HXT49" s="211"/>
      <c r="HXU49" s="211"/>
      <c r="HXV49" s="211"/>
      <c r="HXW49" s="211"/>
      <c r="HXX49" s="211"/>
      <c r="HXY49" s="211"/>
      <c r="HXZ49" s="211"/>
      <c r="HYA49" s="211"/>
      <c r="HYB49" s="211"/>
      <c r="HYC49" s="211"/>
      <c r="HYD49" s="211"/>
      <c r="HYE49" s="211"/>
      <c r="HYF49" s="211"/>
      <c r="HYG49" s="211"/>
      <c r="HYH49" s="211"/>
      <c r="HYI49" s="211"/>
      <c r="HYJ49" s="211"/>
      <c r="HYK49" s="211"/>
      <c r="HYL49" s="211"/>
      <c r="HYM49" s="211"/>
      <c r="HYN49" s="211"/>
      <c r="HYO49" s="211"/>
      <c r="HYP49" s="211"/>
      <c r="HYQ49" s="211"/>
      <c r="HYR49" s="211"/>
      <c r="HYS49" s="211"/>
      <c r="HYT49" s="211"/>
      <c r="HYU49" s="211"/>
      <c r="HYV49" s="211"/>
      <c r="HYW49" s="211"/>
      <c r="HYX49" s="211"/>
      <c r="HYY49" s="211"/>
      <c r="HYZ49" s="211"/>
      <c r="HZA49" s="211"/>
      <c r="HZB49" s="211"/>
      <c r="HZC49" s="211"/>
      <c r="HZD49" s="211"/>
      <c r="HZE49" s="211"/>
      <c r="HZF49" s="211"/>
      <c r="HZG49" s="211"/>
      <c r="HZH49" s="211"/>
      <c r="HZI49" s="211"/>
      <c r="HZJ49" s="211"/>
      <c r="HZK49" s="211"/>
      <c r="HZL49" s="211"/>
      <c r="HZM49" s="211"/>
      <c r="HZN49" s="211"/>
      <c r="HZO49" s="211"/>
      <c r="HZP49" s="211"/>
      <c r="HZQ49" s="211"/>
      <c r="HZR49" s="211"/>
      <c r="HZS49" s="211"/>
      <c r="HZT49" s="211"/>
      <c r="HZU49" s="211"/>
      <c r="HZV49" s="211"/>
      <c r="HZW49" s="211"/>
      <c r="HZX49" s="211"/>
      <c r="HZY49" s="211"/>
      <c r="HZZ49" s="211"/>
      <c r="IAA49" s="211"/>
      <c r="IAB49" s="211"/>
      <c r="IAC49" s="211"/>
      <c r="IAD49" s="211"/>
      <c r="IAE49" s="211"/>
      <c r="IAF49" s="211"/>
      <c r="IAG49" s="211"/>
      <c r="IAH49" s="211"/>
      <c r="IAI49" s="211"/>
      <c r="IAJ49" s="211"/>
      <c r="IAK49" s="211"/>
      <c r="IAL49" s="211"/>
      <c r="IAM49" s="211"/>
      <c r="IAN49" s="211"/>
      <c r="IAO49" s="211"/>
      <c r="IAP49" s="211"/>
      <c r="IAQ49" s="211"/>
      <c r="IAR49" s="211"/>
      <c r="IAS49" s="211"/>
      <c r="IAT49" s="211"/>
      <c r="IAU49" s="211"/>
      <c r="IAV49" s="211"/>
      <c r="IAW49" s="211"/>
      <c r="IAX49" s="211"/>
      <c r="IAY49" s="211"/>
      <c r="IAZ49" s="211"/>
      <c r="IBA49" s="211"/>
      <c r="IBB49" s="211"/>
      <c r="IBC49" s="211"/>
      <c r="IBD49" s="211"/>
      <c r="IBE49" s="211"/>
      <c r="IBF49" s="211"/>
      <c r="IBG49" s="211"/>
      <c r="IBH49" s="211"/>
      <c r="IBI49" s="211"/>
      <c r="IBJ49" s="211"/>
      <c r="IBK49" s="211"/>
      <c r="IBL49" s="211"/>
      <c r="IBM49" s="211"/>
      <c r="IBN49" s="211"/>
      <c r="IBO49" s="211"/>
      <c r="IBP49" s="211"/>
      <c r="IBQ49" s="211"/>
      <c r="IBR49" s="211"/>
      <c r="IBS49" s="211"/>
      <c r="IBT49" s="211"/>
      <c r="IBU49" s="211"/>
      <c r="IBV49" s="211"/>
      <c r="IBW49" s="211"/>
      <c r="IBX49" s="211"/>
      <c r="IBY49" s="211"/>
      <c r="IBZ49" s="211"/>
      <c r="ICA49" s="211"/>
      <c r="ICB49" s="211"/>
      <c r="ICC49" s="211"/>
      <c r="ICD49" s="211"/>
      <c r="ICE49" s="211"/>
      <c r="ICF49" s="211"/>
      <c r="ICG49" s="211"/>
      <c r="ICH49" s="211"/>
      <c r="ICI49" s="211"/>
      <c r="ICJ49" s="211"/>
      <c r="ICK49" s="211"/>
      <c r="ICL49" s="211"/>
      <c r="ICM49" s="211"/>
      <c r="ICN49" s="211"/>
      <c r="ICO49" s="211"/>
      <c r="ICP49" s="211"/>
      <c r="ICQ49" s="211"/>
      <c r="ICR49" s="211"/>
      <c r="ICS49" s="211"/>
      <c r="ICT49" s="211"/>
      <c r="ICU49" s="211"/>
      <c r="ICV49" s="211"/>
      <c r="ICW49" s="211"/>
      <c r="ICX49" s="211"/>
      <c r="ICY49" s="211"/>
      <c r="ICZ49" s="211"/>
      <c r="IDA49" s="211"/>
      <c r="IDB49" s="211"/>
      <c r="IDC49" s="211"/>
      <c r="IDD49" s="211"/>
      <c r="IDE49" s="211"/>
      <c r="IDF49" s="211"/>
      <c r="IDG49" s="211"/>
      <c r="IDH49" s="211"/>
      <c r="IDI49" s="211"/>
      <c r="IDJ49" s="211"/>
      <c r="IDK49" s="211"/>
      <c r="IDL49" s="211"/>
      <c r="IDM49" s="211"/>
      <c r="IDN49" s="211"/>
      <c r="IDO49" s="211"/>
      <c r="IDP49" s="211"/>
      <c r="IDQ49" s="211"/>
      <c r="IDR49" s="211"/>
      <c r="IDS49" s="211"/>
      <c r="IDT49" s="211"/>
      <c r="IDU49" s="211"/>
      <c r="IDV49" s="211"/>
      <c r="IDW49" s="211"/>
      <c r="IDX49" s="211"/>
      <c r="IDY49" s="211"/>
      <c r="IDZ49" s="211"/>
      <c r="IEA49" s="211"/>
      <c r="IEB49" s="211"/>
      <c r="IEC49" s="211"/>
      <c r="IED49" s="211"/>
      <c r="IEE49" s="211"/>
      <c r="IEF49" s="211"/>
      <c r="IEG49" s="211"/>
      <c r="IEH49" s="211"/>
      <c r="IEI49" s="211"/>
      <c r="IEJ49" s="211"/>
      <c r="IEK49" s="211"/>
      <c r="IEL49" s="211"/>
      <c r="IEM49" s="211"/>
      <c r="IEN49" s="211"/>
      <c r="IEO49" s="211"/>
      <c r="IEP49" s="211"/>
      <c r="IEQ49" s="211"/>
      <c r="IER49" s="211"/>
      <c r="IES49" s="211"/>
      <c r="IET49" s="211"/>
      <c r="IEU49" s="211"/>
      <c r="IEV49" s="211"/>
      <c r="IEW49" s="211"/>
      <c r="IEX49" s="211"/>
      <c r="IEY49" s="211"/>
      <c r="IEZ49" s="211"/>
      <c r="IFA49" s="211"/>
      <c r="IFB49" s="211"/>
      <c r="IFC49" s="211"/>
      <c r="IFD49" s="211"/>
      <c r="IFE49" s="211"/>
      <c r="IFF49" s="211"/>
      <c r="IFG49" s="211"/>
      <c r="IFH49" s="211"/>
      <c r="IFI49" s="211"/>
      <c r="IFJ49" s="211"/>
      <c r="IFK49" s="211"/>
      <c r="IFL49" s="211"/>
      <c r="IFM49" s="211"/>
      <c r="IFN49" s="211"/>
      <c r="IFO49" s="211"/>
      <c r="IFP49" s="211"/>
      <c r="IFQ49" s="211"/>
      <c r="IFR49" s="211"/>
      <c r="IFS49" s="211"/>
      <c r="IFT49" s="211"/>
      <c r="IFU49" s="211"/>
      <c r="IFV49" s="211"/>
      <c r="IFW49" s="211"/>
      <c r="IFX49" s="211"/>
      <c r="IFY49" s="211"/>
      <c r="IFZ49" s="211"/>
      <c r="IGA49" s="211"/>
      <c r="IGB49" s="211"/>
      <c r="IGC49" s="211"/>
      <c r="IGD49" s="211"/>
      <c r="IGE49" s="211"/>
      <c r="IGF49" s="211"/>
      <c r="IGG49" s="211"/>
      <c r="IGH49" s="211"/>
      <c r="IGI49" s="211"/>
      <c r="IGJ49" s="211"/>
      <c r="IGK49" s="211"/>
      <c r="IGL49" s="211"/>
      <c r="IGM49" s="211"/>
      <c r="IGN49" s="211"/>
      <c r="IGO49" s="211"/>
      <c r="IGP49" s="211"/>
      <c r="IGQ49" s="211"/>
      <c r="IGR49" s="211"/>
      <c r="IGS49" s="211"/>
      <c r="IGT49" s="211"/>
      <c r="IGU49" s="211"/>
      <c r="IGV49" s="211"/>
      <c r="IGW49" s="211"/>
      <c r="IGX49" s="211"/>
      <c r="IGY49" s="211"/>
      <c r="IGZ49" s="211"/>
      <c r="IHA49" s="211"/>
      <c r="IHB49" s="211"/>
      <c r="IHC49" s="211"/>
      <c r="IHD49" s="211"/>
      <c r="IHE49" s="211"/>
      <c r="IHF49" s="211"/>
      <c r="IHG49" s="211"/>
      <c r="IHH49" s="211"/>
      <c r="IHI49" s="211"/>
      <c r="IHJ49" s="211"/>
      <c r="IHK49" s="211"/>
      <c r="IHL49" s="211"/>
      <c r="IHM49" s="211"/>
      <c r="IHN49" s="211"/>
      <c r="IHO49" s="211"/>
      <c r="IHP49" s="211"/>
      <c r="IHQ49" s="211"/>
      <c r="IHR49" s="211"/>
      <c r="IHS49" s="211"/>
      <c r="IHT49" s="211"/>
      <c r="IHU49" s="211"/>
      <c r="IHV49" s="211"/>
      <c r="IHW49" s="211"/>
      <c r="IHX49" s="211"/>
      <c r="IHY49" s="211"/>
      <c r="IHZ49" s="211"/>
      <c r="IIA49" s="211"/>
      <c r="IIB49" s="211"/>
      <c r="IIC49" s="211"/>
      <c r="IID49" s="211"/>
      <c r="IIE49" s="211"/>
      <c r="IIF49" s="211"/>
      <c r="IIG49" s="211"/>
      <c r="IIH49" s="211"/>
      <c r="III49" s="211"/>
      <c r="IIJ49" s="211"/>
      <c r="IIK49" s="211"/>
      <c r="IIL49" s="211"/>
      <c r="IIM49" s="211"/>
      <c r="IIN49" s="211"/>
      <c r="IIO49" s="211"/>
      <c r="IIP49" s="211"/>
      <c r="IIQ49" s="211"/>
      <c r="IIR49" s="211"/>
      <c r="IIS49" s="211"/>
      <c r="IIT49" s="211"/>
      <c r="IIU49" s="211"/>
      <c r="IIV49" s="211"/>
      <c r="IIW49" s="211"/>
      <c r="IIX49" s="211"/>
      <c r="IIY49" s="211"/>
      <c r="IIZ49" s="211"/>
      <c r="IJA49" s="211"/>
      <c r="IJB49" s="211"/>
      <c r="IJC49" s="211"/>
      <c r="IJD49" s="211"/>
      <c r="IJE49" s="211"/>
      <c r="IJF49" s="211"/>
      <c r="IJG49" s="211"/>
      <c r="IJH49" s="211"/>
      <c r="IJI49" s="211"/>
      <c r="IJJ49" s="211"/>
      <c r="IJK49" s="211"/>
      <c r="IJL49" s="211"/>
      <c r="IJM49" s="211"/>
      <c r="IJN49" s="211"/>
      <c r="IJO49" s="211"/>
      <c r="IJP49" s="211"/>
      <c r="IJQ49" s="211"/>
      <c r="IJR49" s="211"/>
      <c r="IJS49" s="211"/>
      <c r="IJT49" s="211"/>
      <c r="IJU49" s="211"/>
      <c r="IJV49" s="211"/>
      <c r="IJW49" s="211"/>
      <c r="IJX49" s="211"/>
      <c r="IJY49" s="211"/>
      <c r="IJZ49" s="211"/>
      <c r="IKA49" s="211"/>
      <c r="IKB49" s="211"/>
      <c r="IKC49" s="211"/>
      <c r="IKD49" s="211"/>
      <c r="IKE49" s="211"/>
      <c r="IKF49" s="211"/>
      <c r="IKG49" s="211"/>
      <c r="IKH49" s="211"/>
      <c r="IKI49" s="211"/>
      <c r="IKJ49" s="211"/>
      <c r="IKK49" s="211"/>
      <c r="IKL49" s="211"/>
      <c r="IKM49" s="211"/>
      <c r="IKN49" s="211"/>
      <c r="IKO49" s="211"/>
      <c r="IKP49" s="211"/>
      <c r="IKQ49" s="211"/>
      <c r="IKR49" s="211"/>
      <c r="IKS49" s="211"/>
      <c r="IKT49" s="211"/>
      <c r="IKU49" s="211"/>
      <c r="IKV49" s="211"/>
      <c r="IKW49" s="211"/>
      <c r="IKX49" s="211"/>
      <c r="IKY49" s="211"/>
      <c r="IKZ49" s="211"/>
      <c r="ILA49" s="211"/>
      <c r="ILB49" s="211"/>
      <c r="ILC49" s="211"/>
      <c r="ILD49" s="211"/>
      <c r="ILE49" s="211"/>
      <c r="ILF49" s="211"/>
      <c r="ILG49" s="211"/>
      <c r="ILH49" s="211"/>
      <c r="ILI49" s="211"/>
      <c r="ILJ49" s="211"/>
      <c r="ILK49" s="211"/>
      <c r="ILL49" s="211"/>
      <c r="ILM49" s="211"/>
      <c r="ILN49" s="211"/>
      <c r="ILO49" s="211"/>
      <c r="ILP49" s="211"/>
      <c r="ILQ49" s="211"/>
      <c r="ILR49" s="211"/>
      <c r="ILS49" s="211"/>
      <c r="ILT49" s="211"/>
      <c r="ILU49" s="211"/>
      <c r="ILV49" s="211"/>
      <c r="ILW49" s="211"/>
      <c r="ILX49" s="211"/>
      <c r="ILY49" s="211"/>
      <c r="ILZ49" s="211"/>
      <c r="IMA49" s="211"/>
      <c r="IMB49" s="211"/>
      <c r="IMC49" s="211"/>
      <c r="IMD49" s="211"/>
      <c r="IME49" s="211"/>
      <c r="IMF49" s="211"/>
      <c r="IMG49" s="211"/>
      <c r="IMH49" s="211"/>
      <c r="IMI49" s="211"/>
      <c r="IMJ49" s="211"/>
      <c r="IMK49" s="211"/>
      <c r="IML49" s="211"/>
      <c r="IMM49" s="211"/>
      <c r="IMN49" s="211"/>
      <c r="IMO49" s="211"/>
      <c r="IMP49" s="211"/>
      <c r="IMQ49" s="211"/>
      <c r="IMR49" s="211"/>
      <c r="IMS49" s="211"/>
      <c r="IMT49" s="211"/>
      <c r="IMU49" s="211"/>
      <c r="IMV49" s="211"/>
      <c r="IMW49" s="211"/>
      <c r="IMX49" s="211"/>
      <c r="IMY49" s="211"/>
      <c r="IMZ49" s="211"/>
      <c r="INA49" s="211"/>
      <c r="INB49" s="211"/>
      <c r="INC49" s="211"/>
      <c r="IND49" s="211"/>
      <c r="INE49" s="211"/>
      <c r="INF49" s="211"/>
      <c r="ING49" s="211"/>
      <c r="INH49" s="211"/>
      <c r="INI49" s="211"/>
      <c r="INJ49" s="211"/>
      <c r="INK49" s="211"/>
      <c r="INL49" s="211"/>
      <c r="INM49" s="211"/>
      <c r="INN49" s="211"/>
      <c r="INO49" s="211"/>
      <c r="INP49" s="211"/>
      <c r="INQ49" s="211"/>
      <c r="INR49" s="211"/>
      <c r="INS49" s="211"/>
      <c r="INT49" s="211"/>
      <c r="INU49" s="211"/>
      <c r="INV49" s="211"/>
      <c r="INW49" s="211"/>
      <c r="INX49" s="211"/>
      <c r="INY49" s="211"/>
      <c r="INZ49" s="211"/>
      <c r="IOA49" s="211"/>
      <c r="IOB49" s="211"/>
      <c r="IOC49" s="211"/>
      <c r="IOD49" s="211"/>
      <c r="IOE49" s="211"/>
      <c r="IOF49" s="211"/>
      <c r="IOG49" s="211"/>
      <c r="IOH49" s="211"/>
      <c r="IOI49" s="211"/>
      <c r="IOJ49" s="211"/>
      <c r="IOK49" s="211"/>
      <c r="IOL49" s="211"/>
      <c r="IOM49" s="211"/>
      <c r="ION49" s="211"/>
      <c r="IOO49" s="211"/>
      <c r="IOP49" s="211"/>
      <c r="IOQ49" s="211"/>
      <c r="IOR49" s="211"/>
      <c r="IOS49" s="211"/>
      <c r="IOT49" s="211"/>
      <c r="IOU49" s="211"/>
      <c r="IOV49" s="211"/>
      <c r="IOW49" s="211"/>
      <c r="IOX49" s="211"/>
      <c r="IOY49" s="211"/>
      <c r="IOZ49" s="211"/>
      <c r="IPA49" s="211"/>
      <c r="IPB49" s="211"/>
      <c r="IPC49" s="211"/>
      <c r="IPD49" s="211"/>
      <c r="IPE49" s="211"/>
      <c r="IPF49" s="211"/>
      <c r="IPG49" s="211"/>
      <c r="IPH49" s="211"/>
      <c r="IPI49" s="211"/>
      <c r="IPJ49" s="211"/>
      <c r="IPK49" s="211"/>
      <c r="IPL49" s="211"/>
      <c r="IPM49" s="211"/>
      <c r="IPN49" s="211"/>
      <c r="IPO49" s="211"/>
      <c r="IPP49" s="211"/>
      <c r="IPQ49" s="211"/>
      <c r="IPR49" s="211"/>
      <c r="IPS49" s="211"/>
      <c r="IPT49" s="211"/>
      <c r="IPU49" s="211"/>
      <c r="IPV49" s="211"/>
      <c r="IPW49" s="211"/>
      <c r="IPX49" s="211"/>
      <c r="IPY49" s="211"/>
      <c r="IPZ49" s="211"/>
      <c r="IQA49" s="211"/>
      <c r="IQB49" s="211"/>
      <c r="IQC49" s="211"/>
      <c r="IQD49" s="211"/>
      <c r="IQE49" s="211"/>
      <c r="IQF49" s="211"/>
      <c r="IQG49" s="211"/>
      <c r="IQH49" s="211"/>
      <c r="IQI49" s="211"/>
      <c r="IQJ49" s="211"/>
      <c r="IQK49" s="211"/>
      <c r="IQL49" s="211"/>
      <c r="IQM49" s="211"/>
      <c r="IQN49" s="211"/>
      <c r="IQO49" s="211"/>
      <c r="IQP49" s="211"/>
      <c r="IQQ49" s="211"/>
      <c r="IQR49" s="211"/>
      <c r="IQS49" s="211"/>
      <c r="IQT49" s="211"/>
      <c r="IQU49" s="211"/>
      <c r="IQV49" s="211"/>
      <c r="IQW49" s="211"/>
      <c r="IQX49" s="211"/>
      <c r="IQY49" s="211"/>
      <c r="IQZ49" s="211"/>
      <c r="IRA49" s="211"/>
      <c r="IRB49" s="211"/>
      <c r="IRC49" s="211"/>
      <c r="IRD49" s="211"/>
      <c r="IRE49" s="211"/>
      <c r="IRF49" s="211"/>
      <c r="IRG49" s="211"/>
      <c r="IRH49" s="211"/>
      <c r="IRI49" s="211"/>
      <c r="IRJ49" s="211"/>
      <c r="IRK49" s="211"/>
      <c r="IRL49" s="211"/>
      <c r="IRM49" s="211"/>
      <c r="IRN49" s="211"/>
      <c r="IRO49" s="211"/>
      <c r="IRP49" s="211"/>
      <c r="IRQ49" s="211"/>
      <c r="IRR49" s="211"/>
      <c r="IRS49" s="211"/>
      <c r="IRT49" s="211"/>
      <c r="IRU49" s="211"/>
      <c r="IRV49" s="211"/>
      <c r="IRW49" s="211"/>
      <c r="IRX49" s="211"/>
      <c r="IRY49" s="211"/>
      <c r="IRZ49" s="211"/>
      <c r="ISA49" s="211"/>
      <c r="ISB49" s="211"/>
      <c r="ISC49" s="211"/>
      <c r="ISD49" s="211"/>
      <c r="ISE49" s="211"/>
      <c r="ISF49" s="211"/>
      <c r="ISG49" s="211"/>
      <c r="ISH49" s="211"/>
      <c r="ISI49" s="211"/>
      <c r="ISJ49" s="211"/>
      <c r="ISK49" s="211"/>
      <c r="ISL49" s="211"/>
      <c r="ISM49" s="211"/>
      <c r="ISN49" s="211"/>
      <c r="ISO49" s="211"/>
      <c r="ISP49" s="211"/>
      <c r="ISQ49" s="211"/>
      <c r="ISR49" s="211"/>
      <c r="ISS49" s="211"/>
      <c r="IST49" s="211"/>
      <c r="ISU49" s="211"/>
      <c r="ISV49" s="211"/>
      <c r="ISW49" s="211"/>
      <c r="ISX49" s="211"/>
      <c r="ISY49" s="211"/>
      <c r="ISZ49" s="211"/>
      <c r="ITA49" s="211"/>
      <c r="ITB49" s="211"/>
      <c r="ITC49" s="211"/>
      <c r="ITD49" s="211"/>
      <c r="ITE49" s="211"/>
      <c r="ITF49" s="211"/>
      <c r="ITG49" s="211"/>
      <c r="ITH49" s="211"/>
      <c r="ITI49" s="211"/>
      <c r="ITJ49" s="211"/>
      <c r="ITK49" s="211"/>
      <c r="ITL49" s="211"/>
      <c r="ITM49" s="211"/>
      <c r="ITN49" s="211"/>
      <c r="ITO49" s="211"/>
      <c r="ITP49" s="211"/>
      <c r="ITQ49" s="211"/>
      <c r="ITR49" s="211"/>
      <c r="ITS49" s="211"/>
      <c r="ITT49" s="211"/>
      <c r="ITU49" s="211"/>
      <c r="ITV49" s="211"/>
      <c r="ITW49" s="211"/>
      <c r="ITX49" s="211"/>
      <c r="ITY49" s="211"/>
      <c r="ITZ49" s="211"/>
      <c r="IUA49" s="211"/>
      <c r="IUB49" s="211"/>
      <c r="IUC49" s="211"/>
      <c r="IUD49" s="211"/>
      <c r="IUE49" s="211"/>
      <c r="IUF49" s="211"/>
      <c r="IUG49" s="211"/>
      <c r="IUH49" s="211"/>
      <c r="IUI49" s="211"/>
      <c r="IUJ49" s="211"/>
      <c r="IUK49" s="211"/>
      <c r="IUL49" s="211"/>
      <c r="IUM49" s="211"/>
      <c r="IUN49" s="211"/>
      <c r="IUO49" s="211"/>
      <c r="IUP49" s="211"/>
      <c r="IUQ49" s="211"/>
      <c r="IUR49" s="211"/>
      <c r="IUS49" s="211"/>
      <c r="IUT49" s="211"/>
      <c r="IUU49" s="211"/>
      <c r="IUV49" s="211"/>
      <c r="IUW49" s="211"/>
      <c r="IUX49" s="211"/>
      <c r="IUY49" s="211"/>
      <c r="IUZ49" s="211"/>
      <c r="IVA49" s="211"/>
      <c r="IVB49" s="211"/>
      <c r="IVC49" s="211"/>
      <c r="IVD49" s="211"/>
      <c r="IVE49" s="211"/>
      <c r="IVF49" s="211"/>
      <c r="IVG49" s="211"/>
      <c r="IVH49" s="211"/>
      <c r="IVI49" s="211"/>
      <c r="IVJ49" s="211"/>
      <c r="IVK49" s="211"/>
      <c r="IVL49" s="211"/>
      <c r="IVM49" s="211"/>
      <c r="IVN49" s="211"/>
      <c r="IVO49" s="211"/>
      <c r="IVP49" s="211"/>
      <c r="IVQ49" s="211"/>
      <c r="IVR49" s="211"/>
      <c r="IVS49" s="211"/>
      <c r="IVT49" s="211"/>
      <c r="IVU49" s="211"/>
      <c r="IVV49" s="211"/>
      <c r="IVW49" s="211"/>
      <c r="IVX49" s="211"/>
      <c r="IVY49" s="211"/>
      <c r="IVZ49" s="211"/>
      <c r="IWA49" s="211"/>
      <c r="IWB49" s="211"/>
      <c r="IWC49" s="211"/>
      <c r="IWD49" s="211"/>
      <c r="IWE49" s="211"/>
      <c r="IWF49" s="211"/>
      <c r="IWG49" s="211"/>
      <c r="IWH49" s="211"/>
      <c r="IWI49" s="211"/>
      <c r="IWJ49" s="211"/>
      <c r="IWK49" s="211"/>
      <c r="IWL49" s="211"/>
      <c r="IWM49" s="211"/>
      <c r="IWN49" s="211"/>
      <c r="IWO49" s="211"/>
      <c r="IWP49" s="211"/>
      <c r="IWQ49" s="211"/>
      <c r="IWR49" s="211"/>
      <c r="IWS49" s="211"/>
      <c r="IWT49" s="211"/>
      <c r="IWU49" s="211"/>
      <c r="IWV49" s="211"/>
      <c r="IWW49" s="211"/>
      <c r="IWX49" s="211"/>
      <c r="IWY49" s="211"/>
      <c r="IWZ49" s="211"/>
      <c r="IXA49" s="211"/>
      <c r="IXB49" s="211"/>
      <c r="IXC49" s="211"/>
      <c r="IXD49" s="211"/>
      <c r="IXE49" s="211"/>
      <c r="IXF49" s="211"/>
      <c r="IXG49" s="211"/>
      <c r="IXH49" s="211"/>
      <c r="IXI49" s="211"/>
      <c r="IXJ49" s="211"/>
      <c r="IXK49" s="211"/>
      <c r="IXL49" s="211"/>
      <c r="IXM49" s="211"/>
      <c r="IXN49" s="211"/>
      <c r="IXO49" s="211"/>
      <c r="IXP49" s="211"/>
      <c r="IXQ49" s="211"/>
      <c r="IXR49" s="211"/>
      <c r="IXS49" s="211"/>
      <c r="IXT49" s="211"/>
      <c r="IXU49" s="211"/>
      <c r="IXV49" s="211"/>
      <c r="IXW49" s="211"/>
      <c r="IXX49" s="211"/>
      <c r="IXY49" s="211"/>
      <c r="IXZ49" s="211"/>
      <c r="IYA49" s="211"/>
      <c r="IYB49" s="211"/>
      <c r="IYC49" s="211"/>
      <c r="IYD49" s="211"/>
      <c r="IYE49" s="211"/>
      <c r="IYF49" s="211"/>
      <c r="IYG49" s="211"/>
      <c r="IYH49" s="211"/>
      <c r="IYI49" s="211"/>
      <c r="IYJ49" s="211"/>
      <c r="IYK49" s="211"/>
      <c r="IYL49" s="211"/>
      <c r="IYM49" s="211"/>
      <c r="IYN49" s="211"/>
      <c r="IYO49" s="211"/>
      <c r="IYP49" s="211"/>
      <c r="IYQ49" s="211"/>
      <c r="IYR49" s="211"/>
      <c r="IYS49" s="211"/>
      <c r="IYT49" s="211"/>
      <c r="IYU49" s="211"/>
      <c r="IYV49" s="211"/>
      <c r="IYW49" s="211"/>
      <c r="IYX49" s="211"/>
      <c r="IYY49" s="211"/>
      <c r="IYZ49" s="211"/>
      <c r="IZA49" s="211"/>
      <c r="IZB49" s="211"/>
      <c r="IZC49" s="211"/>
      <c r="IZD49" s="211"/>
      <c r="IZE49" s="211"/>
      <c r="IZF49" s="211"/>
      <c r="IZG49" s="211"/>
      <c r="IZH49" s="211"/>
      <c r="IZI49" s="211"/>
      <c r="IZJ49" s="211"/>
      <c r="IZK49" s="211"/>
      <c r="IZL49" s="211"/>
      <c r="IZM49" s="211"/>
      <c r="IZN49" s="211"/>
      <c r="IZO49" s="211"/>
      <c r="IZP49" s="211"/>
      <c r="IZQ49" s="211"/>
      <c r="IZR49" s="211"/>
      <c r="IZS49" s="211"/>
      <c r="IZT49" s="211"/>
      <c r="IZU49" s="211"/>
      <c r="IZV49" s="211"/>
      <c r="IZW49" s="211"/>
      <c r="IZX49" s="211"/>
      <c r="IZY49" s="211"/>
      <c r="IZZ49" s="211"/>
      <c r="JAA49" s="211"/>
      <c r="JAB49" s="211"/>
      <c r="JAC49" s="211"/>
      <c r="JAD49" s="211"/>
      <c r="JAE49" s="211"/>
      <c r="JAF49" s="211"/>
      <c r="JAG49" s="211"/>
      <c r="JAH49" s="211"/>
      <c r="JAI49" s="211"/>
      <c r="JAJ49" s="211"/>
      <c r="JAK49" s="211"/>
      <c r="JAL49" s="211"/>
      <c r="JAM49" s="211"/>
      <c r="JAN49" s="211"/>
      <c r="JAO49" s="211"/>
      <c r="JAP49" s="211"/>
      <c r="JAQ49" s="211"/>
      <c r="JAR49" s="211"/>
      <c r="JAS49" s="211"/>
      <c r="JAT49" s="211"/>
      <c r="JAU49" s="211"/>
      <c r="JAV49" s="211"/>
      <c r="JAW49" s="211"/>
      <c r="JAX49" s="211"/>
      <c r="JAY49" s="211"/>
      <c r="JAZ49" s="211"/>
      <c r="JBA49" s="211"/>
      <c r="JBB49" s="211"/>
      <c r="JBC49" s="211"/>
      <c r="JBD49" s="211"/>
      <c r="JBE49" s="211"/>
      <c r="JBF49" s="211"/>
      <c r="JBG49" s="211"/>
      <c r="JBH49" s="211"/>
      <c r="JBI49" s="211"/>
      <c r="JBJ49" s="211"/>
      <c r="JBK49" s="211"/>
      <c r="JBL49" s="211"/>
      <c r="JBM49" s="211"/>
      <c r="JBN49" s="211"/>
      <c r="JBO49" s="211"/>
      <c r="JBP49" s="211"/>
      <c r="JBQ49" s="211"/>
      <c r="JBR49" s="211"/>
      <c r="JBS49" s="211"/>
      <c r="JBT49" s="211"/>
      <c r="JBU49" s="211"/>
      <c r="JBV49" s="211"/>
      <c r="JBW49" s="211"/>
      <c r="JBX49" s="211"/>
      <c r="JBY49" s="211"/>
      <c r="JBZ49" s="211"/>
      <c r="JCA49" s="211"/>
      <c r="JCB49" s="211"/>
      <c r="JCC49" s="211"/>
      <c r="JCD49" s="211"/>
      <c r="JCE49" s="211"/>
      <c r="JCF49" s="211"/>
      <c r="JCG49" s="211"/>
      <c r="JCH49" s="211"/>
      <c r="JCI49" s="211"/>
      <c r="JCJ49" s="211"/>
      <c r="JCK49" s="211"/>
      <c r="JCL49" s="211"/>
      <c r="JCM49" s="211"/>
      <c r="JCN49" s="211"/>
      <c r="JCO49" s="211"/>
      <c r="JCP49" s="211"/>
      <c r="JCQ49" s="211"/>
      <c r="JCR49" s="211"/>
      <c r="JCS49" s="211"/>
      <c r="JCT49" s="211"/>
      <c r="JCU49" s="211"/>
      <c r="JCV49" s="211"/>
      <c r="JCW49" s="211"/>
      <c r="JCX49" s="211"/>
      <c r="JCY49" s="211"/>
      <c r="JCZ49" s="211"/>
      <c r="JDA49" s="211"/>
      <c r="JDB49" s="211"/>
      <c r="JDC49" s="211"/>
      <c r="JDD49" s="211"/>
      <c r="JDE49" s="211"/>
      <c r="JDF49" s="211"/>
      <c r="JDG49" s="211"/>
      <c r="JDH49" s="211"/>
      <c r="JDI49" s="211"/>
      <c r="JDJ49" s="211"/>
      <c r="JDK49" s="211"/>
      <c r="JDL49" s="211"/>
      <c r="JDM49" s="211"/>
      <c r="JDN49" s="211"/>
      <c r="JDO49" s="211"/>
      <c r="JDP49" s="211"/>
      <c r="JDQ49" s="211"/>
      <c r="JDR49" s="211"/>
      <c r="JDS49" s="211"/>
      <c r="JDT49" s="211"/>
      <c r="JDU49" s="211"/>
      <c r="JDV49" s="211"/>
      <c r="JDW49" s="211"/>
      <c r="JDX49" s="211"/>
      <c r="JDY49" s="211"/>
      <c r="JDZ49" s="211"/>
      <c r="JEA49" s="211"/>
      <c r="JEB49" s="211"/>
      <c r="JEC49" s="211"/>
      <c r="JED49" s="211"/>
      <c r="JEE49" s="211"/>
      <c r="JEF49" s="211"/>
      <c r="JEG49" s="211"/>
      <c r="JEH49" s="211"/>
      <c r="JEI49" s="211"/>
      <c r="JEJ49" s="211"/>
      <c r="JEK49" s="211"/>
      <c r="JEL49" s="211"/>
      <c r="JEM49" s="211"/>
      <c r="JEN49" s="211"/>
      <c r="JEO49" s="211"/>
      <c r="JEP49" s="211"/>
      <c r="JEQ49" s="211"/>
      <c r="JER49" s="211"/>
      <c r="JES49" s="211"/>
      <c r="JET49" s="211"/>
      <c r="JEU49" s="211"/>
      <c r="JEV49" s="211"/>
      <c r="JEW49" s="211"/>
      <c r="JEX49" s="211"/>
      <c r="JEY49" s="211"/>
      <c r="JEZ49" s="211"/>
      <c r="JFA49" s="211"/>
      <c r="JFB49" s="211"/>
      <c r="JFC49" s="211"/>
      <c r="JFD49" s="211"/>
      <c r="JFE49" s="211"/>
      <c r="JFF49" s="211"/>
      <c r="JFG49" s="211"/>
      <c r="JFH49" s="211"/>
      <c r="JFI49" s="211"/>
      <c r="JFJ49" s="211"/>
      <c r="JFK49" s="211"/>
      <c r="JFL49" s="211"/>
      <c r="JFM49" s="211"/>
      <c r="JFN49" s="211"/>
      <c r="JFO49" s="211"/>
      <c r="JFP49" s="211"/>
      <c r="JFQ49" s="211"/>
      <c r="JFR49" s="211"/>
      <c r="JFS49" s="211"/>
      <c r="JFT49" s="211"/>
      <c r="JFU49" s="211"/>
      <c r="JFV49" s="211"/>
      <c r="JFW49" s="211"/>
      <c r="JFX49" s="211"/>
      <c r="JFY49" s="211"/>
      <c r="JFZ49" s="211"/>
      <c r="JGA49" s="211"/>
      <c r="JGB49" s="211"/>
      <c r="JGC49" s="211"/>
      <c r="JGD49" s="211"/>
      <c r="JGE49" s="211"/>
      <c r="JGF49" s="211"/>
      <c r="JGG49" s="211"/>
      <c r="JGH49" s="211"/>
      <c r="JGI49" s="211"/>
      <c r="JGJ49" s="211"/>
      <c r="JGK49" s="211"/>
      <c r="JGL49" s="211"/>
      <c r="JGM49" s="211"/>
      <c r="JGN49" s="211"/>
      <c r="JGO49" s="211"/>
      <c r="JGP49" s="211"/>
      <c r="JGQ49" s="211"/>
      <c r="JGR49" s="211"/>
      <c r="JGS49" s="211"/>
      <c r="JGT49" s="211"/>
      <c r="JGU49" s="211"/>
      <c r="JGV49" s="211"/>
      <c r="JGW49" s="211"/>
      <c r="JGX49" s="211"/>
      <c r="JGY49" s="211"/>
      <c r="JGZ49" s="211"/>
      <c r="JHA49" s="211"/>
      <c r="JHB49" s="211"/>
      <c r="JHC49" s="211"/>
      <c r="JHD49" s="211"/>
      <c r="JHE49" s="211"/>
      <c r="JHF49" s="211"/>
      <c r="JHG49" s="211"/>
      <c r="JHH49" s="211"/>
      <c r="JHI49" s="211"/>
      <c r="JHJ49" s="211"/>
      <c r="JHK49" s="211"/>
      <c r="JHL49" s="211"/>
      <c r="JHM49" s="211"/>
      <c r="JHN49" s="211"/>
      <c r="JHO49" s="211"/>
      <c r="JHP49" s="211"/>
      <c r="JHQ49" s="211"/>
      <c r="JHR49" s="211"/>
      <c r="JHS49" s="211"/>
      <c r="JHT49" s="211"/>
      <c r="JHU49" s="211"/>
      <c r="JHV49" s="211"/>
      <c r="JHW49" s="211"/>
      <c r="JHX49" s="211"/>
      <c r="JHY49" s="211"/>
      <c r="JHZ49" s="211"/>
      <c r="JIA49" s="211"/>
      <c r="JIB49" s="211"/>
      <c r="JIC49" s="211"/>
      <c r="JID49" s="211"/>
      <c r="JIE49" s="211"/>
      <c r="JIF49" s="211"/>
      <c r="JIG49" s="211"/>
      <c r="JIH49" s="211"/>
      <c r="JII49" s="211"/>
      <c r="JIJ49" s="211"/>
      <c r="JIK49" s="211"/>
      <c r="JIL49" s="211"/>
      <c r="JIM49" s="211"/>
      <c r="JIN49" s="211"/>
      <c r="JIO49" s="211"/>
      <c r="JIP49" s="211"/>
      <c r="JIQ49" s="211"/>
      <c r="JIR49" s="211"/>
      <c r="JIS49" s="211"/>
      <c r="JIT49" s="211"/>
      <c r="JIU49" s="211"/>
      <c r="JIV49" s="211"/>
      <c r="JIW49" s="211"/>
      <c r="JIX49" s="211"/>
      <c r="JIY49" s="211"/>
      <c r="JIZ49" s="211"/>
      <c r="JJA49" s="211"/>
      <c r="JJB49" s="211"/>
      <c r="JJC49" s="211"/>
      <c r="JJD49" s="211"/>
      <c r="JJE49" s="211"/>
      <c r="JJF49" s="211"/>
      <c r="JJG49" s="211"/>
      <c r="JJH49" s="211"/>
      <c r="JJI49" s="211"/>
      <c r="JJJ49" s="211"/>
      <c r="JJK49" s="211"/>
      <c r="JJL49" s="211"/>
      <c r="JJM49" s="211"/>
      <c r="JJN49" s="211"/>
      <c r="JJO49" s="211"/>
      <c r="JJP49" s="211"/>
      <c r="JJQ49" s="211"/>
      <c r="JJR49" s="211"/>
      <c r="JJS49" s="211"/>
      <c r="JJT49" s="211"/>
      <c r="JJU49" s="211"/>
      <c r="JJV49" s="211"/>
      <c r="JJW49" s="211"/>
      <c r="JJX49" s="211"/>
      <c r="JJY49" s="211"/>
      <c r="JJZ49" s="211"/>
      <c r="JKA49" s="211"/>
      <c r="JKB49" s="211"/>
      <c r="JKC49" s="211"/>
      <c r="JKD49" s="211"/>
      <c r="JKE49" s="211"/>
      <c r="JKF49" s="211"/>
      <c r="JKG49" s="211"/>
      <c r="JKH49" s="211"/>
      <c r="JKI49" s="211"/>
      <c r="JKJ49" s="211"/>
      <c r="JKK49" s="211"/>
      <c r="JKL49" s="211"/>
      <c r="JKM49" s="211"/>
      <c r="JKN49" s="211"/>
      <c r="JKO49" s="211"/>
      <c r="JKP49" s="211"/>
      <c r="JKQ49" s="211"/>
      <c r="JKR49" s="211"/>
      <c r="JKS49" s="211"/>
      <c r="JKT49" s="211"/>
      <c r="JKU49" s="211"/>
      <c r="JKV49" s="211"/>
      <c r="JKW49" s="211"/>
      <c r="JKX49" s="211"/>
      <c r="JKY49" s="211"/>
      <c r="JKZ49" s="211"/>
      <c r="JLA49" s="211"/>
      <c r="JLB49" s="211"/>
      <c r="JLC49" s="211"/>
      <c r="JLD49" s="211"/>
      <c r="JLE49" s="211"/>
      <c r="JLF49" s="211"/>
      <c r="JLG49" s="211"/>
      <c r="JLH49" s="211"/>
      <c r="JLI49" s="211"/>
      <c r="JLJ49" s="211"/>
      <c r="JLK49" s="211"/>
      <c r="JLL49" s="211"/>
      <c r="JLM49" s="211"/>
      <c r="JLN49" s="211"/>
      <c r="JLO49" s="211"/>
      <c r="JLP49" s="211"/>
      <c r="JLQ49" s="211"/>
      <c r="JLR49" s="211"/>
      <c r="JLS49" s="211"/>
      <c r="JLT49" s="211"/>
      <c r="JLU49" s="211"/>
      <c r="JLV49" s="211"/>
      <c r="JLW49" s="211"/>
      <c r="JLX49" s="211"/>
      <c r="JLY49" s="211"/>
      <c r="JLZ49" s="211"/>
      <c r="JMA49" s="211"/>
      <c r="JMB49" s="211"/>
      <c r="JMC49" s="211"/>
      <c r="JMD49" s="211"/>
      <c r="JME49" s="211"/>
      <c r="JMF49" s="211"/>
      <c r="JMG49" s="211"/>
      <c r="JMH49" s="211"/>
      <c r="JMI49" s="211"/>
      <c r="JMJ49" s="211"/>
      <c r="JMK49" s="211"/>
      <c r="JML49" s="211"/>
      <c r="JMM49" s="211"/>
      <c r="JMN49" s="211"/>
      <c r="JMO49" s="211"/>
      <c r="JMP49" s="211"/>
      <c r="JMQ49" s="211"/>
      <c r="JMR49" s="211"/>
      <c r="JMS49" s="211"/>
      <c r="JMT49" s="211"/>
      <c r="JMU49" s="211"/>
      <c r="JMV49" s="211"/>
      <c r="JMW49" s="211"/>
      <c r="JMX49" s="211"/>
      <c r="JMY49" s="211"/>
      <c r="JMZ49" s="211"/>
      <c r="JNA49" s="211"/>
      <c r="JNB49" s="211"/>
      <c r="JNC49" s="211"/>
      <c r="JND49" s="211"/>
      <c r="JNE49" s="211"/>
      <c r="JNF49" s="211"/>
      <c r="JNG49" s="211"/>
      <c r="JNH49" s="211"/>
      <c r="JNI49" s="211"/>
      <c r="JNJ49" s="211"/>
      <c r="JNK49" s="211"/>
      <c r="JNL49" s="211"/>
      <c r="JNM49" s="211"/>
      <c r="JNN49" s="211"/>
      <c r="JNO49" s="211"/>
      <c r="JNP49" s="211"/>
      <c r="JNQ49" s="211"/>
      <c r="JNR49" s="211"/>
      <c r="JNS49" s="211"/>
      <c r="JNT49" s="211"/>
      <c r="JNU49" s="211"/>
      <c r="JNV49" s="211"/>
      <c r="JNW49" s="211"/>
      <c r="JNX49" s="211"/>
      <c r="JNY49" s="211"/>
      <c r="JNZ49" s="211"/>
      <c r="JOA49" s="211"/>
      <c r="JOB49" s="211"/>
      <c r="JOC49" s="211"/>
      <c r="JOD49" s="211"/>
      <c r="JOE49" s="211"/>
      <c r="JOF49" s="211"/>
      <c r="JOG49" s="211"/>
      <c r="JOH49" s="211"/>
      <c r="JOI49" s="211"/>
      <c r="JOJ49" s="211"/>
      <c r="JOK49" s="211"/>
      <c r="JOL49" s="211"/>
      <c r="JOM49" s="211"/>
      <c r="JON49" s="211"/>
      <c r="JOO49" s="211"/>
      <c r="JOP49" s="211"/>
      <c r="JOQ49" s="211"/>
      <c r="JOR49" s="211"/>
      <c r="JOS49" s="211"/>
      <c r="JOT49" s="211"/>
      <c r="JOU49" s="211"/>
      <c r="JOV49" s="211"/>
      <c r="JOW49" s="211"/>
      <c r="JOX49" s="211"/>
      <c r="JOY49" s="211"/>
      <c r="JOZ49" s="211"/>
      <c r="JPA49" s="211"/>
      <c r="JPB49" s="211"/>
      <c r="JPC49" s="211"/>
      <c r="JPD49" s="211"/>
      <c r="JPE49" s="211"/>
      <c r="JPF49" s="211"/>
      <c r="JPG49" s="211"/>
      <c r="JPH49" s="211"/>
      <c r="JPI49" s="211"/>
      <c r="JPJ49" s="211"/>
      <c r="JPK49" s="211"/>
      <c r="JPL49" s="211"/>
      <c r="JPM49" s="211"/>
      <c r="JPN49" s="211"/>
      <c r="JPO49" s="211"/>
      <c r="JPP49" s="211"/>
      <c r="JPQ49" s="211"/>
      <c r="JPR49" s="211"/>
      <c r="JPS49" s="211"/>
      <c r="JPT49" s="211"/>
      <c r="JPU49" s="211"/>
      <c r="JPV49" s="211"/>
      <c r="JPW49" s="211"/>
      <c r="JPX49" s="211"/>
      <c r="JPY49" s="211"/>
      <c r="JPZ49" s="211"/>
      <c r="JQA49" s="211"/>
      <c r="JQB49" s="211"/>
      <c r="JQC49" s="211"/>
      <c r="JQD49" s="211"/>
      <c r="JQE49" s="211"/>
      <c r="JQF49" s="211"/>
      <c r="JQG49" s="211"/>
      <c r="JQH49" s="211"/>
      <c r="JQI49" s="211"/>
      <c r="JQJ49" s="211"/>
      <c r="JQK49" s="211"/>
      <c r="JQL49" s="211"/>
      <c r="JQM49" s="211"/>
      <c r="JQN49" s="211"/>
      <c r="JQO49" s="211"/>
      <c r="JQP49" s="211"/>
      <c r="JQQ49" s="211"/>
      <c r="JQR49" s="211"/>
      <c r="JQS49" s="211"/>
      <c r="JQT49" s="211"/>
      <c r="JQU49" s="211"/>
      <c r="JQV49" s="211"/>
      <c r="JQW49" s="211"/>
      <c r="JQX49" s="211"/>
      <c r="JQY49" s="211"/>
      <c r="JQZ49" s="211"/>
      <c r="JRA49" s="211"/>
      <c r="JRB49" s="211"/>
      <c r="JRC49" s="211"/>
      <c r="JRD49" s="211"/>
      <c r="JRE49" s="211"/>
      <c r="JRF49" s="211"/>
      <c r="JRG49" s="211"/>
      <c r="JRH49" s="211"/>
      <c r="JRI49" s="211"/>
      <c r="JRJ49" s="211"/>
      <c r="JRK49" s="211"/>
      <c r="JRL49" s="211"/>
      <c r="JRM49" s="211"/>
      <c r="JRN49" s="211"/>
      <c r="JRO49" s="211"/>
      <c r="JRP49" s="211"/>
      <c r="JRQ49" s="211"/>
      <c r="JRR49" s="211"/>
      <c r="JRS49" s="211"/>
      <c r="JRT49" s="211"/>
      <c r="JRU49" s="211"/>
      <c r="JRV49" s="211"/>
      <c r="JRW49" s="211"/>
      <c r="JRX49" s="211"/>
      <c r="JRY49" s="211"/>
      <c r="JRZ49" s="211"/>
      <c r="JSA49" s="211"/>
      <c r="JSB49" s="211"/>
      <c r="JSC49" s="211"/>
      <c r="JSD49" s="211"/>
      <c r="JSE49" s="211"/>
      <c r="JSF49" s="211"/>
      <c r="JSG49" s="211"/>
      <c r="JSH49" s="211"/>
      <c r="JSI49" s="211"/>
      <c r="JSJ49" s="211"/>
      <c r="JSK49" s="211"/>
      <c r="JSL49" s="211"/>
      <c r="JSM49" s="211"/>
      <c r="JSN49" s="211"/>
      <c r="JSO49" s="211"/>
      <c r="JSP49" s="211"/>
      <c r="JSQ49" s="211"/>
      <c r="JSR49" s="211"/>
      <c r="JSS49" s="211"/>
      <c r="JST49" s="211"/>
      <c r="JSU49" s="211"/>
      <c r="JSV49" s="211"/>
      <c r="JSW49" s="211"/>
      <c r="JSX49" s="211"/>
      <c r="JSY49" s="211"/>
      <c r="JSZ49" s="211"/>
      <c r="JTA49" s="211"/>
      <c r="JTB49" s="211"/>
      <c r="JTC49" s="211"/>
      <c r="JTD49" s="211"/>
      <c r="JTE49" s="211"/>
      <c r="JTF49" s="211"/>
      <c r="JTG49" s="211"/>
      <c r="JTH49" s="211"/>
      <c r="JTI49" s="211"/>
      <c r="JTJ49" s="211"/>
      <c r="JTK49" s="211"/>
      <c r="JTL49" s="211"/>
      <c r="JTM49" s="211"/>
      <c r="JTN49" s="211"/>
      <c r="JTO49" s="211"/>
      <c r="JTP49" s="211"/>
      <c r="JTQ49" s="211"/>
      <c r="JTR49" s="211"/>
      <c r="JTS49" s="211"/>
      <c r="JTT49" s="211"/>
      <c r="JTU49" s="211"/>
      <c r="JTV49" s="211"/>
      <c r="JTW49" s="211"/>
      <c r="JTX49" s="211"/>
      <c r="JTY49" s="211"/>
      <c r="JTZ49" s="211"/>
      <c r="JUA49" s="211"/>
      <c r="JUB49" s="211"/>
      <c r="JUC49" s="211"/>
      <c r="JUD49" s="211"/>
      <c r="JUE49" s="211"/>
      <c r="JUF49" s="211"/>
      <c r="JUG49" s="211"/>
      <c r="JUH49" s="211"/>
      <c r="JUI49" s="211"/>
      <c r="JUJ49" s="211"/>
      <c r="JUK49" s="211"/>
      <c r="JUL49" s="211"/>
      <c r="JUM49" s="211"/>
      <c r="JUN49" s="211"/>
      <c r="JUO49" s="211"/>
      <c r="JUP49" s="211"/>
      <c r="JUQ49" s="211"/>
      <c r="JUR49" s="211"/>
      <c r="JUS49" s="211"/>
      <c r="JUT49" s="211"/>
      <c r="JUU49" s="211"/>
      <c r="JUV49" s="211"/>
      <c r="JUW49" s="211"/>
      <c r="JUX49" s="211"/>
      <c r="JUY49" s="211"/>
      <c r="JUZ49" s="211"/>
      <c r="JVA49" s="211"/>
      <c r="JVB49" s="211"/>
      <c r="JVC49" s="211"/>
      <c r="JVD49" s="211"/>
      <c r="JVE49" s="211"/>
      <c r="JVF49" s="211"/>
      <c r="JVG49" s="211"/>
      <c r="JVH49" s="211"/>
      <c r="JVI49" s="211"/>
      <c r="JVJ49" s="211"/>
      <c r="JVK49" s="211"/>
      <c r="JVL49" s="211"/>
      <c r="JVM49" s="211"/>
      <c r="JVN49" s="211"/>
      <c r="JVO49" s="211"/>
      <c r="JVP49" s="211"/>
      <c r="JVQ49" s="211"/>
      <c r="JVR49" s="211"/>
      <c r="JVS49" s="211"/>
      <c r="JVT49" s="211"/>
      <c r="JVU49" s="211"/>
      <c r="JVV49" s="211"/>
      <c r="JVW49" s="211"/>
      <c r="JVX49" s="211"/>
      <c r="JVY49" s="211"/>
      <c r="JVZ49" s="211"/>
      <c r="JWA49" s="211"/>
      <c r="JWB49" s="211"/>
      <c r="JWC49" s="211"/>
      <c r="JWD49" s="211"/>
      <c r="JWE49" s="211"/>
      <c r="JWF49" s="211"/>
      <c r="JWG49" s="211"/>
      <c r="JWH49" s="211"/>
      <c r="JWI49" s="211"/>
      <c r="JWJ49" s="211"/>
      <c r="JWK49" s="211"/>
      <c r="JWL49" s="211"/>
      <c r="JWM49" s="211"/>
      <c r="JWN49" s="211"/>
      <c r="JWO49" s="211"/>
      <c r="JWP49" s="211"/>
      <c r="JWQ49" s="211"/>
      <c r="JWR49" s="211"/>
      <c r="JWS49" s="211"/>
      <c r="JWT49" s="211"/>
      <c r="JWU49" s="211"/>
      <c r="JWV49" s="211"/>
      <c r="JWW49" s="211"/>
      <c r="JWX49" s="211"/>
      <c r="JWY49" s="211"/>
      <c r="JWZ49" s="211"/>
      <c r="JXA49" s="211"/>
      <c r="JXB49" s="211"/>
      <c r="JXC49" s="211"/>
      <c r="JXD49" s="211"/>
      <c r="JXE49" s="211"/>
      <c r="JXF49" s="211"/>
      <c r="JXG49" s="211"/>
      <c r="JXH49" s="211"/>
      <c r="JXI49" s="211"/>
      <c r="JXJ49" s="211"/>
      <c r="JXK49" s="211"/>
      <c r="JXL49" s="211"/>
      <c r="JXM49" s="211"/>
      <c r="JXN49" s="211"/>
      <c r="JXO49" s="211"/>
      <c r="JXP49" s="211"/>
      <c r="JXQ49" s="211"/>
      <c r="JXR49" s="211"/>
      <c r="JXS49" s="211"/>
      <c r="JXT49" s="211"/>
      <c r="JXU49" s="211"/>
      <c r="JXV49" s="211"/>
      <c r="JXW49" s="211"/>
      <c r="JXX49" s="211"/>
      <c r="JXY49" s="211"/>
      <c r="JXZ49" s="211"/>
      <c r="JYA49" s="211"/>
      <c r="JYB49" s="211"/>
      <c r="JYC49" s="211"/>
      <c r="JYD49" s="211"/>
      <c r="JYE49" s="211"/>
      <c r="JYF49" s="211"/>
      <c r="JYG49" s="211"/>
      <c r="JYH49" s="211"/>
      <c r="JYI49" s="211"/>
      <c r="JYJ49" s="211"/>
      <c r="JYK49" s="211"/>
      <c r="JYL49" s="211"/>
      <c r="JYM49" s="211"/>
      <c r="JYN49" s="211"/>
      <c r="JYO49" s="211"/>
      <c r="JYP49" s="211"/>
      <c r="JYQ49" s="211"/>
      <c r="JYR49" s="211"/>
      <c r="JYS49" s="211"/>
      <c r="JYT49" s="211"/>
      <c r="JYU49" s="211"/>
      <c r="JYV49" s="211"/>
      <c r="JYW49" s="211"/>
      <c r="JYX49" s="211"/>
      <c r="JYY49" s="211"/>
      <c r="JYZ49" s="211"/>
      <c r="JZA49" s="211"/>
      <c r="JZB49" s="211"/>
      <c r="JZC49" s="211"/>
      <c r="JZD49" s="211"/>
      <c r="JZE49" s="211"/>
      <c r="JZF49" s="211"/>
      <c r="JZG49" s="211"/>
      <c r="JZH49" s="211"/>
      <c r="JZI49" s="211"/>
      <c r="JZJ49" s="211"/>
      <c r="JZK49" s="211"/>
      <c r="JZL49" s="211"/>
      <c r="JZM49" s="211"/>
      <c r="JZN49" s="211"/>
      <c r="JZO49" s="211"/>
      <c r="JZP49" s="211"/>
      <c r="JZQ49" s="211"/>
      <c r="JZR49" s="211"/>
      <c r="JZS49" s="211"/>
      <c r="JZT49" s="211"/>
      <c r="JZU49" s="211"/>
      <c r="JZV49" s="211"/>
      <c r="JZW49" s="211"/>
      <c r="JZX49" s="211"/>
      <c r="JZY49" s="211"/>
      <c r="JZZ49" s="211"/>
      <c r="KAA49" s="211"/>
      <c r="KAB49" s="211"/>
      <c r="KAC49" s="211"/>
      <c r="KAD49" s="211"/>
      <c r="KAE49" s="211"/>
      <c r="KAF49" s="211"/>
      <c r="KAG49" s="211"/>
      <c r="KAH49" s="211"/>
      <c r="KAI49" s="211"/>
      <c r="KAJ49" s="211"/>
      <c r="KAK49" s="211"/>
      <c r="KAL49" s="211"/>
      <c r="KAM49" s="211"/>
      <c r="KAN49" s="211"/>
      <c r="KAO49" s="211"/>
      <c r="KAP49" s="211"/>
      <c r="KAQ49" s="211"/>
      <c r="KAR49" s="211"/>
      <c r="KAS49" s="211"/>
      <c r="KAT49" s="211"/>
      <c r="KAU49" s="211"/>
      <c r="KAV49" s="211"/>
      <c r="KAW49" s="211"/>
      <c r="KAX49" s="211"/>
      <c r="KAY49" s="211"/>
      <c r="KAZ49" s="211"/>
      <c r="KBA49" s="211"/>
      <c r="KBB49" s="211"/>
      <c r="KBC49" s="211"/>
      <c r="KBD49" s="211"/>
      <c r="KBE49" s="211"/>
      <c r="KBF49" s="211"/>
      <c r="KBG49" s="211"/>
      <c r="KBH49" s="211"/>
      <c r="KBI49" s="211"/>
      <c r="KBJ49" s="211"/>
      <c r="KBK49" s="211"/>
      <c r="KBL49" s="211"/>
      <c r="KBM49" s="211"/>
      <c r="KBN49" s="211"/>
      <c r="KBO49" s="211"/>
      <c r="KBP49" s="211"/>
      <c r="KBQ49" s="211"/>
      <c r="KBR49" s="211"/>
      <c r="KBS49" s="211"/>
      <c r="KBT49" s="211"/>
      <c r="KBU49" s="211"/>
      <c r="KBV49" s="211"/>
      <c r="KBW49" s="211"/>
      <c r="KBX49" s="211"/>
      <c r="KBY49" s="211"/>
      <c r="KBZ49" s="211"/>
      <c r="KCA49" s="211"/>
      <c r="KCB49" s="211"/>
      <c r="KCC49" s="211"/>
      <c r="KCD49" s="211"/>
      <c r="KCE49" s="211"/>
      <c r="KCF49" s="211"/>
      <c r="KCG49" s="211"/>
      <c r="KCH49" s="211"/>
      <c r="KCI49" s="211"/>
      <c r="KCJ49" s="211"/>
      <c r="KCK49" s="211"/>
      <c r="KCL49" s="211"/>
      <c r="KCM49" s="211"/>
      <c r="KCN49" s="211"/>
      <c r="KCO49" s="211"/>
      <c r="KCP49" s="211"/>
      <c r="KCQ49" s="211"/>
      <c r="KCR49" s="211"/>
      <c r="KCS49" s="211"/>
      <c r="KCT49" s="211"/>
      <c r="KCU49" s="211"/>
      <c r="KCV49" s="211"/>
      <c r="KCW49" s="211"/>
      <c r="KCX49" s="211"/>
      <c r="KCY49" s="211"/>
      <c r="KCZ49" s="211"/>
      <c r="KDA49" s="211"/>
      <c r="KDB49" s="211"/>
      <c r="KDC49" s="211"/>
      <c r="KDD49" s="211"/>
      <c r="KDE49" s="211"/>
      <c r="KDF49" s="211"/>
      <c r="KDG49" s="211"/>
      <c r="KDH49" s="211"/>
      <c r="KDI49" s="211"/>
      <c r="KDJ49" s="211"/>
      <c r="KDK49" s="211"/>
      <c r="KDL49" s="211"/>
      <c r="KDM49" s="211"/>
      <c r="KDN49" s="211"/>
      <c r="KDO49" s="211"/>
      <c r="KDP49" s="211"/>
      <c r="KDQ49" s="211"/>
      <c r="KDR49" s="211"/>
      <c r="KDS49" s="211"/>
      <c r="KDT49" s="211"/>
      <c r="KDU49" s="211"/>
      <c r="KDV49" s="211"/>
      <c r="KDW49" s="211"/>
      <c r="KDX49" s="211"/>
      <c r="KDY49" s="211"/>
      <c r="KDZ49" s="211"/>
      <c r="KEA49" s="211"/>
      <c r="KEB49" s="211"/>
      <c r="KEC49" s="211"/>
      <c r="KED49" s="211"/>
      <c r="KEE49" s="211"/>
      <c r="KEF49" s="211"/>
      <c r="KEG49" s="211"/>
      <c r="KEH49" s="211"/>
      <c r="KEI49" s="211"/>
      <c r="KEJ49" s="211"/>
      <c r="KEK49" s="211"/>
      <c r="KEL49" s="211"/>
      <c r="KEM49" s="211"/>
      <c r="KEN49" s="211"/>
      <c r="KEO49" s="211"/>
      <c r="KEP49" s="211"/>
      <c r="KEQ49" s="211"/>
      <c r="KER49" s="211"/>
      <c r="KES49" s="211"/>
      <c r="KET49" s="211"/>
      <c r="KEU49" s="211"/>
      <c r="KEV49" s="211"/>
      <c r="KEW49" s="211"/>
      <c r="KEX49" s="211"/>
      <c r="KEY49" s="211"/>
      <c r="KEZ49" s="211"/>
      <c r="KFA49" s="211"/>
      <c r="KFB49" s="211"/>
      <c r="KFC49" s="211"/>
      <c r="KFD49" s="211"/>
      <c r="KFE49" s="211"/>
      <c r="KFF49" s="211"/>
      <c r="KFG49" s="211"/>
      <c r="KFH49" s="211"/>
      <c r="KFI49" s="211"/>
      <c r="KFJ49" s="211"/>
      <c r="KFK49" s="211"/>
      <c r="KFL49" s="211"/>
      <c r="KFM49" s="211"/>
      <c r="KFN49" s="211"/>
      <c r="KFO49" s="211"/>
      <c r="KFP49" s="211"/>
      <c r="KFQ49" s="211"/>
      <c r="KFR49" s="211"/>
      <c r="KFS49" s="211"/>
      <c r="KFT49" s="211"/>
      <c r="KFU49" s="211"/>
      <c r="KFV49" s="211"/>
      <c r="KFW49" s="211"/>
      <c r="KFX49" s="211"/>
      <c r="KFY49" s="211"/>
      <c r="KFZ49" s="211"/>
      <c r="KGA49" s="211"/>
      <c r="KGB49" s="211"/>
      <c r="KGC49" s="211"/>
      <c r="KGD49" s="211"/>
      <c r="KGE49" s="211"/>
      <c r="KGF49" s="211"/>
      <c r="KGG49" s="211"/>
      <c r="KGH49" s="211"/>
      <c r="KGI49" s="211"/>
      <c r="KGJ49" s="211"/>
      <c r="KGK49" s="211"/>
      <c r="KGL49" s="211"/>
      <c r="KGM49" s="211"/>
      <c r="KGN49" s="211"/>
      <c r="KGO49" s="211"/>
      <c r="KGP49" s="211"/>
      <c r="KGQ49" s="211"/>
      <c r="KGR49" s="211"/>
      <c r="KGS49" s="211"/>
      <c r="KGT49" s="211"/>
      <c r="KGU49" s="211"/>
      <c r="KGV49" s="211"/>
      <c r="KGW49" s="211"/>
      <c r="KGX49" s="211"/>
      <c r="KGY49" s="211"/>
      <c r="KGZ49" s="211"/>
      <c r="KHA49" s="211"/>
      <c r="KHB49" s="211"/>
      <c r="KHC49" s="211"/>
      <c r="KHD49" s="211"/>
      <c r="KHE49" s="211"/>
      <c r="KHF49" s="211"/>
      <c r="KHG49" s="211"/>
      <c r="KHH49" s="211"/>
      <c r="KHI49" s="211"/>
      <c r="KHJ49" s="211"/>
      <c r="KHK49" s="211"/>
      <c r="KHL49" s="211"/>
      <c r="KHM49" s="211"/>
      <c r="KHN49" s="211"/>
      <c r="KHO49" s="211"/>
      <c r="KHP49" s="211"/>
      <c r="KHQ49" s="211"/>
      <c r="KHR49" s="211"/>
      <c r="KHS49" s="211"/>
      <c r="KHT49" s="211"/>
      <c r="KHU49" s="211"/>
      <c r="KHV49" s="211"/>
      <c r="KHW49" s="211"/>
      <c r="KHX49" s="211"/>
      <c r="KHY49" s="211"/>
      <c r="KHZ49" s="211"/>
      <c r="KIA49" s="211"/>
      <c r="KIB49" s="211"/>
      <c r="KIC49" s="211"/>
      <c r="KID49" s="211"/>
      <c r="KIE49" s="211"/>
      <c r="KIF49" s="211"/>
      <c r="KIG49" s="211"/>
      <c r="KIH49" s="211"/>
      <c r="KII49" s="211"/>
      <c r="KIJ49" s="211"/>
      <c r="KIK49" s="211"/>
      <c r="KIL49" s="211"/>
      <c r="KIM49" s="211"/>
      <c r="KIN49" s="211"/>
      <c r="KIO49" s="211"/>
      <c r="KIP49" s="211"/>
      <c r="KIQ49" s="211"/>
      <c r="KIR49" s="211"/>
      <c r="KIS49" s="211"/>
      <c r="KIT49" s="211"/>
      <c r="KIU49" s="211"/>
      <c r="KIV49" s="211"/>
      <c r="KIW49" s="211"/>
      <c r="KIX49" s="211"/>
      <c r="KIY49" s="211"/>
      <c r="KIZ49" s="211"/>
      <c r="KJA49" s="211"/>
      <c r="KJB49" s="211"/>
      <c r="KJC49" s="211"/>
      <c r="KJD49" s="211"/>
      <c r="KJE49" s="211"/>
      <c r="KJF49" s="211"/>
      <c r="KJG49" s="211"/>
      <c r="KJH49" s="211"/>
      <c r="KJI49" s="211"/>
      <c r="KJJ49" s="211"/>
      <c r="KJK49" s="211"/>
      <c r="KJL49" s="211"/>
      <c r="KJM49" s="211"/>
      <c r="KJN49" s="211"/>
      <c r="KJO49" s="211"/>
      <c r="KJP49" s="211"/>
      <c r="KJQ49" s="211"/>
      <c r="KJR49" s="211"/>
      <c r="KJS49" s="211"/>
      <c r="KJT49" s="211"/>
      <c r="KJU49" s="211"/>
      <c r="KJV49" s="211"/>
      <c r="KJW49" s="211"/>
      <c r="KJX49" s="211"/>
      <c r="KJY49" s="211"/>
      <c r="KJZ49" s="211"/>
      <c r="KKA49" s="211"/>
      <c r="KKB49" s="211"/>
      <c r="KKC49" s="211"/>
      <c r="KKD49" s="211"/>
      <c r="KKE49" s="211"/>
      <c r="KKF49" s="211"/>
      <c r="KKG49" s="211"/>
      <c r="KKH49" s="211"/>
      <c r="KKI49" s="211"/>
      <c r="KKJ49" s="211"/>
      <c r="KKK49" s="211"/>
      <c r="KKL49" s="211"/>
      <c r="KKM49" s="211"/>
      <c r="KKN49" s="211"/>
      <c r="KKO49" s="211"/>
      <c r="KKP49" s="211"/>
      <c r="KKQ49" s="211"/>
      <c r="KKR49" s="211"/>
      <c r="KKS49" s="211"/>
      <c r="KKT49" s="211"/>
      <c r="KKU49" s="211"/>
      <c r="KKV49" s="211"/>
      <c r="KKW49" s="211"/>
      <c r="KKX49" s="211"/>
      <c r="KKY49" s="211"/>
      <c r="KKZ49" s="211"/>
      <c r="KLA49" s="211"/>
      <c r="KLB49" s="211"/>
      <c r="KLC49" s="211"/>
      <c r="KLD49" s="211"/>
      <c r="KLE49" s="211"/>
      <c r="KLF49" s="211"/>
      <c r="KLG49" s="211"/>
      <c r="KLH49" s="211"/>
      <c r="KLI49" s="211"/>
      <c r="KLJ49" s="211"/>
      <c r="KLK49" s="211"/>
      <c r="KLL49" s="211"/>
      <c r="KLM49" s="211"/>
      <c r="KLN49" s="211"/>
      <c r="KLO49" s="211"/>
      <c r="KLP49" s="211"/>
      <c r="KLQ49" s="211"/>
      <c r="KLR49" s="211"/>
      <c r="KLS49" s="211"/>
      <c r="KLT49" s="211"/>
      <c r="KLU49" s="211"/>
      <c r="KLV49" s="211"/>
      <c r="KLW49" s="211"/>
      <c r="KLX49" s="211"/>
      <c r="KLY49" s="211"/>
      <c r="KLZ49" s="211"/>
      <c r="KMA49" s="211"/>
      <c r="KMB49" s="211"/>
      <c r="KMC49" s="211"/>
      <c r="KMD49" s="211"/>
      <c r="KME49" s="211"/>
      <c r="KMF49" s="211"/>
      <c r="KMG49" s="211"/>
      <c r="KMH49" s="211"/>
      <c r="KMI49" s="211"/>
      <c r="KMJ49" s="211"/>
      <c r="KMK49" s="211"/>
      <c r="KML49" s="211"/>
      <c r="KMM49" s="211"/>
      <c r="KMN49" s="211"/>
      <c r="KMO49" s="211"/>
      <c r="KMP49" s="211"/>
      <c r="KMQ49" s="211"/>
      <c r="KMR49" s="211"/>
      <c r="KMS49" s="211"/>
      <c r="KMT49" s="211"/>
      <c r="KMU49" s="211"/>
      <c r="KMV49" s="211"/>
      <c r="KMW49" s="211"/>
      <c r="KMX49" s="211"/>
      <c r="KMY49" s="211"/>
      <c r="KMZ49" s="211"/>
      <c r="KNA49" s="211"/>
      <c r="KNB49" s="211"/>
      <c r="KNC49" s="211"/>
      <c r="KND49" s="211"/>
      <c r="KNE49" s="211"/>
      <c r="KNF49" s="211"/>
      <c r="KNG49" s="211"/>
      <c r="KNH49" s="211"/>
      <c r="KNI49" s="211"/>
      <c r="KNJ49" s="211"/>
      <c r="KNK49" s="211"/>
      <c r="KNL49" s="211"/>
      <c r="KNM49" s="211"/>
      <c r="KNN49" s="211"/>
      <c r="KNO49" s="211"/>
      <c r="KNP49" s="211"/>
      <c r="KNQ49" s="211"/>
      <c r="KNR49" s="211"/>
      <c r="KNS49" s="211"/>
      <c r="KNT49" s="211"/>
      <c r="KNU49" s="211"/>
      <c r="KNV49" s="211"/>
      <c r="KNW49" s="211"/>
      <c r="KNX49" s="211"/>
      <c r="KNY49" s="211"/>
      <c r="KNZ49" s="211"/>
      <c r="KOA49" s="211"/>
      <c r="KOB49" s="211"/>
      <c r="KOC49" s="211"/>
      <c r="KOD49" s="211"/>
      <c r="KOE49" s="211"/>
      <c r="KOF49" s="211"/>
      <c r="KOG49" s="211"/>
      <c r="KOH49" s="211"/>
      <c r="KOI49" s="211"/>
      <c r="KOJ49" s="211"/>
      <c r="KOK49" s="211"/>
      <c r="KOL49" s="211"/>
      <c r="KOM49" s="211"/>
      <c r="KON49" s="211"/>
      <c r="KOO49" s="211"/>
      <c r="KOP49" s="211"/>
      <c r="KOQ49" s="211"/>
      <c r="KOR49" s="211"/>
      <c r="KOS49" s="211"/>
      <c r="KOT49" s="211"/>
      <c r="KOU49" s="211"/>
      <c r="KOV49" s="211"/>
      <c r="KOW49" s="211"/>
      <c r="KOX49" s="211"/>
      <c r="KOY49" s="211"/>
      <c r="KOZ49" s="211"/>
      <c r="KPA49" s="211"/>
      <c r="KPB49" s="211"/>
      <c r="KPC49" s="211"/>
      <c r="KPD49" s="211"/>
      <c r="KPE49" s="211"/>
      <c r="KPF49" s="211"/>
      <c r="KPG49" s="211"/>
      <c r="KPH49" s="211"/>
      <c r="KPI49" s="211"/>
      <c r="KPJ49" s="211"/>
      <c r="KPK49" s="211"/>
      <c r="KPL49" s="211"/>
      <c r="KPM49" s="211"/>
      <c r="KPN49" s="211"/>
      <c r="KPO49" s="211"/>
      <c r="KPP49" s="211"/>
      <c r="KPQ49" s="211"/>
      <c r="KPR49" s="211"/>
      <c r="KPS49" s="211"/>
      <c r="KPT49" s="211"/>
      <c r="KPU49" s="211"/>
      <c r="KPV49" s="211"/>
      <c r="KPW49" s="211"/>
      <c r="KPX49" s="211"/>
      <c r="KPY49" s="211"/>
      <c r="KPZ49" s="211"/>
      <c r="KQA49" s="211"/>
      <c r="KQB49" s="211"/>
      <c r="KQC49" s="211"/>
      <c r="KQD49" s="211"/>
      <c r="KQE49" s="211"/>
      <c r="KQF49" s="211"/>
      <c r="KQG49" s="211"/>
      <c r="KQH49" s="211"/>
      <c r="KQI49" s="211"/>
      <c r="KQJ49" s="211"/>
      <c r="KQK49" s="211"/>
      <c r="KQL49" s="211"/>
      <c r="KQM49" s="211"/>
      <c r="KQN49" s="211"/>
      <c r="KQO49" s="211"/>
      <c r="KQP49" s="211"/>
      <c r="KQQ49" s="211"/>
      <c r="KQR49" s="211"/>
      <c r="KQS49" s="211"/>
      <c r="KQT49" s="211"/>
      <c r="KQU49" s="211"/>
      <c r="KQV49" s="211"/>
      <c r="KQW49" s="211"/>
      <c r="KQX49" s="211"/>
      <c r="KQY49" s="211"/>
      <c r="KQZ49" s="211"/>
      <c r="KRA49" s="211"/>
      <c r="KRB49" s="211"/>
      <c r="KRC49" s="211"/>
      <c r="KRD49" s="211"/>
      <c r="KRE49" s="211"/>
      <c r="KRF49" s="211"/>
      <c r="KRG49" s="211"/>
      <c r="KRH49" s="211"/>
      <c r="KRI49" s="211"/>
      <c r="KRJ49" s="211"/>
      <c r="KRK49" s="211"/>
      <c r="KRL49" s="211"/>
      <c r="KRM49" s="211"/>
      <c r="KRN49" s="211"/>
      <c r="KRO49" s="211"/>
      <c r="KRP49" s="211"/>
      <c r="KRQ49" s="211"/>
      <c r="KRR49" s="211"/>
      <c r="KRS49" s="211"/>
      <c r="KRT49" s="211"/>
      <c r="KRU49" s="211"/>
      <c r="KRV49" s="211"/>
      <c r="KRW49" s="211"/>
      <c r="KRX49" s="211"/>
      <c r="KRY49" s="211"/>
      <c r="KRZ49" s="211"/>
      <c r="KSA49" s="211"/>
      <c r="KSB49" s="211"/>
      <c r="KSC49" s="211"/>
      <c r="KSD49" s="211"/>
      <c r="KSE49" s="211"/>
      <c r="KSF49" s="211"/>
      <c r="KSG49" s="211"/>
      <c r="KSH49" s="211"/>
      <c r="KSI49" s="211"/>
      <c r="KSJ49" s="211"/>
      <c r="KSK49" s="211"/>
      <c r="KSL49" s="211"/>
      <c r="KSM49" s="211"/>
      <c r="KSN49" s="211"/>
      <c r="KSO49" s="211"/>
      <c r="KSP49" s="211"/>
      <c r="KSQ49" s="211"/>
      <c r="KSR49" s="211"/>
      <c r="KSS49" s="211"/>
      <c r="KST49" s="211"/>
      <c r="KSU49" s="211"/>
      <c r="KSV49" s="211"/>
      <c r="KSW49" s="211"/>
      <c r="KSX49" s="211"/>
      <c r="KSY49" s="211"/>
      <c r="KSZ49" s="211"/>
      <c r="KTA49" s="211"/>
      <c r="KTB49" s="211"/>
      <c r="KTC49" s="211"/>
      <c r="KTD49" s="211"/>
      <c r="KTE49" s="211"/>
      <c r="KTF49" s="211"/>
      <c r="KTG49" s="211"/>
      <c r="KTH49" s="211"/>
      <c r="KTI49" s="211"/>
      <c r="KTJ49" s="211"/>
      <c r="KTK49" s="211"/>
      <c r="KTL49" s="211"/>
      <c r="KTM49" s="211"/>
      <c r="KTN49" s="211"/>
      <c r="KTO49" s="211"/>
      <c r="KTP49" s="211"/>
      <c r="KTQ49" s="211"/>
      <c r="KTR49" s="211"/>
      <c r="KTS49" s="211"/>
      <c r="KTT49" s="211"/>
      <c r="KTU49" s="211"/>
      <c r="KTV49" s="211"/>
      <c r="KTW49" s="211"/>
      <c r="KTX49" s="211"/>
      <c r="KTY49" s="211"/>
      <c r="KTZ49" s="211"/>
      <c r="KUA49" s="211"/>
      <c r="KUB49" s="211"/>
      <c r="KUC49" s="211"/>
      <c r="KUD49" s="211"/>
      <c r="KUE49" s="211"/>
      <c r="KUF49" s="211"/>
      <c r="KUG49" s="211"/>
      <c r="KUH49" s="211"/>
      <c r="KUI49" s="211"/>
      <c r="KUJ49" s="211"/>
      <c r="KUK49" s="211"/>
      <c r="KUL49" s="211"/>
      <c r="KUM49" s="211"/>
      <c r="KUN49" s="211"/>
      <c r="KUO49" s="211"/>
      <c r="KUP49" s="211"/>
      <c r="KUQ49" s="211"/>
      <c r="KUR49" s="211"/>
      <c r="KUS49" s="211"/>
      <c r="KUT49" s="211"/>
      <c r="KUU49" s="211"/>
      <c r="KUV49" s="211"/>
      <c r="KUW49" s="211"/>
      <c r="KUX49" s="211"/>
      <c r="KUY49" s="211"/>
      <c r="KUZ49" s="211"/>
      <c r="KVA49" s="211"/>
      <c r="KVB49" s="211"/>
      <c r="KVC49" s="211"/>
      <c r="KVD49" s="211"/>
      <c r="KVE49" s="211"/>
      <c r="KVF49" s="211"/>
      <c r="KVG49" s="211"/>
      <c r="KVH49" s="211"/>
      <c r="KVI49" s="211"/>
      <c r="KVJ49" s="211"/>
      <c r="KVK49" s="211"/>
      <c r="KVL49" s="211"/>
      <c r="KVM49" s="211"/>
      <c r="KVN49" s="211"/>
      <c r="KVO49" s="211"/>
      <c r="KVP49" s="211"/>
      <c r="KVQ49" s="211"/>
      <c r="KVR49" s="211"/>
      <c r="KVS49" s="211"/>
      <c r="KVT49" s="211"/>
      <c r="KVU49" s="211"/>
      <c r="KVV49" s="211"/>
      <c r="KVW49" s="211"/>
      <c r="KVX49" s="211"/>
      <c r="KVY49" s="211"/>
      <c r="KVZ49" s="211"/>
      <c r="KWA49" s="211"/>
      <c r="KWB49" s="211"/>
      <c r="KWC49" s="211"/>
      <c r="KWD49" s="211"/>
      <c r="KWE49" s="211"/>
      <c r="KWF49" s="211"/>
      <c r="KWG49" s="211"/>
      <c r="KWH49" s="211"/>
      <c r="KWI49" s="211"/>
      <c r="KWJ49" s="211"/>
      <c r="KWK49" s="211"/>
      <c r="KWL49" s="211"/>
      <c r="KWM49" s="211"/>
      <c r="KWN49" s="211"/>
      <c r="KWO49" s="211"/>
      <c r="KWP49" s="211"/>
      <c r="KWQ49" s="211"/>
      <c r="KWR49" s="211"/>
      <c r="KWS49" s="211"/>
      <c r="KWT49" s="211"/>
      <c r="KWU49" s="211"/>
      <c r="KWV49" s="211"/>
      <c r="KWW49" s="211"/>
      <c r="KWX49" s="211"/>
      <c r="KWY49" s="211"/>
      <c r="KWZ49" s="211"/>
      <c r="KXA49" s="211"/>
      <c r="KXB49" s="211"/>
      <c r="KXC49" s="211"/>
      <c r="KXD49" s="211"/>
      <c r="KXE49" s="211"/>
      <c r="KXF49" s="211"/>
      <c r="KXG49" s="211"/>
      <c r="KXH49" s="211"/>
      <c r="KXI49" s="211"/>
      <c r="KXJ49" s="211"/>
      <c r="KXK49" s="211"/>
      <c r="KXL49" s="211"/>
      <c r="KXM49" s="211"/>
      <c r="KXN49" s="211"/>
      <c r="KXO49" s="211"/>
      <c r="KXP49" s="211"/>
      <c r="KXQ49" s="211"/>
      <c r="KXR49" s="211"/>
      <c r="KXS49" s="211"/>
      <c r="KXT49" s="211"/>
      <c r="KXU49" s="211"/>
      <c r="KXV49" s="211"/>
      <c r="KXW49" s="211"/>
      <c r="KXX49" s="211"/>
      <c r="KXY49" s="211"/>
      <c r="KXZ49" s="211"/>
      <c r="KYA49" s="211"/>
      <c r="KYB49" s="211"/>
      <c r="KYC49" s="211"/>
      <c r="KYD49" s="211"/>
      <c r="KYE49" s="211"/>
      <c r="KYF49" s="211"/>
      <c r="KYG49" s="211"/>
      <c r="KYH49" s="211"/>
      <c r="KYI49" s="211"/>
      <c r="KYJ49" s="211"/>
      <c r="KYK49" s="211"/>
      <c r="KYL49" s="211"/>
      <c r="KYM49" s="211"/>
      <c r="KYN49" s="211"/>
      <c r="KYO49" s="211"/>
      <c r="KYP49" s="211"/>
      <c r="KYQ49" s="211"/>
      <c r="KYR49" s="211"/>
      <c r="KYS49" s="211"/>
      <c r="KYT49" s="211"/>
      <c r="KYU49" s="211"/>
      <c r="KYV49" s="211"/>
      <c r="KYW49" s="211"/>
      <c r="KYX49" s="211"/>
      <c r="KYY49" s="211"/>
      <c r="KYZ49" s="211"/>
      <c r="KZA49" s="211"/>
      <c r="KZB49" s="211"/>
      <c r="KZC49" s="211"/>
      <c r="KZD49" s="211"/>
      <c r="KZE49" s="211"/>
      <c r="KZF49" s="211"/>
      <c r="KZG49" s="211"/>
      <c r="KZH49" s="211"/>
      <c r="KZI49" s="211"/>
      <c r="KZJ49" s="211"/>
      <c r="KZK49" s="211"/>
      <c r="KZL49" s="211"/>
      <c r="KZM49" s="211"/>
      <c r="KZN49" s="211"/>
      <c r="KZO49" s="211"/>
      <c r="KZP49" s="211"/>
      <c r="KZQ49" s="211"/>
      <c r="KZR49" s="211"/>
      <c r="KZS49" s="211"/>
      <c r="KZT49" s="211"/>
      <c r="KZU49" s="211"/>
      <c r="KZV49" s="211"/>
      <c r="KZW49" s="211"/>
      <c r="KZX49" s="211"/>
      <c r="KZY49" s="211"/>
      <c r="KZZ49" s="211"/>
      <c r="LAA49" s="211"/>
      <c r="LAB49" s="211"/>
      <c r="LAC49" s="211"/>
      <c r="LAD49" s="211"/>
      <c r="LAE49" s="211"/>
      <c r="LAF49" s="211"/>
      <c r="LAG49" s="211"/>
      <c r="LAH49" s="211"/>
      <c r="LAI49" s="211"/>
      <c r="LAJ49" s="211"/>
      <c r="LAK49" s="211"/>
      <c r="LAL49" s="211"/>
      <c r="LAM49" s="211"/>
      <c r="LAN49" s="211"/>
      <c r="LAO49" s="211"/>
      <c r="LAP49" s="211"/>
      <c r="LAQ49" s="211"/>
      <c r="LAR49" s="211"/>
      <c r="LAS49" s="211"/>
      <c r="LAT49" s="211"/>
      <c r="LAU49" s="211"/>
      <c r="LAV49" s="211"/>
      <c r="LAW49" s="211"/>
      <c r="LAX49" s="211"/>
      <c r="LAY49" s="211"/>
      <c r="LAZ49" s="211"/>
      <c r="LBA49" s="211"/>
      <c r="LBB49" s="211"/>
      <c r="LBC49" s="211"/>
      <c r="LBD49" s="211"/>
      <c r="LBE49" s="211"/>
      <c r="LBF49" s="211"/>
      <c r="LBG49" s="211"/>
      <c r="LBH49" s="211"/>
      <c r="LBI49" s="211"/>
      <c r="LBJ49" s="211"/>
      <c r="LBK49" s="211"/>
      <c r="LBL49" s="211"/>
      <c r="LBM49" s="211"/>
      <c r="LBN49" s="211"/>
      <c r="LBO49" s="211"/>
      <c r="LBP49" s="211"/>
      <c r="LBQ49" s="211"/>
      <c r="LBR49" s="211"/>
      <c r="LBS49" s="211"/>
      <c r="LBT49" s="211"/>
      <c r="LBU49" s="211"/>
      <c r="LBV49" s="211"/>
      <c r="LBW49" s="211"/>
      <c r="LBX49" s="211"/>
      <c r="LBY49" s="211"/>
      <c r="LBZ49" s="211"/>
      <c r="LCA49" s="211"/>
      <c r="LCB49" s="211"/>
      <c r="LCC49" s="211"/>
      <c r="LCD49" s="211"/>
      <c r="LCE49" s="211"/>
      <c r="LCF49" s="211"/>
      <c r="LCG49" s="211"/>
      <c r="LCH49" s="211"/>
      <c r="LCI49" s="211"/>
      <c r="LCJ49" s="211"/>
      <c r="LCK49" s="211"/>
      <c r="LCL49" s="211"/>
      <c r="LCM49" s="211"/>
      <c r="LCN49" s="211"/>
      <c r="LCO49" s="211"/>
      <c r="LCP49" s="211"/>
      <c r="LCQ49" s="211"/>
      <c r="LCR49" s="211"/>
      <c r="LCS49" s="211"/>
      <c r="LCT49" s="211"/>
      <c r="LCU49" s="211"/>
      <c r="LCV49" s="211"/>
      <c r="LCW49" s="211"/>
      <c r="LCX49" s="211"/>
      <c r="LCY49" s="211"/>
      <c r="LCZ49" s="211"/>
      <c r="LDA49" s="211"/>
      <c r="LDB49" s="211"/>
      <c r="LDC49" s="211"/>
      <c r="LDD49" s="211"/>
      <c r="LDE49" s="211"/>
      <c r="LDF49" s="211"/>
      <c r="LDG49" s="211"/>
      <c r="LDH49" s="211"/>
      <c r="LDI49" s="211"/>
      <c r="LDJ49" s="211"/>
      <c r="LDK49" s="211"/>
      <c r="LDL49" s="211"/>
      <c r="LDM49" s="211"/>
      <c r="LDN49" s="211"/>
      <c r="LDO49" s="211"/>
      <c r="LDP49" s="211"/>
      <c r="LDQ49" s="211"/>
      <c r="LDR49" s="211"/>
      <c r="LDS49" s="211"/>
      <c r="LDT49" s="211"/>
      <c r="LDU49" s="211"/>
      <c r="LDV49" s="211"/>
      <c r="LDW49" s="211"/>
      <c r="LDX49" s="211"/>
      <c r="LDY49" s="211"/>
      <c r="LDZ49" s="211"/>
      <c r="LEA49" s="211"/>
      <c r="LEB49" s="211"/>
      <c r="LEC49" s="211"/>
      <c r="LED49" s="211"/>
      <c r="LEE49" s="211"/>
      <c r="LEF49" s="211"/>
      <c r="LEG49" s="211"/>
      <c r="LEH49" s="211"/>
      <c r="LEI49" s="211"/>
      <c r="LEJ49" s="211"/>
      <c r="LEK49" s="211"/>
      <c r="LEL49" s="211"/>
      <c r="LEM49" s="211"/>
      <c r="LEN49" s="211"/>
      <c r="LEO49" s="211"/>
      <c r="LEP49" s="211"/>
      <c r="LEQ49" s="211"/>
      <c r="LER49" s="211"/>
      <c r="LES49" s="211"/>
      <c r="LET49" s="211"/>
      <c r="LEU49" s="211"/>
      <c r="LEV49" s="211"/>
      <c r="LEW49" s="211"/>
      <c r="LEX49" s="211"/>
      <c r="LEY49" s="211"/>
      <c r="LEZ49" s="211"/>
      <c r="LFA49" s="211"/>
      <c r="LFB49" s="211"/>
      <c r="LFC49" s="211"/>
      <c r="LFD49" s="211"/>
      <c r="LFE49" s="211"/>
      <c r="LFF49" s="211"/>
      <c r="LFG49" s="211"/>
      <c r="LFH49" s="211"/>
      <c r="LFI49" s="211"/>
      <c r="LFJ49" s="211"/>
      <c r="LFK49" s="211"/>
      <c r="LFL49" s="211"/>
      <c r="LFM49" s="211"/>
      <c r="LFN49" s="211"/>
      <c r="LFO49" s="211"/>
      <c r="LFP49" s="211"/>
      <c r="LFQ49" s="211"/>
      <c r="LFR49" s="211"/>
      <c r="LFS49" s="211"/>
      <c r="LFT49" s="211"/>
      <c r="LFU49" s="211"/>
      <c r="LFV49" s="211"/>
      <c r="LFW49" s="211"/>
      <c r="LFX49" s="211"/>
      <c r="LFY49" s="211"/>
      <c r="LFZ49" s="211"/>
      <c r="LGA49" s="211"/>
      <c r="LGB49" s="211"/>
      <c r="LGC49" s="211"/>
      <c r="LGD49" s="211"/>
      <c r="LGE49" s="211"/>
      <c r="LGF49" s="211"/>
      <c r="LGG49" s="211"/>
      <c r="LGH49" s="211"/>
      <c r="LGI49" s="211"/>
      <c r="LGJ49" s="211"/>
      <c r="LGK49" s="211"/>
      <c r="LGL49" s="211"/>
      <c r="LGM49" s="211"/>
      <c r="LGN49" s="211"/>
      <c r="LGO49" s="211"/>
      <c r="LGP49" s="211"/>
      <c r="LGQ49" s="211"/>
      <c r="LGR49" s="211"/>
      <c r="LGS49" s="211"/>
      <c r="LGT49" s="211"/>
      <c r="LGU49" s="211"/>
      <c r="LGV49" s="211"/>
      <c r="LGW49" s="211"/>
      <c r="LGX49" s="211"/>
      <c r="LGY49" s="211"/>
      <c r="LGZ49" s="211"/>
      <c r="LHA49" s="211"/>
      <c r="LHB49" s="211"/>
      <c r="LHC49" s="211"/>
      <c r="LHD49" s="211"/>
      <c r="LHE49" s="211"/>
      <c r="LHF49" s="211"/>
      <c r="LHG49" s="211"/>
      <c r="LHH49" s="211"/>
      <c r="LHI49" s="211"/>
      <c r="LHJ49" s="211"/>
      <c r="LHK49" s="211"/>
      <c r="LHL49" s="211"/>
      <c r="LHM49" s="211"/>
      <c r="LHN49" s="211"/>
      <c r="LHO49" s="211"/>
      <c r="LHP49" s="211"/>
      <c r="LHQ49" s="211"/>
      <c r="LHR49" s="211"/>
      <c r="LHS49" s="211"/>
      <c r="LHT49" s="211"/>
      <c r="LHU49" s="211"/>
      <c r="LHV49" s="211"/>
      <c r="LHW49" s="211"/>
      <c r="LHX49" s="211"/>
      <c r="LHY49" s="211"/>
      <c r="LHZ49" s="211"/>
      <c r="LIA49" s="211"/>
      <c r="LIB49" s="211"/>
      <c r="LIC49" s="211"/>
      <c r="LID49" s="211"/>
      <c r="LIE49" s="211"/>
      <c r="LIF49" s="211"/>
      <c r="LIG49" s="211"/>
      <c r="LIH49" s="211"/>
      <c r="LII49" s="211"/>
      <c r="LIJ49" s="211"/>
      <c r="LIK49" s="211"/>
      <c r="LIL49" s="211"/>
      <c r="LIM49" s="211"/>
      <c r="LIN49" s="211"/>
      <c r="LIO49" s="211"/>
      <c r="LIP49" s="211"/>
      <c r="LIQ49" s="211"/>
      <c r="LIR49" s="211"/>
      <c r="LIS49" s="211"/>
      <c r="LIT49" s="211"/>
      <c r="LIU49" s="211"/>
      <c r="LIV49" s="211"/>
      <c r="LIW49" s="211"/>
      <c r="LIX49" s="211"/>
      <c r="LIY49" s="211"/>
      <c r="LIZ49" s="211"/>
      <c r="LJA49" s="211"/>
      <c r="LJB49" s="211"/>
      <c r="LJC49" s="211"/>
      <c r="LJD49" s="211"/>
      <c r="LJE49" s="211"/>
      <c r="LJF49" s="211"/>
      <c r="LJG49" s="211"/>
      <c r="LJH49" s="211"/>
      <c r="LJI49" s="211"/>
      <c r="LJJ49" s="211"/>
      <c r="LJK49" s="211"/>
      <c r="LJL49" s="211"/>
      <c r="LJM49" s="211"/>
      <c r="LJN49" s="211"/>
      <c r="LJO49" s="211"/>
      <c r="LJP49" s="211"/>
      <c r="LJQ49" s="211"/>
      <c r="LJR49" s="211"/>
      <c r="LJS49" s="211"/>
      <c r="LJT49" s="211"/>
      <c r="LJU49" s="211"/>
      <c r="LJV49" s="211"/>
      <c r="LJW49" s="211"/>
      <c r="LJX49" s="211"/>
      <c r="LJY49" s="211"/>
      <c r="LJZ49" s="211"/>
      <c r="LKA49" s="211"/>
      <c r="LKB49" s="211"/>
      <c r="LKC49" s="211"/>
      <c r="LKD49" s="211"/>
      <c r="LKE49" s="211"/>
      <c r="LKF49" s="211"/>
      <c r="LKG49" s="211"/>
      <c r="LKH49" s="211"/>
      <c r="LKI49" s="211"/>
      <c r="LKJ49" s="211"/>
      <c r="LKK49" s="211"/>
      <c r="LKL49" s="211"/>
      <c r="LKM49" s="211"/>
      <c r="LKN49" s="211"/>
      <c r="LKO49" s="211"/>
      <c r="LKP49" s="211"/>
      <c r="LKQ49" s="211"/>
      <c r="LKR49" s="211"/>
      <c r="LKS49" s="211"/>
      <c r="LKT49" s="211"/>
      <c r="LKU49" s="211"/>
      <c r="LKV49" s="211"/>
      <c r="LKW49" s="211"/>
      <c r="LKX49" s="211"/>
      <c r="LKY49" s="211"/>
      <c r="LKZ49" s="211"/>
      <c r="LLA49" s="211"/>
      <c r="LLB49" s="211"/>
      <c r="LLC49" s="211"/>
      <c r="LLD49" s="211"/>
      <c r="LLE49" s="211"/>
      <c r="LLF49" s="211"/>
      <c r="LLG49" s="211"/>
      <c r="LLH49" s="211"/>
      <c r="LLI49" s="211"/>
      <c r="LLJ49" s="211"/>
      <c r="LLK49" s="211"/>
      <c r="LLL49" s="211"/>
      <c r="LLM49" s="211"/>
      <c r="LLN49" s="211"/>
      <c r="LLO49" s="211"/>
      <c r="LLP49" s="211"/>
      <c r="LLQ49" s="211"/>
      <c r="LLR49" s="211"/>
      <c r="LLS49" s="211"/>
      <c r="LLT49" s="211"/>
      <c r="LLU49" s="211"/>
      <c r="LLV49" s="211"/>
      <c r="LLW49" s="211"/>
      <c r="LLX49" s="211"/>
      <c r="LLY49" s="211"/>
      <c r="LLZ49" s="211"/>
      <c r="LMA49" s="211"/>
      <c r="LMB49" s="211"/>
      <c r="LMC49" s="211"/>
      <c r="LMD49" s="211"/>
      <c r="LME49" s="211"/>
      <c r="LMF49" s="211"/>
      <c r="LMG49" s="211"/>
      <c r="LMH49" s="211"/>
      <c r="LMI49" s="211"/>
      <c r="LMJ49" s="211"/>
      <c r="LMK49" s="211"/>
      <c r="LML49" s="211"/>
      <c r="LMM49" s="211"/>
      <c r="LMN49" s="211"/>
      <c r="LMO49" s="211"/>
      <c r="LMP49" s="211"/>
      <c r="LMQ49" s="211"/>
      <c r="LMR49" s="211"/>
      <c r="LMS49" s="211"/>
      <c r="LMT49" s="211"/>
      <c r="LMU49" s="211"/>
      <c r="LMV49" s="211"/>
      <c r="LMW49" s="211"/>
      <c r="LMX49" s="211"/>
      <c r="LMY49" s="211"/>
      <c r="LMZ49" s="211"/>
      <c r="LNA49" s="211"/>
      <c r="LNB49" s="211"/>
      <c r="LNC49" s="211"/>
      <c r="LND49" s="211"/>
      <c r="LNE49" s="211"/>
      <c r="LNF49" s="211"/>
      <c r="LNG49" s="211"/>
      <c r="LNH49" s="211"/>
      <c r="LNI49" s="211"/>
      <c r="LNJ49" s="211"/>
      <c r="LNK49" s="211"/>
      <c r="LNL49" s="211"/>
      <c r="LNM49" s="211"/>
      <c r="LNN49" s="211"/>
      <c r="LNO49" s="211"/>
      <c r="LNP49" s="211"/>
      <c r="LNQ49" s="211"/>
      <c r="LNR49" s="211"/>
      <c r="LNS49" s="211"/>
      <c r="LNT49" s="211"/>
      <c r="LNU49" s="211"/>
      <c r="LNV49" s="211"/>
      <c r="LNW49" s="211"/>
      <c r="LNX49" s="211"/>
      <c r="LNY49" s="211"/>
      <c r="LNZ49" s="211"/>
      <c r="LOA49" s="211"/>
      <c r="LOB49" s="211"/>
      <c r="LOC49" s="211"/>
      <c r="LOD49" s="211"/>
      <c r="LOE49" s="211"/>
      <c r="LOF49" s="211"/>
      <c r="LOG49" s="211"/>
      <c r="LOH49" s="211"/>
      <c r="LOI49" s="211"/>
      <c r="LOJ49" s="211"/>
      <c r="LOK49" s="211"/>
      <c r="LOL49" s="211"/>
      <c r="LOM49" s="211"/>
      <c r="LON49" s="211"/>
      <c r="LOO49" s="211"/>
      <c r="LOP49" s="211"/>
      <c r="LOQ49" s="211"/>
      <c r="LOR49" s="211"/>
      <c r="LOS49" s="211"/>
      <c r="LOT49" s="211"/>
      <c r="LOU49" s="211"/>
      <c r="LOV49" s="211"/>
      <c r="LOW49" s="211"/>
      <c r="LOX49" s="211"/>
      <c r="LOY49" s="211"/>
      <c r="LOZ49" s="211"/>
      <c r="LPA49" s="211"/>
      <c r="LPB49" s="211"/>
      <c r="LPC49" s="211"/>
      <c r="LPD49" s="211"/>
      <c r="LPE49" s="211"/>
      <c r="LPF49" s="211"/>
      <c r="LPG49" s="211"/>
      <c r="LPH49" s="211"/>
      <c r="LPI49" s="211"/>
      <c r="LPJ49" s="211"/>
      <c r="LPK49" s="211"/>
      <c r="LPL49" s="211"/>
      <c r="LPM49" s="211"/>
      <c r="LPN49" s="211"/>
      <c r="LPO49" s="211"/>
      <c r="LPP49" s="211"/>
      <c r="LPQ49" s="211"/>
      <c r="LPR49" s="211"/>
      <c r="LPS49" s="211"/>
      <c r="LPT49" s="211"/>
      <c r="LPU49" s="211"/>
      <c r="LPV49" s="211"/>
      <c r="LPW49" s="211"/>
      <c r="LPX49" s="211"/>
      <c r="LPY49" s="211"/>
      <c r="LPZ49" s="211"/>
      <c r="LQA49" s="211"/>
      <c r="LQB49" s="211"/>
      <c r="LQC49" s="211"/>
      <c r="LQD49" s="211"/>
      <c r="LQE49" s="211"/>
      <c r="LQF49" s="211"/>
      <c r="LQG49" s="211"/>
      <c r="LQH49" s="211"/>
      <c r="LQI49" s="211"/>
      <c r="LQJ49" s="211"/>
      <c r="LQK49" s="211"/>
      <c r="LQL49" s="211"/>
      <c r="LQM49" s="211"/>
      <c r="LQN49" s="211"/>
      <c r="LQO49" s="211"/>
      <c r="LQP49" s="211"/>
      <c r="LQQ49" s="211"/>
      <c r="LQR49" s="211"/>
      <c r="LQS49" s="211"/>
      <c r="LQT49" s="211"/>
      <c r="LQU49" s="211"/>
      <c r="LQV49" s="211"/>
      <c r="LQW49" s="211"/>
      <c r="LQX49" s="211"/>
      <c r="LQY49" s="211"/>
      <c r="LQZ49" s="211"/>
      <c r="LRA49" s="211"/>
      <c r="LRB49" s="211"/>
      <c r="LRC49" s="211"/>
      <c r="LRD49" s="211"/>
      <c r="LRE49" s="211"/>
      <c r="LRF49" s="211"/>
      <c r="LRG49" s="211"/>
      <c r="LRH49" s="211"/>
      <c r="LRI49" s="211"/>
      <c r="LRJ49" s="211"/>
      <c r="LRK49" s="211"/>
      <c r="LRL49" s="211"/>
      <c r="LRM49" s="211"/>
      <c r="LRN49" s="211"/>
      <c r="LRO49" s="211"/>
      <c r="LRP49" s="211"/>
      <c r="LRQ49" s="211"/>
      <c r="LRR49" s="211"/>
      <c r="LRS49" s="211"/>
      <c r="LRT49" s="211"/>
      <c r="LRU49" s="211"/>
      <c r="LRV49" s="211"/>
      <c r="LRW49" s="211"/>
      <c r="LRX49" s="211"/>
      <c r="LRY49" s="211"/>
      <c r="LRZ49" s="211"/>
      <c r="LSA49" s="211"/>
      <c r="LSB49" s="211"/>
      <c r="LSC49" s="211"/>
      <c r="LSD49" s="211"/>
      <c r="LSE49" s="211"/>
      <c r="LSF49" s="211"/>
      <c r="LSG49" s="211"/>
      <c r="LSH49" s="211"/>
      <c r="LSI49" s="211"/>
      <c r="LSJ49" s="211"/>
      <c r="LSK49" s="211"/>
      <c r="LSL49" s="211"/>
      <c r="LSM49" s="211"/>
      <c r="LSN49" s="211"/>
      <c r="LSO49" s="211"/>
      <c r="LSP49" s="211"/>
      <c r="LSQ49" s="211"/>
      <c r="LSR49" s="211"/>
      <c r="LSS49" s="211"/>
      <c r="LST49" s="211"/>
      <c r="LSU49" s="211"/>
      <c r="LSV49" s="211"/>
      <c r="LSW49" s="211"/>
      <c r="LSX49" s="211"/>
      <c r="LSY49" s="211"/>
      <c r="LSZ49" s="211"/>
      <c r="LTA49" s="211"/>
      <c r="LTB49" s="211"/>
      <c r="LTC49" s="211"/>
      <c r="LTD49" s="211"/>
      <c r="LTE49" s="211"/>
      <c r="LTF49" s="211"/>
      <c r="LTG49" s="211"/>
      <c r="LTH49" s="211"/>
      <c r="LTI49" s="211"/>
      <c r="LTJ49" s="211"/>
      <c r="LTK49" s="211"/>
      <c r="LTL49" s="211"/>
      <c r="LTM49" s="211"/>
      <c r="LTN49" s="211"/>
      <c r="LTO49" s="211"/>
      <c r="LTP49" s="211"/>
      <c r="LTQ49" s="211"/>
      <c r="LTR49" s="211"/>
      <c r="LTS49" s="211"/>
      <c r="LTT49" s="211"/>
      <c r="LTU49" s="211"/>
      <c r="LTV49" s="211"/>
      <c r="LTW49" s="211"/>
      <c r="LTX49" s="211"/>
      <c r="LTY49" s="211"/>
      <c r="LTZ49" s="211"/>
      <c r="LUA49" s="211"/>
      <c r="LUB49" s="211"/>
      <c r="LUC49" s="211"/>
      <c r="LUD49" s="211"/>
      <c r="LUE49" s="211"/>
      <c r="LUF49" s="211"/>
      <c r="LUG49" s="211"/>
      <c r="LUH49" s="211"/>
      <c r="LUI49" s="211"/>
      <c r="LUJ49" s="211"/>
      <c r="LUK49" s="211"/>
      <c r="LUL49" s="211"/>
      <c r="LUM49" s="211"/>
      <c r="LUN49" s="211"/>
      <c r="LUO49" s="211"/>
      <c r="LUP49" s="211"/>
      <c r="LUQ49" s="211"/>
      <c r="LUR49" s="211"/>
      <c r="LUS49" s="211"/>
      <c r="LUT49" s="211"/>
      <c r="LUU49" s="211"/>
      <c r="LUV49" s="211"/>
      <c r="LUW49" s="211"/>
      <c r="LUX49" s="211"/>
      <c r="LUY49" s="211"/>
      <c r="LUZ49" s="211"/>
      <c r="LVA49" s="211"/>
      <c r="LVB49" s="211"/>
      <c r="LVC49" s="211"/>
      <c r="LVD49" s="211"/>
      <c r="LVE49" s="211"/>
      <c r="LVF49" s="211"/>
      <c r="LVG49" s="211"/>
      <c r="LVH49" s="211"/>
      <c r="LVI49" s="211"/>
      <c r="LVJ49" s="211"/>
      <c r="LVK49" s="211"/>
      <c r="LVL49" s="211"/>
      <c r="LVM49" s="211"/>
      <c r="LVN49" s="211"/>
      <c r="LVO49" s="211"/>
      <c r="LVP49" s="211"/>
      <c r="LVQ49" s="211"/>
      <c r="LVR49" s="211"/>
      <c r="LVS49" s="211"/>
      <c r="LVT49" s="211"/>
      <c r="LVU49" s="211"/>
      <c r="LVV49" s="211"/>
      <c r="LVW49" s="211"/>
      <c r="LVX49" s="211"/>
      <c r="LVY49" s="211"/>
      <c r="LVZ49" s="211"/>
      <c r="LWA49" s="211"/>
      <c r="LWB49" s="211"/>
      <c r="LWC49" s="211"/>
      <c r="LWD49" s="211"/>
      <c r="LWE49" s="211"/>
      <c r="LWF49" s="211"/>
      <c r="LWG49" s="211"/>
      <c r="LWH49" s="211"/>
      <c r="LWI49" s="211"/>
      <c r="LWJ49" s="211"/>
      <c r="LWK49" s="211"/>
      <c r="LWL49" s="211"/>
      <c r="LWM49" s="211"/>
      <c r="LWN49" s="211"/>
      <c r="LWO49" s="211"/>
      <c r="LWP49" s="211"/>
      <c r="LWQ49" s="211"/>
      <c r="LWR49" s="211"/>
      <c r="LWS49" s="211"/>
      <c r="LWT49" s="211"/>
      <c r="LWU49" s="211"/>
      <c r="LWV49" s="211"/>
      <c r="LWW49" s="211"/>
      <c r="LWX49" s="211"/>
      <c r="LWY49" s="211"/>
      <c r="LWZ49" s="211"/>
      <c r="LXA49" s="211"/>
      <c r="LXB49" s="211"/>
      <c r="LXC49" s="211"/>
      <c r="LXD49" s="211"/>
      <c r="LXE49" s="211"/>
      <c r="LXF49" s="211"/>
      <c r="LXG49" s="211"/>
      <c r="LXH49" s="211"/>
      <c r="LXI49" s="211"/>
      <c r="LXJ49" s="211"/>
      <c r="LXK49" s="211"/>
      <c r="LXL49" s="211"/>
      <c r="LXM49" s="211"/>
      <c r="LXN49" s="211"/>
      <c r="LXO49" s="211"/>
      <c r="LXP49" s="211"/>
      <c r="LXQ49" s="211"/>
      <c r="LXR49" s="211"/>
      <c r="LXS49" s="211"/>
      <c r="LXT49" s="211"/>
      <c r="LXU49" s="211"/>
      <c r="LXV49" s="211"/>
      <c r="LXW49" s="211"/>
      <c r="LXX49" s="211"/>
      <c r="LXY49" s="211"/>
      <c r="LXZ49" s="211"/>
      <c r="LYA49" s="211"/>
      <c r="LYB49" s="211"/>
      <c r="LYC49" s="211"/>
      <c r="LYD49" s="211"/>
      <c r="LYE49" s="211"/>
      <c r="LYF49" s="211"/>
      <c r="LYG49" s="211"/>
      <c r="LYH49" s="211"/>
      <c r="LYI49" s="211"/>
      <c r="LYJ49" s="211"/>
      <c r="LYK49" s="211"/>
      <c r="LYL49" s="211"/>
      <c r="LYM49" s="211"/>
      <c r="LYN49" s="211"/>
      <c r="LYO49" s="211"/>
      <c r="LYP49" s="211"/>
      <c r="LYQ49" s="211"/>
      <c r="LYR49" s="211"/>
      <c r="LYS49" s="211"/>
      <c r="LYT49" s="211"/>
      <c r="LYU49" s="211"/>
      <c r="LYV49" s="211"/>
      <c r="LYW49" s="211"/>
      <c r="LYX49" s="211"/>
      <c r="LYY49" s="211"/>
      <c r="LYZ49" s="211"/>
      <c r="LZA49" s="211"/>
      <c r="LZB49" s="211"/>
      <c r="LZC49" s="211"/>
      <c r="LZD49" s="211"/>
      <c r="LZE49" s="211"/>
      <c r="LZF49" s="211"/>
      <c r="LZG49" s="211"/>
      <c r="LZH49" s="211"/>
      <c r="LZI49" s="211"/>
      <c r="LZJ49" s="211"/>
      <c r="LZK49" s="211"/>
      <c r="LZL49" s="211"/>
      <c r="LZM49" s="211"/>
      <c r="LZN49" s="211"/>
      <c r="LZO49" s="211"/>
      <c r="LZP49" s="211"/>
      <c r="LZQ49" s="211"/>
      <c r="LZR49" s="211"/>
      <c r="LZS49" s="211"/>
      <c r="LZT49" s="211"/>
      <c r="LZU49" s="211"/>
      <c r="LZV49" s="211"/>
      <c r="LZW49" s="211"/>
      <c r="LZX49" s="211"/>
      <c r="LZY49" s="211"/>
      <c r="LZZ49" s="211"/>
      <c r="MAA49" s="211"/>
      <c r="MAB49" s="211"/>
      <c r="MAC49" s="211"/>
      <c r="MAD49" s="211"/>
      <c r="MAE49" s="211"/>
      <c r="MAF49" s="211"/>
      <c r="MAG49" s="211"/>
      <c r="MAH49" s="211"/>
      <c r="MAI49" s="211"/>
      <c r="MAJ49" s="211"/>
      <c r="MAK49" s="211"/>
      <c r="MAL49" s="211"/>
      <c r="MAM49" s="211"/>
      <c r="MAN49" s="211"/>
      <c r="MAO49" s="211"/>
      <c r="MAP49" s="211"/>
      <c r="MAQ49" s="211"/>
      <c r="MAR49" s="211"/>
      <c r="MAS49" s="211"/>
      <c r="MAT49" s="211"/>
      <c r="MAU49" s="211"/>
      <c r="MAV49" s="211"/>
      <c r="MAW49" s="211"/>
      <c r="MAX49" s="211"/>
      <c r="MAY49" s="211"/>
      <c r="MAZ49" s="211"/>
      <c r="MBA49" s="211"/>
      <c r="MBB49" s="211"/>
      <c r="MBC49" s="211"/>
      <c r="MBD49" s="211"/>
      <c r="MBE49" s="211"/>
      <c r="MBF49" s="211"/>
      <c r="MBG49" s="211"/>
      <c r="MBH49" s="211"/>
      <c r="MBI49" s="211"/>
      <c r="MBJ49" s="211"/>
      <c r="MBK49" s="211"/>
      <c r="MBL49" s="211"/>
      <c r="MBM49" s="211"/>
      <c r="MBN49" s="211"/>
      <c r="MBO49" s="211"/>
      <c r="MBP49" s="211"/>
      <c r="MBQ49" s="211"/>
      <c r="MBR49" s="211"/>
      <c r="MBS49" s="211"/>
      <c r="MBT49" s="211"/>
      <c r="MBU49" s="211"/>
      <c r="MBV49" s="211"/>
      <c r="MBW49" s="211"/>
      <c r="MBX49" s="211"/>
      <c r="MBY49" s="211"/>
      <c r="MBZ49" s="211"/>
      <c r="MCA49" s="211"/>
      <c r="MCB49" s="211"/>
      <c r="MCC49" s="211"/>
      <c r="MCD49" s="211"/>
      <c r="MCE49" s="211"/>
      <c r="MCF49" s="211"/>
      <c r="MCG49" s="211"/>
      <c r="MCH49" s="211"/>
      <c r="MCI49" s="211"/>
      <c r="MCJ49" s="211"/>
      <c r="MCK49" s="211"/>
      <c r="MCL49" s="211"/>
      <c r="MCM49" s="211"/>
      <c r="MCN49" s="211"/>
      <c r="MCO49" s="211"/>
      <c r="MCP49" s="211"/>
      <c r="MCQ49" s="211"/>
      <c r="MCR49" s="211"/>
      <c r="MCS49" s="211"/>
      <c r="MCT49" s="211"/>
      <c r="MCU49" s="211"/>
      <c r="MCV49" s="211"/>
      <c r="MCW49" s="211"/>
      <c r="MCX49" s="211"/>
      <c r="MCY49" s="211"/>
      <c r="MCZ49" s="211"/>
      <c r="MDA49" s="211"/>
      <c r="MDB49" s="211"/>
      <c r="MDC49" s="211"/>
      <c r="MDD49" s="211"/>
      <c r="MDE49" s="211"/>
      <c r="MDF49" s="211"/>
      <c r="MDG49" s="211"/>
      <c r="MDH49" s="211"/>
      <c r="MDI49" s="211"/>
      <c r="MDJ49" s="211"/>
      <c r="MDK49" s="211"/>
      <c r="MDL49" s="211"/>
      <c r="MDM49" s="211"/>
      <c r="MDN49" s="211"/>
      <c r="MDO49" s="211"/>
      <c r="MDP49" s="211"/>
      <c r="MDQ49" s="211"/>
      <c r="MDR49" s="211"/>
      <c r="MDS49" s="211"/>
      <c r="MDT49" s="211"/>
      <c r="MDU49" s="211"/>
      <c r="MDV49" s="211"/>
      <c r="MDW49" s="211"/>
      <c r="MDX49" s="211"/>
      <c r="MDY49" s="211"/>
      <c r="MDZ49" s="211"/>
      <c r="MEA49" s="211"/>
      <c r="MEB49" s="211"/>
      <c r="MEC49" s="211"/>
      <c r="MED49" s="211"/>
      <c r="MEE49" s="211"/>
      <c r="MEF49" s="211"/>
      <c r="MEG49" s="211"/>
      <c r="MEH49" s="211"/>
      <c r="MEI49" s="211"/>
      <c r="MEJ49" s="211"/>
      <c r="MEK49" s="211"/>
      <c r="MEL49" s="211"/>
      <c r="MEM49" s="211"/>
      <c r="MEN49" s="211"/>
      <c r="MEO49" s="211"/>
      <c r="MEP49" s="211"/>
      <c r="MEQ49" s="211"/>
      <c r="MER49" s="211"/>
      <c r="MES49" s="211"/>
      <c r="MET49" s="211"/>
      <c r="MEU49" s="211"/>
      <c r="MEV49" s="211"/>
      <c r="MEW49" s="211"/>
      <c r="MEX49" s="211"/>
      <c r="MEY49" s="211"/>
      <c r="MEZ49" s="211"/>
      <c r="MFA49" s="211"/>
      <c r="MFB49" s="211"/>
      <c r="MFC49" s="211"/>
      <c r="MFD49" s="211"/>
      <c r="MFE49" s="211"/>
      <c r="MFF49" s="211"/>
      <c r="MFG49" s="211"/>
      <c r="MFH49" s="211"/>
      <c r="MFI49" s="211"/>
      <c r="MFJ49" s="211"/>
      <c r="MFK49" s="211"/>
      <c r="MFL49" s="211"/>
      <c r="MFM49" s="211"/>
      <c r="MFN49" s="211"/>
      <c r="MFO49" s="211"/>
      <c r="MFP49" s="211"/>
      <c r="MFQ49" s="211"/>
      <c r="MFR49" s="211"/>
      <c r="MFS49" s="211"/>
      <c r="MFT49" s="211"/>
      <c r="MFU49" s="211"/>
      <c r="MFV49" s="211"/>
      <c r="MFW49" s="211"/>
      <c r="MFX49" s="211"/>
      <c r="MFY49" s="211"/>
      <c r="MFZ49" s="211"/>
      <c r="MGA49" s="211"/>
      <c r="MGB49" s="211"/>
      <c r="MGC49" s="211"/>
      <c r="MGD49" s="211"/>
      <c r="MGE49" s="211"/>
      <c r="MGF49" s="211"/>
      <c r="MGG49" s="211"/>
      <c r="MGH49" s="211"/>
      <c r="MGI49" s="211"/>
      <c r="MGJ49" s="211"/>
      <c r="MGK49" s="211"/>
      <c r="MGL49" s="211"/>
      <c r="MGM49" s="211"/>
      <c r="MGN49" s="211"/>
      <c r="MGO49" s="211"/>
      <c r="MGP49" s="211"/>
      <c r="MGQ49" s="211"/>
      <c r="MGR49" s="211"/>
      <c r="MGS49" s="211"/>
      <c r="MGT49" s="211"/>
      <c r="MGU49" s="211"/>
      <c r="MGV49" s="211"/>
      <c r="MGW49" s="211"/>
      <c r="MGX49" s="211"/>
      <c r="MGY49" s="211"/>
      <c r="MGZ49" s="211"/>
      <c r="MHA49" s="211"/>
      <c r="MHB49" s="211"/>
      <c r="MHC49" s="211"/>
      <c r="MHD49" s="211"/>
      <c r="MHE49" s="211"/>
      <c r="MHF49" s="211"/>
      <c r="MHG49" s="211"/>
      <c r="MHH49" s="211"/>
      <c r="MHI49" s="211"/>
      <c r="MHJ49" s="211"/>
      <c r="MHK49" s="211"/>
      <c r="MHL49" s="211"/>
      <c r="MHM49" s="211"/>
      <c r="MHN49" s="211"/>
      <c r="MHO49" s="211"/>
      <c r="MHP49" s="211"/>
      <c r="MHQ49" s="211"/>
      <c r="MHR49" s="211"/>
      <c r="MHS49" s="211"/>
      <c r="MHT49" s="211"/>
      <c r="MHU49" s="211"/>
      <c r="MHV49" s="211"/>
      <c r="MHW49" s="211"/>
      <c r="MHX49" s="211"/>
      <c r="MHY49" s="211"/>
      <c r="MHZ49" s="211"/>
      <c r="MIA49" s="211"/>
      <c r="MIB49" s="211"/>
      <c r="MIC49" s="211"/>
      <c r="MID49" s="211"/>
      <c r="MIE49" s="211"/>
      <c r="MIF49" s="211"/>
      <c r="MIG49" s="211"/>
      <c r="MIH49" s="211"/>
      <c r="MII49" s="211"/>
      <c r="MIJ49" s="211"/>
      <c r="MIK49" s="211"/>
      <c r="MIL49" s="211"/>
      <c r="MIM49" s="211"/>
      <c r="MIN49" s="211"/>
      <c r="MIO49" s="211"/>
      <c r="MIP49" s="211"/>
      <c r="MIQ49" s="211"/>
      <c r="MIR49" s="211"/>
      <c r="MIS49" s="211"/>
      <c r="MIT49" s="211"/>
      <c r="MIU49" s="211"/>
      <c r="MIV49" s="211"/>
      <c r="MIW49" s="211"/>
      <c r="MIX49" s="211"/>
      <c r="MIY49" s="211"/>
      <c r="MIZ49" s="211"/>
      <c r="MJA49" s="211"/>
      <c r="MJB49" s="211"/>
      <c r="MJC49" s="211"/>
      <c r="MJD49" s="211"/>
      <c r="MJE49" s="211"/>
      <c r="MJF49" s="211"/>
      <c r="MJG49" s="211"/>
      <c r="MJH49" s="211"/>
      <c r="MJI49" s="211"/>
      <c r="MJJ49" s="211"/>
      <c r="MJK49" s="211"/>
      <c r="MJL49" s="211"/>
      <c r="MJM49" s="211"/>
      <c r="MJN49" s="211"/>
      <c r="MJO49" s="211"/>
      <c r="MJP49" s="211"/>
      <c r="MJQ49" s="211"/>
      <c r="MJR49" s="211"/>
      <c r="MJS49" s="211"/>
      <c r="MJT49" s="211"/>
      <c r="MJU49" s="211"/>
      <c r="MJV49" s="211"/>
      <c r="MJW49" s="211"/>
      <c r="MJX49" s="211"/>
      <c r="MJY49" s="211"/>
      <c r="MJZ49" s="211"/>
      <c r="MKA49" s="211"/>
      <c r="MKB49" s="211"/>
      <c r="MKC49" s="211"/>
      <c r="MKD49" s="211"/>
      <c r="MKE49" s="211"/>
      <c r="MKF49" s="211"/>
      <c r="MKG49" s="211"/>
      <c r="MKH49" s="211"/>
      <c r="MKI49" s="211"/>
      <c r="MKJ49" s="211"/>
      <c r="MKK49" s="211"/>
      <c r="MKL49" s="211"/>
      <c r="MKM49" s="211"/>
      <c r="MKN49" s="211"/>
      <c r="MKO49" s="211"/>
      <c r="MKP49" s="211"/>
      <c r="MKQ49" s="211"/>
      <c r="MKR49" s="211"/>
      <c r="MKS49" s="211"/>
      <c r="MKT49" s="211"/>
      <c r="MKU49" s="211"/>
      <c r="MKV49" s="211"/>
      <c r="MKW49" s="211"/>
      <c r="MKX49" s="211"/>
      <c r="MKY49" s="211"/>
      <c r="MKZ49" s="211"/>
      <c r="MLA49" s="211"/>
      <c r="MLB49" s="211"/>
      <c r="MLC49" s="211"/>
      <c r="MLD49" s="211"/>
      <c r="MLE49" s="211"/>
      <c r="MLF49" s="211"/>
      <c r="MLG49" s="211"/>
      <c r="MLH49" s="211"/>
      <c r="MLI49" s="211"/>
      <c r="MLJ49" s="211"/>
      <c r="MLK49" s="211"/>
      <c r="MLL49" s="211"/>
      <c r="MLM49" s="211"/>
      <c r="MLN49" s="211"/>
      <c r="MLO49" s="211"/>
      <c r="MLP49" s="211"/>
      <c r="MLQ49" s="211"/>
      <c r="MLR49" s="211"/>
      <c r="MLS49" s="211"/>
      <c r="MLT49" s="211"/>
      <c r="MLU49" s="211"/>
      <c r="MLV49" s="211"/>
      <c r="MLW49" s="211"/>
      <c r="MLX49" s="211"/>
      <c r="MLY49" s="211"/>
      <c r="MLZ49" s="211"/>
      <c r="MMA49" s="211"/>
      <c r="MMB49" s="211"/>
      <c r="MMC49" s="211"/>
      <c r="MMD49" s="211"/>
      <c r="MME49" s="211"/>
      <c r="MMF49" s="211"/>
      <c r="MMG49" s="211"/>
      <c r="MMH49" s="211"/>
      <c r="MMI49" s="211"/>
      <c r="MMJ49" s="211"/>
      <c r="MMK49" s="211"/>
      <c r="MML49" s="211"/>
      <c r="MMM49" s="211"/>
      <c r="MMN49" s="211"/>
      <c r="MMO49" s="211"/>
      <c r="MMP49" s="211"/>
      <c r="MMQ49" s="211"/>
      <c r="MMR49" s="211"/>
      <c r="MMS49" s="211"/>
      <c r="MMT49" s="211"/>
      <c r="MMU49" s="211"/>
      <c r="MMV49" s="211"/>
      <c r="MMW49" s="211"/>
      <c r="MMX49" s="211"/>
      <c r="MMY49" s="211"/>
      <c r="MMZ49" s="211"/>
      <c r="MNA49" s="211"/>
      <c r="MNB49" s="211"/>
      <c r="MNC49" s="211"/>
      <c r="MND49" s="211"/>
      <c r="MNE49" s="211"/>
      <c r="MNF49" s="211"/>
      <c r="MNG49" s="211"/>
      <c r="MNH49" s="211"/>
      <c r="MNI49" s="211"/>
      <c r="MNJ49" s="211"/>
      <c r="MNK49" s="211"/>
      <c r="MNL49" s="211"/>
      <c r="MNM49" s="211"/>
      <c r="MNN49" s="211"/>
      <c r="MNO49" s="211"/>
      <c r="MNP49" s="211"/>
      <c r="MNQ49" s="211"/>
      <c r="MNR49" s="211"/>
      <c r="MNS49" s="211"/>
      <c r="MNT49" s="211"/>
      <c r="MNU49" s="211"/>
      <c r="MNV49" s="211"/>
      <c r="MNW49" s="211"/>
      <c r="MNX49" s="211"/>
      <c r="MNY49" s="211"/>
      <c r="MNZ49" s="211"/>
      <c r="MOA49" s="211"/>
      <c r="MOB49" s="211"/>
      <c r="MOC49" s="211"/>
      <c r="MOD49" s="211"/>
      <c r="MOE49" s="211"/>
      <c r="MOF49" s="211"/>
      <c r="MOG49" s="211"/>
      <c r="MOH49" s="211"/>
      <c r="MOI49" s="211"/>
      <c r="MOJ49" s="211"/>
      <c r="MOK49" s="211"/>
      <c r="MOL49" s="211"/>
      <c r="MOM49" s="211"/>
      <c r="MON49" s="211"/>
      <c r="MOO49" s="211"/>
      <c r="MOP49" s="211"/>
      <c r="MOQ49" s="211"/>
      <c r="MOR49" s="211"/>
      <c r="MOS49" s="211"/>
      <c r="MOT49" s="211"/>
      <c r="MOU49" s="211"/>
      <c r="MOV49" s="211"/>
      <c r="MOW49" s="211"/>
      <c r="MOX49" s="211"/>
      <c r="MOY49" s="211"/>
      <c r="MOZ49" s="211"/>
      <c r="MPA49" s="211"/>
      <c r="MPB49" s="211"/>
      <c r="MPC49" s="211"/>
      <c r="MPD49" s="211"/>
      <c r="MPE49" s="211"/>
      <c r="MPF49" s="211"/>
      <c r="MPG49" s="211"/>
      <c r="MPH49" s="211"/>
      <c r="MPI49" s="211"/>
      <c r="MPJ49" s="211"/>
      <c r="MPK49" s="211"/>
      <c r="MPL49" s="211"/>
      <c r="MPM49" s="211"/>
      <c r="MPN49" s="211"/>
      <c r="MPO49" s="211"/>
      <c r="MPP49" s="211"/>
      <c r="MPQ49" s="211"/>
      <c r="MPR49" s="211"/>
      <c r="MPS49" s="211"/>
      <c r="MPT49" s="211"/>
      <c r="MPU49" s="211"/>
      <c r="MPV49" s="211"/>
      <c r="MPW49" s="211"/>
      <c r="MPX49" s="211"/>
      <c r="MPY49" s="211"/>
      <c r="MPZ49" s="211"/>
      <c r="MQA49" s="211"/>
      <c r="MQB49" s="211"/>
      <c r="MQC49" s="211"/>
      <c r="MQD49" s="211"/>
      <c r="MQE49" s="211"/>
      <c r="MQF49" s="211"/>
      <c r="MQG49" s="211"/>
      <c r="MQH49" s="211"/>
      <c r="MQI49" s="211"/>
      <c r="MQJ49" s="211"/>
      <c r="MQK49" s="211"/>
      <c r="MQL49" s="211"/>
      <c r="MQM49" s="211"/>
      <c r="MQN49" s="211"/>
      <c r="MQO49" s="211"/>
      <c r="MQP49" s="211"/>
      <c r="MQQ49" s="211"/>
      <c r="MQR49" s="211"/>
      <c r="MQS49" s="211"/>
      <c r="MQT49" s="211"/>
      <c r="MQU49" s="211"/>
      <c r="MQV49" s="211"/>
      <c r="MQW49" s="211"/>
      <c r="MQX49" s="211"/>
      <c r="MQY49" s="211"/>
      <c r="MQZ49" s="211"/>
      <c r="MRA49" s="211"/>
      <c r="MRB49" s="211"/>
      <c r="MRC49" s="211"/>
      <c r="MRD49" s="211"/>
      <c r="MRE49" s="211"/>
      <c r="MRF49" s="211"/>
      <c r="MRG49" s="211"/>
      <c r="MRH49" s="211"/>
      <c r="MRI49" s="211"/>
      <c r="MRJ49" s="211"/>
      <c r="MRK49" s="211"/>
      <c r="MRL49" s="211"/>
      <c r="MRM49" s="211"/>
      <c r="MRN49" s="211"/>
      <c r="MRO49" s="211"/>
      <c r="MRP49" s="211"/>
      <c r="MRQ49" s="211"/>
      <c r="MRR49" s="211"/>
      <c r="MRS49" s="211"/>
      <c r="MRT49" s="211"/>
      <c r="MRU49" s="211"/>
      <c r="MRV49" s="211"/>
      <c r="MRW49" s="211"/>
      <c r="MRX49" s="211"/>
      <c r="MRY49" s="211"/>
      <c r="MRZ49" s="211"/>
      <c r="MSA49" s="211"/>
      <c r="MSB49" s="211"/>
      <c r="MSC49" s="211"/>
      <c r="MSD49" s="211"/>
      <c r="MSE49" s="211"/>
      <c r="MSF49" s="211"/>
      <c r="MSG49" s="211"/>
      <c r="MSH49" s="211"/>
      <c r="MSI49" s="211"/>
      <c r="MSJ49" s="211"/>
      <c r="MSK49" s="211"/>
      <c r="MSL49" s="211"/>
      <c r="MSM49" s="211"/>
      <c r="MSN49" s="211"/>
      <c r="MSO49" s="211"/>
      <c r="MSP49" s="211"/>
      <c r="MSQ49" s="211"/>
      <c r="MSR49" s="211"/>
      <c r="MSS49" s="211"/>
      <c r="MST49" s="211"/>
      <c r="MSU49" s="211"/>
      <c r="MSV49" s="211"/>
      <c r="MSW49" s="211"/>
      <c r="MSX49" s="211"/>
      <c r="MSY49" s="211"/>
      <c r="MSZ49" s="211"/>
      <c r="MTA49" s="211"/>
      <c r="MTB49" s="211"/>
      <c r="MTC49" s="211"/>
      <c r="MTD49" s="211"/>
      <c r="MTE49" s="211"/>
      <c r="MTF49" s="211"/>
      <c r="MTG49" s="211"/>
      <c r="MTH49" s="211"/>
      <c r="MTI49" s="211"/>
      <c r="MTJ49" s="211"/>
      <c r="MTK49" s="211"/>
      <c r="MTL49" s="211"/>
      <c r="MTM49" s="211"/>
      <c r="MTN49" s="211"/>
      <c r="MTO49" s="211"/>
      <c r="MTP49" s="211"/>
      <c r="MTQ49" s="211"/>
      <c r="MTR49" s="211"/>
      <c r="MTS49" s="211"/>
      <c r="MTT49" s="211"/>
      <c r="MTU49" s="211"/>
      <c r="MTV49" s="211"/>
      <c r="MTW49" s="211"/>
      <c r="MTX49" s="211"/>
      <c r="MTY49" s="211"/>
      <c r="MTZ49" s="211"/>
      <c r="MUA49" s="211"/>
      <c r="MUB49" s="211"/>
      <c r="MUC49" s="211"/>
      <c r="MUD49" s="211"/>
      <c r="MUE49" s="211"/>
      <c r="MUF49" s="211"/>
      <c r="MUG49" s="211"/>
      <c r="MUH49" s="211"/>
      <c r="MUI49" s="211"/>
      <c r="MUJ49" s="211"/>
      <c r="MUK49" s="211"/>
      <c r="MUL49" s="211"/>
      <c r="MUM49" s="211"/>
      <c r="MUN49" s="211"/>
      <c r="MUO49" s="211"/>
      <c r="MUP49" s="211"/>
      <c r="MUQ49" s="211"/>
      <c r="MUR49" s="211"/>
      <c r="MUS49" s="211"/>
      <c r="MUT49" s="211"/>
      <c r="MUU49" s="211"/>
      <c r="MUV49" s="211"/>
      <c r="MUW49" s="211"/>
      <c r="MUX49" s="211"/>
      <c r="MUY49" s="211"/>
      <c r="MUZ49" s="211"/>
      <c r="MVA49" s="211"/>
      <c r="MVB49" s="211"/>
      <c r="MVC49" s="211"/>
      <c r="MVD49" s="211"/>
      <c r="MVE49" s="211"/>
      <c r="MVF49" s="211"/>
      <c r="MVG49" s="211"/>
      <c r="MVH49" s="211"/>
      <c r="MVI49" s="211"/>
      <c r="MVJ49" s="211"/>
      <c r="MVK49" s="211"/>
      <c r="MVL49" s="211"/>
      <c r="MVM49" s="211"/>
      <c r="MVN49" s="211"/>
      <c r="MVO49" s="211"/>
      <c r="MVP49" s="211"/>
      <c r="MVQ49" s="211"/>
      <c r="MVR49" s="211"/>
      <c r="MVS49" s="211"/>
      <c r="MVT49" s="211"/>
      <c r="MVU49" s="211"/>
      <c r="MVV49" s="211"/>
      <c r="MVW49" s="211"/>
      <c r="MVX49" s="211"/>
      <c r="MVY49" s="211"/>
      <c r="MVZ49" s="211"/>
      <c r="MWA49" s="211"/>
      <c r="MWB49" s="211"/>
      <c r="MWC49" s="211"/>
      <c r="MWD49" s="211"/>
      <c r="MWE49" s="211"/>
      <c r="MWF49" s="211"/>
      <c r="MWG49" s="211"/>
      <c r="MWH49" s="211"/>
      <c r="MWI49" s="211"/>
      <c r="MWJ49" s="211"/>
      <c r="MWK49" s="211"/>
      <c r="MWL49" s="211"/>
      <c r="MWM49" s="211"/>
      <c r="MWN49" s="211"/>
      <c r="MWO49" s="211"/>
      <c r="MWP49" s="211"/>
      <c r="MWQ49" s="211"/>
      <c r="MWR49" s="211"/>
      <c r="MWS49" s="211"/>
      <c r="MWT49" s="211"/>
      <c r="MWU49" s="211"/>
      <c r="MWV49" s="211"/>
      <c r="MWW49" s="211"/>
      <c r="MWX49" s="211"/>
      <c r="MWY49" s="211"/>
      <c r="MWZ49" s="211"/>
      <c r="MXA49" s="211"/>
      <c r="MXB49" s="211"/>
      <c r="MXC49" s="211"/>
      <c r="MXD49" s="211"/>
      <c r="MXE49" s="211"/>
      <c r="MXF49" s="211"/>
      <c r="MXG49" s="211"/>
      <c r="MXH49" s="211"/>
      <c r="MXI49" s="211"/>
      <c r="MXJ49" s="211"/>
      <c r="MXK49" s="211"/>
      <c r="MXL49" s="211"/>
      <c r="MXM49" s="211"/>
      <c r="MXN49" s="211"/>
      <c r="MXO49" s="211"/>
      <c r="MXP49" s="211"/>
      <c r="MXQ49" s="211"/>
      <c r="MXR49" s="211"/>
      <c r="MXS49" s="211"/>
      <c r="MXT49" s="211"/>
      <c r="MXU49" s="211"/>
      <c r="MXV49" s="211"/>
      <c r="MXW49" s="211"/>
      <c r="MXX49" s="211"/>
      <c r="MXY49" s="211"/>
      <c r="MXZ49" s="211"/>
      <c r="MYA49" s="211"/>
      <c r="MYB49" s="211"/>
      <c r="MYC49" s="211"/>
      <c r="MYD49" s="211"/>
      <c r="MYE49" s="211"/>
      <c r="MYF49" s="211"/>
      <c r="MYG49" s="211"/>
      <c r="MYH49" s="211"/>
      <c r="MYI49" s="211"/>
      <c r="MYJ49" s="211"/>
      <c r="MYK49" s="211"/>
      <c r="MYL49" s="211"/>
      <c r="MYM49" s="211"/>
      <c r="MYN49" s="211"/>
      <c r="MYO49" s="211"/>
      <c r="MYP49" s="211"/>
      <c r="MYQ49" s="211"/>
      <c r="MYR49" s="211"/>
      <c r="MYS49" s="211"/>
      <c r="MYT49" s="211"/>
      <c r="MYU49" s="211"/>
      <c r="MYV49" s="211"/>
      <c r="MYW49" s="211"/>
      <c r="MYX49" s="211"/>
      <c r="MYY49" s="211"/>
      <c r="MYZ49" s="211"/>
      <c r="MZA49" s="211"/>
      <c r="MZB49" s="211"/>
      <c r="MZC49" s="211"/>
      <c r="MZD49" s="211"/>
      <c r="MZE49" s="211"/>
      <c r="MZF49" s="211"/>
      <c r="MZG49" s="211"/>
      <c r="MZH49" s="211"/>
      <c r="MZI49" s="211"/>
      <c r="MZJ49" s="211"/>
      <c r="MZK49" s="211"/>
      <c r="MZL49" s="211"/>
      <c r="MZM49" s="211"/>
      <c r="MZN49" s="211"/>
      <c r="MZO49" s="211"/>
      <c r="MZP49" s="211"/>
      <c r="MZQ49" s="211"/>
      <c r="MZR49" s="211"/>
      <c r="MZS49" s="211"/>
      <c r="MZT49" s="211"/>
      <c r="MZU49" s="211"/>
      <c r="MZV49" s="211"/>
      <c r="MZW49" s="211"/>
      <c r="MZX49" s="211"/>
      <c r="MZY49" s="211"/>
      <c r="MZZ49" s="211"/>
      <c r="NAA49" s="211"/>
      <c r="NAB49" s="211"/>
      <c r="NAC49" s="211"/>
      <c r="NAD49" s="211"/>
      <c r="NAE49" s="211"/>
      <c r="NAF49" s="211"/>
      <c r="NAG49" s="211"/>
      <c r="NAH49" s="211"/>
      <c r="NAI49" s="211"/>
      <c r="NAJ49" s="211"/>
      <c r="NAK49" s="211"/>
      <c r="NAL49" s="211"/>
      <c r="NAM49" s="211"/>
      <c r="NAN49" s="211"/>
      <c r="NAO49" s="211"/>
      <c r="NAP49" s="211"/>
      <c r="NAQ49" s="211"/>
      <c r="NAR49" s="211"/>
      <c r="NAS49" s="211"/>
      <c r="NAT49" s="211"/>
      <c r="NAU49" s="211"/>
      <c r="NAV49" s="211"/>
      <c r="NAW49" s="211"/>
      <c r="NAX49" s="211"/>
      <c r="NAY49" s="211"/>
      <c r="NAZ49" s="211"/>
      <c r="NBA49" s="211"/>
      <c r="NBB49" s="211"/>
      <c r="NBC49" s="211"/>
      <c r="NBD49" s="211"/>
      <c r="NBE49" s="211"/>
      <c r="NBF49" s="211"/>
      <c r="NBG49" s="211"/>
      <c r="NBH49" s="211"/>
      <c r="NBI49" s="211"/>
      <c r="NBJ49" s="211"/>
      <c r="NBK49" s="211"/>
      <c r="NBL49" s="211"/>
      <c r="NBM49" s="211"/>
      <c r="NBN49" s="211"/>
      <c r="NBO49" s="211"/>
      <c r="NBP49" s="211"/>
      <c r="NBQ49" s="211"/>
      <c r="NBR49" s="211"/>
      <c r="NBS49" s="211"/>
      <c r="NBT49" s="211"/>
      <c r="NBU49" s="211"/>
      <c r="NBV49" s="211"/>
      <c r="NBW49" s="211"/>
      <c r="NBX49" s="211"/>
      <c r="NBY49" s="211"/>
      <c r="NBZ49" s="211"/>
      <c r="NCA49" s="211"/>
      <c r="NCB49" s="211"/>
      <c r="NCC49" s="211"/>
      <c r="NCD49" s="211"/>
      <c r="NCE49" s="211"/>
      <c r="NCF49" s="211"/>
      <c r="NCG49" s="211"/>
      <c r="NCH49" s="211"/>
      <c r="NCI49" s="211"/>
      <c r="NCJ49" s="211"/>
      <c r="NCK49" s="211"/>
      <c r="NCL49" s="211"/>
      <c r="NCM49" s="211"/>
      <c r="NCN49" s="211"/>
      <c r="NCO49" s="211"/>
      <c r="NCP49" s="211"/>
      <c r="NCQ49" s="211"/>
      <c r="NCR49" s="211"/>
      <c r="NCS49" s="211"/>
      <c r="NCT49" s="211"/>
      <c r="NCU49" s="211"/>
      <c r="NCV49" s="211"/>
      <c r="NCW49" s="211"/>
      <c r="NCX49" s="211"/>
      <c r="NCY49" s="211"/>
      <c r="NCZ49" s="211"/>
      <c r="NDA49" s="211"/>
      <c r="NDB49" s="211"/>
      <c r="NDC49" s="211"/>
      <c r="NDD49" s="211"/>
      <c r="NDE49" s="211"/>
      <c r="NDF49" s="211"/>
      <c r="NDG49" s="211"/>
      <c r="NDH49" s="211"/>
      <c r="NDI49" s="211"/>
      <c r="NDJ49" s="211"/>
      <c r="NDK49" s="211"/>
      <c r="NDL49" s="211"/>
      <c r="NDM49" s="211"/>
      <c r="NDN49" s="211"/>
      <c r="NDO49" s="211"/>
      <c r="NDP49" s="211"/>
      <c r="NDQ49" s="211"/>
      <c r="NDR49" s="211"/>
      <c r="NDS49" s="211"/>
      <c r="NDT49" s="211"/>
      <c r="NDU49" s="211"/>
      <c r="NDV49" s="211"/>
      <c r="NDW49" s="211"/>
      <c r="NDX49" s="211"/>
      <c r="NDY49" s="211"/>
      <c r="NDZ49" s="211"/>
      <c r="NEA49" s="211"/>
      <c r="NEB49" s="211"/>
      <c r="NEC49" s="211"/>
      <c r="NED49" s="211"/>
      <c r="NEE49" s="211"/>
      <c r="NEF49" s="211"/>
      <c r="NEG49" s="211"/>
      <c r="NEH49" s="211"/>
      <c r="NEI49" s="211"/>
      <c r="NEJ49" s="211"/>
      <c r="NEK49" s="211"/>
      <c r="NEL49" s="211"/>
      <c r="NEM49" s="211"/>
      <c r="NEN49" s="211"/>
      <c r="NEO49" s="211"/>
      <c r="NEP49" s="211"/>
      <c r="NEQ49" s="211"/>
      <c r="NER49" s="211"/>
      <c r="NES49" s="211"/>
      <c r="NET49" s="211"/>
      <c r="NEU49" s="211"/>
      <c r="NEV49" s="211"/>
      <c r="NEW49" s="211"/>
      <c r="NEX49" s="211"/>
      <c r="NEY49" s="211"/>
      <c r="NEZ49" s="211"/>
      <c r="NFA49" s="211"/>
      <c r="NFB49" s="211"/>
      <c r="NFC49" s="211"/>
      <c r="NFD49" s="211"/>
      <c r="NFE49" s="211"/>
      <c r="NFF49" s="211"/>
      <c r="NFG49" s="211"/>
      <c r="NFH49" s="211"/>
      <c r="NFI49" s="211"/>
      <c r="NFJ49" s="211"/>
      <c r="NFK49" s="211"/>
      <c r="NFL49" s="211"/>
      <c r="NFM49" s="211"/>
      <c r="NFN49" s="211"/>
      <c r="NFO49" s="211"/>
      <c r="NFP49" s="211"/>
      <c r="NFQ49" s="211"/>
      <c r="NFR49" s="211"/>
      <c r="NFS49" s="211"/>
      <c r="NFT49" s="211"/>
      <c r="NFU49" s="211"/>
      <c r="NFV49" s="211"/>
      <c r="NFW49" s="211"/>
      <c r="NFX49" s="211"/>
      <c r="NFY49" s="211"/>
      <c r="NFZ49" s="211"/>
      <c r="NGA49" s="211"/>
      <c r="NGB49" s="211"/>
      <c r="NGC49" s="211"/>
      <c r="NGD49" s="211"/>
      <c r="NGE49" s="211"/>
      <c r="NGF49" s="211"/>
      <c r="NGG49" s="211"/>
      <c r="NGH49" s="211"/>
      <c r="NGI49" s="211"/>
      <c r="NGJ49" s="211"/>
      <c r="NGK49" s="211"/>
      <c r="NGL49" s="211"/>
      <c r="NGM49" s="211"/>
      <c r="NGN49" s="211"/>
      <c r="NGO49" s="211"/>
      <c r="NGP49" s="211"/>
      <c r="NGQ49" s="211"/>
      <c r="NGR49" s="211"/>
      <c r="NGS49" s="211"/>
      <c r="NGT49" s="211"/>
      <c r="NGU49" s="211"/>
      <c r="NGV49" s="211"/>
      <c r="NGW49" s="211"/>
      <c r="NGX49" s="211"/>
      <c r="NGY49" s="211"/>
      <c r="NGZ49" s="211"/>
      <c r="NHA49" s="211"/>
      <c r="NHB49" s="211"/>
      <c r="NHC49" s="211"/>
      <c r="NHD49" s="211"/>
      <c r="NHE49" s="211"/>
      <c r="NHF49" s="211"/>
      <c r="NHG49" s="211"/>
      <c r="NHH49" s="211"/>
      <c r="NHI49" s="211"/>
      <c r="NHJ49" s="211"/>
      <c r="NHK49" s="211"/>
      <c r="NHL49" s="211"/>
      <c r="NHM49" s="211"/>
      <c r="NHN49" s="211"/>
      <c r="NHO49" s="211"/>
      <c r="NHP49" s="211"/>
      <c r="NHQ49" s="211"/>
      <c r="NHR49" s="211"/>
      <c r="NHS49" s="211"/>
      <c r="NHT49" s="211"/>
      <c r="NHU49" s="211"/>
      <c r="NHV49" s="211"/>
      <c r="NHW49" s="211"/>
      <c r="NHX49" s="211"/>
      <c r="NHY49" s="211"/>
      <c r="NHZ49" s="211"/>
      <c r="NIA49" s="211"/>
      <c r="NIB49" s="211"/>
      <c r="NIC49" s="211"/>
      <c r="NID49" s="211"/>
      <c r="NIE49" s="211"/>
      <c r="NIF49" s="211"/>
      <c r="NIG49" s="211"/>
      <c r="NIH49" s="211"/>
      <c r="NII49" s="211"/>
      <c r="NIJ49" s="211"/>
      <c r="NIK49" s="211"/>
      <c r="NIL49" s="211"/>
      <c r="NIM49" s="211"/>
      <c r="NIN49" s="211"/>
      <c r="NIO49" s="211"/>
      <c r="NIP49" s="211"/>
      <c r="NIQ49" s="211"/>
      <c r="NIR49" s="211"/>
      <c r="NIS49" s="211"/>
      <c r="NIT49" s="211"/>
      <c r="NIU49" s="211"/>
      <c r="NIV49" s="211"/>
      <c r="NIW49" s="211"/>
      <c r="NIX49" s="211"/>
      <c r="NIY49" s="211"/>
      <c r="NIZ49" s="211"/>
      <c r="NJA49" s="211"/>
      <c r="NJB49" s="211"/>
      <c r="NJC49" s="211"/>
      <c r="NJD49" s="211"/>
      <c r="NJE49" s="211"/>
      <c r="NJF49" s="211"/>
      <c r="NJG49" s="211"/>
      <c r="NJH49" s="211"/>
      <c r="NJI49" s="211"/>
      <c r="NJJ49" s="211"/>
      <c r="NJK49" s="211"/>
      <c r="NJL49" s="211"/>
      <c r="NJM49" s="211"/>
      <c r="NJN49" s="211"/>
      <c r="NJO49" s="211"/>
      <c r="NJP49" s="211"/>
      <c r="NJQ49" s="211"/>
      <c r="NJR49" s="211"/>
      <c r="NJS49" s="211"/>
      <c r="NJT49" s="211"/>
      <c r="NJU49" s="211"/>
      <c r="NJV49" s="211"/>
      <c r="NJW49" s="211"/>
      <c r="NJX49" s="211"/>
      <c r="NJY49" s="211"/>
      <c r="NJZ49" s="211"/>
      <c r="NKA49" s="211"/>
      <c r="NKB49" s="211"/>
      <c r="NKC49" s="211"/>
      <c r="NKD49" s="211"/>
      <c r="NKE49" s="211"/>
      <c r="NKF49" s="211"/>
      <c r="NKG49" s="211"/>
      <c r="NKH49" s="211"/>
      <c r="NKI49" s="211"/>
      <c r="NKJ49" s="211"/>
      <c r="NKK49" s="211"/>
      <c r="NKL49" s="211"/>
      <c r="NKM49" s="211"/>
      <c r="NKN49" s="211"/>
      <c r="NKO49" s="211"/>
      <c r="NKP49" s="211"/>
      <c r="NKQ49" s="211"/>
      <c r="NKR49" s="211"/>
      <c r="NKS49" s="211"/>
      <c r="NKT49" s="211"/>
      <c r="NKU49" s="211"/>
      <c r="NKV49" s="211"/>
      <c r="NKW49" s="211"/>
      <c r="NKX49" s="211"/>
      <c r="NKY49" s="211"/>
      <c r="NKZ49" s="211"/>
      <c r="NLA49" s="211"/>
      <c r="NLB49" s="211"/>
      <c r="NLC49" s="211"/>
      <c r="NLD49" s="211"/>
      <c r="NLE49" s="211"/>
      <c r="NLF49" s="211"/>
      <c r="NLG49" s="211"/>
      <c r="NLH49" s="211"/>
      <c r="NLI49" s="211"/>
      <c r="NLJ49" s="211"/>
      <c r="NLK49" s="211"/>
      <c r="NLL49" s="211"/>
      <c r="NLM49" s="211"/>
      <c r="NLN49" s="211"/>
      <c r="NLO49" s="211"/>
      <c r="NLP49" s="211"/>
      <c r="NLQ49" s="211"/>
      <c r="NLR49" s="211"/>
      <c r="NLS49" s="211"/>
      <c r="NLT49" s="211"/>
      <c r="NLU49" s="211"/>
      <c r="NLV49" s="211"/>
      <c r="NLW49" s="211"/>
      <c r="NLX49" s="211"/>
      <c r="NLY49" s="211"/>
      <c r="NLZ49" s="211"/>
      <c r="NMA49" s="211"/>
      <c r="NMB49" s="211"/>
      <c r="NMC49" s="211"/>
      <c r="NMD49" s="211"/>
      <c r="NME49" s="211"/>
      <c r="NMF49" s="211"/>
      <c r="NMG49" s="211"/>
      <c r="NMH49" s="211"/>
      <c r="NMI49" s="211"/>
      <c r="NMJ49" s="211"/>
      <c r="NMK49" s="211"/>
      <c r="NML49" s="211"/>
      <c r="NMM49" s="211"/>
      <c r="NMN49" s="211"/>
      <c r="NMO49" s="211"/>
      <c r="NMP49" s="211"/>
      <c r="NMQ49" s="211"/>
      <c r="NMR49" s="211"/>
      <c r="NMS49" s="211"/>
      <c r="NMT49" s="211"/>
      <c r="NMU49" s="211"/>
      <c r="NMV49" s="211"/>
      <c r="NMW49" s="211"/>
      <c r="NMX49" s="211"/>
      <c r="NMY49" s="211"/>
      <c r="NMZ49" s="211"/>
      <c r="NNA49" s="211"/>
      <c r="NNB49" s="211"/>
      <c r="NNC49" s="211"/>
      <c r="NND49" s="211"/>
      <c r="NNE49" s="211"/>
      <c r="NNF49" s="211"/>
      <c r="NNG49" s="211"/>
      <c r="NNH49" s="211"/>
      <c r="NNI49" s="211"/>
      <c r="NNJ49" s="211"/>
      <c r="NNK49" s="211"/>
      <c r="NNL49" s="211"/>
      <c r="NNM49" s="211"/>
      <c r="NNN49" s="211"/>
      <c r="NNO49" s="211"/>
      <c r="NNP49" s="211"/>
      <c r="NNQ49" s="211"/>
      <c r="NNR49" s="211"/>
      <c r="NNS49" s="211"/>
      <c r="NNT49" s="211"/>
      <c r="NNU49" s="211"/>
      <c r="NNV49" s="211"/>
      <c r="NNW49" s="211"/>
      <c r="NNX49" s="211"/>
      <c r="NNY49" s="211"/>
      <c r="NNZ49" s="211"/>
      <c r="NOA49" s="211"/>
      <c r="NOB49" s="211"/>
      <c r="NOC49" s="211"/>
      <c r="NOD49" s="211"/>
      <c r="NOE49" s="211"/>
      <c r="NOF49" s="211"/>
      <c r="NOG49" s="211"/>
      <c r="NOH49" s="211"/>
      <c r="NOI49" s="211"/>
      <c r="NOJ49" s="211"/>
      <c r="NOK49" s="211"/>
      <c r="NOL49" s="211"/>
      <c r="NOM49" s="211"/>
      <c r="NON49" s="211"/>
      <c r="NOO49" s="211"/>
      <c r="NOP49" s="211"/>
      <c r="NOQ49" s="211"/>
      <c r="NOR49" s="211"/>
      <c r="NOS49" s="211"/>
      <c r="NOT49" s="211"/>
      <c r="NOU49" s="211"/>
      <c r="NOV49" s="211"/>
      <c r="NOW49" s="211"/>
      <c r="NOX49" s="211"/>
      <c r="NOY49" s="211"/>
      <c r="NOZ49" s="211"/>
      <c r="NPA49" s="211"/>
      <c r="NPB49" s="211"/>
      <c r="NPC49" s="211"/>
      <c r="NPD49" s="211"/>
      <c r="NPE49" s="211"/>
      <c r="NPF49" s="211"/>
      <c r="NPG49" s="211"/>
      <c r="NPH49" s="211"/>
      <c r="NPI49" s="211"/>
      <c r="NPJ49" s="211"/>
      <c r="NPK49" s="211"/>
      <c r="NPL49" s="211"/>
      <c r="NPM49" s="211"/>
      <c r="NPN49" s="211"/>
      <c r="NPO49" s="211"/>
      <c r="NPP49" s="211"/>
      <c r="NPQ49" s="211"/>
      <c r="NPR49" s="211"/>
      <c r="NPS49" s="211"/>
      <c r="NPT49" s="211"/>
      <c r="NPU49" s="211"/>
      <c r="NPV49" s="211"/>
      <c r="NPW49" s="211"/>
      <c r="NPX49" s="211"/>
      <c r="NPY49" s="211"/>
      <c r="NPZ49" s="211"/>
      <c r="NQA49" s="211"/>
      <c r="NQB49" s="211"/>
      <c r="NQC49" s="211"/>
      <c r="NQD49" s="211"/>
      <c r="NQE49" s="211"/>
      <c r="NQF49" s="211"/>
      <c r="NQG49" s="211"/>
      <c r="NQH49" s="211"/>
      <c r="NQI49" s="211"/>
      <c r="NQJ49" s="211"/>
      <c r="NQK49" s="211"/>
      <c r="NQL49" s="211"/>
      <c r="NQM49" s="211"/>
      <c r="NQN49" s="211"/>
      <c r="NQO49" s="211"/>
      <c r="NQP49" s="211"/>
      <c r="NQQ49" s="211"/>
      <c r="NQR49" s="211"/>
      <c r="NQS49" s="211"/>
      <c r="NQT49" s="211"/>
      <c r="NQU49" s="211"/>
      <c r="NQV49" s="211"/>
      <c r="NQW49" s="211"/>
      <c r="NQX49" s="211"/>
      <c r="NQY49" s="211"/>
      <c r="NQZ49" s="211"/>
      <c r="NRA49" s="211"/>
      <c r="NRB49" s="211"/>
      <c r="NRC49" s="211"/>
      <c r="NRD49" s="211"/>
      <c r="NRE49" s="211"/>
      <c r="NRF49" s="211"/>
      <c r="NRG49" s="211"/>
      <c r="NRH49" s="211"/>
      <c r="NRI49" s="211"/>
      <c r="NRJ49" s="211"/>
      <c r="NRK49" s="211"/>
      <c r="NRL49" s="211"/>
      <c r="NRM49" s="211"/>
      <c r="NRN49" s="211"/>
      <c r="NRO49" s="211"/>
      <c r="NRP49" s="211"/>
      <c r="NRQ49" s="211"/>
      <c r="NRR49" s="211"/>
      <c r="NRS49" s="211"/>
      <c r="NRT49" s="211"/>
      <c r="NRU49" s="211"/>
      <c r="NRV49" s="211"/>
      <c r="NRW49" s="211"/>
      <c r="NRX49" s="211"/>
      <c r="NRY49" s="211"/>
      <c r="NRZ49" s="211"/>
      <c r="NSA49" s="211"/>
      <c r="NSB49" s="211"/>
      <c r="NSC49" s="211"/>
      <c r="NSD49" s="211"/>
      <c r="NSE49" s="211"/>
      <c r="NSF49" s="211"/>
      <c r="NSG49" s="211"/>
      <c r="NSH49" s="211"/>
      <c r="NSI49" s="211"/>
      <c r="NSJ49" s="211"/>
      <c r="NSK49" s="211"/>
      <c r="NSL49" s="211"/>
      <c r="NSM49" s="211"/>
      <c r="NSN49" s="211"/>
      <c r="NSO49" s="211"/>
      <c r="NSP49" s="211"/>
      <c r="NSQ49" s="211"/>
      <c r="NSR49" s="211"/>
      <c r="NSS49" s="211"/>
      <c r="NST49" s="211"/>
      <c r="NSU49" s="211"/>
      <c r="NSV49" s="211"/>
      <c r="NSW49" s="211"/>
      <c r="NSX49" s="211"/>
      <c r="NSY49" s="211"/>
      <c r="NSZ49" s="211"/>
      <c r="NTA49" s="211"/>
      <c r="NTB49" s="211"/>
      <c r="NTC49" s="211"/>
      <c r="NTD49" s="211"/>
      <c r="NTE49" s="211"/>
      <c r="NTF49" s="211"/>
      <c r="NTG49" s="211"/>
      <c r="NTH49" s="211"/>
      <c r="NTI49" s="211"/>
      <c r="NTJ49" s="211"/>
      <c r="NTK49" s="211"/>
      <c r="NTL49" s="211"/>
      <c r="NTM49" s="211"/>
      <c r="NTN49" s="211"/>
      <c r="NTO49" s="211"/>
      <c r="NTP49" s="211"/>
      <c r="NTQ49" s="211"/>
      <c r="NTR49" s="211"/>
      <c r="NTS49" s="211"/>
      <c r="NTT49" s="211"/>
      <c r="NTU49" s="211"/>
      <c r="NTV49" s="211"/>
      <c r="NTW49" s="211"/>
      <c r="NTX49" s="211"/>
      <c r="NTY49" s="211"/>
      <c r="NTZ49" s="211"/>
      <c r="NUA49" s="211"/>
      <c r="NUB49" s="211"/>
      <c r="NUC49" s="211"/>
      <c r="NUD49" s="211"/>
      <c r="NUE49" s="211"/>
      <c r="NUF49" s="211"/>
      <c r="NUG49" s="211"/>
      <c r="NUH49" s="211"/>
      <c r="NUI49" s="211"/>
      <c r="NUJ49" s="211"/>
      <c r="NUK49" s="211"/>
      <c r="NUL49" s="211"/>
      <c r="NUM49" s="211"/>
      <c r="NUN49" s="211"/>
      <c r="NUO49" s="211"/>
      <c r="NUP49" s="211"/>
      <c r="NUQ49" s="211"/>
      <c r="NUR49" s="211"/>
      <c r="NUS49" s="211"/>
      <c r="NUT49" s="211"/>
      <c r="NUU49" s="211"/>
      <c r="NUV49" s="211"/>
      <c r="NUW49" s="211"/>
      <c r="NUX49" s="211"/>
      <c r="NUY49" s="211"/>
      <c r="NUZ49" s="211"/>
      <c r="NVA49" s="211"/>
      <c r="NVB49" s="211"/>
      <c r="NVC49" s="211"/>
      <c r="NVD49" s="211"/>
      <c r="NVE49" s="211"/>
      <c r="NVF49" s="211"/>
      <c r="NVG49" s="211"/>
      <c r="NVH49" s="211"/>
      <c r="NVI49" s="211"/>
      <c r="NVJ49" s="211"/>
      <c r="NVK49" s="211"/>
      <c r="NVL49" s="211"/>
      <c r="NVM49" s="211"/>
      <c r="NVN49" s="211"/>
      <c r="NVO49" s="211"/>
      <c r="NVP49" s="211"/>
      <c r="NVQ49" s="211"/>
      <c r="NVR49" s="211"/>
      <c r="NVS49" s="211"/>
      <c r="NVT49" s="211"/>
      <c r="NVU49" s="211"/>
      <c r="NVV49" s="211"/>
      <c r="NVW49" s="211"/>
      <c r="NVX49" s="211"/>
      <c r="NVY49" s="211"/>
      <c r="NVZ49" s="211"/>
      <c r="NWA49" s="211"/>
      <c r="NWB49" s="211"/>
      <c r="NWC49" s="211"/>
      <c r="NWD49" s="211"/>
      <c r="NWE49" s="211"/>
      <c r="NWF49" s="211"/>
      <c r="NWG49" s="211"/>
      <c r="NWH49" s="211"/>
      <c r="NWI49" s="211"/>
      <c r="NWJ49" s="211"/>
      <c r="NWK49" s="211"/>
      <c r="NWL49" s="211"/>
      <c r="NWM49" s="211"/>
      <c r="NWN49" s="211"/>
      <c r="NWO49" s="211"/>
      <c r="NWP49" s="211"/>
      <c r="NWQ49" s="211"/>
      <c r="NWR49" s="211"/>
      <c r="NWS49" s="211"/>
      <c r="NWT49" s="211"/>
      <c r="NWU49" s="211"/>
      <c r="NWV49" s="211"/>
      <c r="NWW49" s="211"/>
      <c r="NWX49" s="211"/>
      <c r="NWY49" s="211"/>
      <c r="NWZ49" s="211"/>
      <c r="NXA49" s="211"/>
      <c r="NXB49" s="211"/>
      <c r="NXC49" s="211"/>
      <c r="NXD49" s="211"/>
      <c r="NXE49" s="211"/>
      <c r="NXF49" s="211"/>
      <c r="NXG49" s="211"/>
      <c r="NXH49" s="211"/>
      <c r="NXI49" s="211"/>
      <c r="NXJ49" s="211"/>
      <c r="NXK49" s="211"/>
      <c r="NXL49" s="211"/>
      <c r="NXM49" s="211"/>
      <c r="NXN49" s="211"/>
      <c r="NXO49" s="211"/>
      <c r="NXP49" s="211"/>
      <c r="NXQ49" s="211"/>
      <c r="NXR49" s="211"/>
      <c r="NXS49" s="211"/>
      <c r="NXT49" s="211"/>
      <c r="NXU49" s="211"/>
      <c r="NXV49" s="211"/>
      <c r="NXW49" s="211"/>
      <c r="NXX49" s="211"/>
      <c r="NXY49" s="211"/>
      <c r="NXZ49" s="211"/>
      <c r="NYA49" s="211"/>
      <c r="NYB49" s="211"/>
      <c r="NYC49" s="211"/>
      <c r="NYD49" s="211"/>
      <c r="NYE49" s="211"/>
      <c r="NYF49" s="211"/>
      <c r="NYG49" s="211"/>
      <c r="NYH49" s="211"/>
      <c r="NYI49" s="211"/>
      <c r="NYJ49" s="211"/>
      <c r="NYK49" s="211"/>
      <c r="NYL49" s="211"/>
      <c r="NYM49" s="211"/>
      <c r="NYN49" s="211"/>
      <c r="NYO49" s="211"/>
      <c r="NYP49" s="211"/>
      <c r="NYQ49" s="211"/>
      <c r="NYR49" s="211"/>
      <c r="NYS49" s="211"/>
      <c r="NYT49" s="211"/>
      <c r="NYU49" s="211"/>
      <c r="NYV49" s="211"/>
      <c r="NYW49" s="211"/>
      <c r="NYX49" s="211"/>
      <c r="NYY49" s="211"/>
      <c r="NYZ49" s="211"/>
      <c r="NZA49" s="211"/>
      <c r="NZB49" s="211"/>
      <c r="NZC49" s="211"/>
      <c r="NZD49" s="211"/>
      <c r="NZE49" s="211"/>
      <c r="NZF49" s="211"/>
      <c r="NZG49" s="211"/>
      <c r="NZH49" s="211"/>
      <c r="NZI49" s="211"/>
      <c r="NZJ49" s="211"/>
      <c r="NZK49" s="211"/>
      <c r="NZL49" s="211"/>
      <c r="NZM49" s="211"/>
      <c r="NZN49" s="211"/>
      <c r="NZO49" s="211"/>
      <c r="NZP49" s="211"/>
      <c r="NZQ49" s="211"/>
      <c r="NZR49" s="211"/>
      <c r="NZS49" s="211"/>
      <c r="NZT49" s="211"/>
      <c r="NZU49" s="211"/>
      <c r="NZV49" s="211"/>
      <c r="NZW49" s="211"/>
      <c r="NZX49" s="211"/>
      <c r="NZY49" s="211"/>
      <c r="NZZ49" s="211"/>
      <c r="OAA49" s="211"/>
      <c r="OAB49" s="211"/>
      <c r="OAC49" s="211"/>
      <c r="OAD49" s="211"/>
      <c r="OAE49" s="211"/>
      <c r="OAF49" s="211"/>
      <c r="OAG49" s="211"/>
      <c r="OAH49" s="211"/>
      <c r="OAI49" s="211"/>
      <c r="OAJ49" s="211"/>
      <c r="OAK49" s="211"/>
      <c r="OAL49" s="211"/>
      <c r="OAM49" s="211"/>
      <c r="OAN49" s="211"/>
      <c r="OAO49" s="211"/>
      <c r="OAP49" s="211"/>
      <c r="OAQ49" s="211"/>
      <c r="OAR49" s="211"/>
      <c r="OAS49" s="211"/>
      <c r="OAT49" s="211"/>
      <c r="OAU49" s="211"/>
      <c r="OAV49" s="211"/>
      <c r="OAW49" s="211"/>
      <c r="OAX49" s="211"/>
      <c r="OAY49" s="211"/>
      <c r="OAZ49" s="211"/>
      <c r="OBA49" s="211"/>
      <c r="OBB49" s="211"/>
      <c r="OBC49" s="211"/>
      <c r="OBD49" s="211"/>
      <c r="OBE49" s="211"/>
      <c r="OBF49" s="211"/>
      <c r="OBG49" s="211"/>
      <c r="OBH49" s="211"/>
      <c r="OBI49" s="211"/>
      <c r="OBJ49" s="211"/>
      <c r="OBK49" s="211"/>
      <c r="OBL49" s="211"/>
      <c r="OBM49" s="211"/>
      <c r="OBN49" s="211"/>
      <c r="OBO49" s="211"/>
      <c r="OBP49" s="211"/>
      <c r="OBQ49" s="211"/>
      <c r="OBR49" s="211"/>
      <c r="OBS49" s="211"/>
      <c r="OBT49" s="211"/>
      <c r="OBU49" s="211"/>
      <c r="OBV49" s="211"/>
      <c r="OBW49" s="211"/>
      <c r="OBX49" s="211"/>
      <c r="OBY49" s="211"/>
      <c r="OBZ49" s="211"/>
      <c r="OCA49" s="211"/>
      <c r="OCB49" s="211"/>
      <c r="OCC49" s="211"/>
      <c r="OCD49" s="211"/>
      <c r="OCE49" s="211"/>
      <c r="OCF49" s="211"/>
      <c r="OCG49" s="211"/>
      <c r="OCH49" s="211"/>
      <c r="OCI49" s="211"/>
      <c r="OCJ49" s="211"/>
      <c r="OCK49" s="211"/>
      <c r="OCL49" s="211"/>
      <c r="OCM49" s="211"/>
      <c r="OCN49" s="211"/>
      <c r="OCO49" s="211"/>
      <c r="OCP49" s="211"/>
      <c r="OCQ49" s="211"/>
      <c r="OCR49" s="211"/>
      <c r="OCS49" s="211"/>
      <c r="OCT49" s="211"/>
      <c r="OCU49" s="211"/>
      <c r="OCV49" s="211"/>
      <c r="OCW49" s="211"/>
      <c r="OCX49" s="211"/>
      <c r="OCY49" s="211"/>
      <c r="OCZ49" s="211"/>
      <c r="ODA49" s="211"/>
      <c r="ODB49" s="211"/>
      <c r="ODC49" s="211"/>
      <c r="ODD49" s="211"/>
      <c r="ODE49" s="211"/>
      <c r="ODF49" s="211"/>
      <c r="ODG49" s="211"/>
      <c r="ODH49" s="211"/>
      <c r="ODI49" s="211"/>
      <c r="ODJ49" s="211"/>
      <c r="ODK49" s="211"/>
      <c r="ODL49" s="211"/>
      <c r="ODM49" s="211"/>
      <c r="ODN49" s="211"/>
      <c r="ODO49" s="211"/>
      <c r="ODP49" s="211"/>
      <c r="ODQ49" s="211"/>
      <c r="ODR49" s="211"/>
      <c r="ODS49" s="211"/>
      <c r="ODT49" s="211"/>
      <c r="ODU49" s="211"/>
      <c r="ODV49" s="211"/>
      <c r="ODW49" s="211"/>
      <c r="ODX49" s="211"/>
      <c r="ODY49" s="211"/>
      <c r="ODZ49" s="211"/>
      <c r="OEA49" s="211"/>
      <c r="OEB49" s="211"/>
      <c r="OEC49" s="211"/>
      <c r="OED49" s="211"/>
      <c r="OEE49" s="211"/>
      <c r="OEF49" s="211"/>
      <c r="OEG49" s="211"/>
      <c r="OEH49" s="211"/>
      <c r="OEI49" s="211"/>
      <c r="OEJ49" s="211"/>
      <c r="OEK49" s="211"/>
      <c r="OEL49" s="211"/>
      <c r="OEM49" s="211"/>
      <c r="OEN49" s="211"/>
      <c r="OEO49" s="211"/>
      <c r="OEP49" s="211"/>
      <c r="OEQ49" s="211"/>
      <c r="OER49" s="211"/>
      <c r="OES49" s="211"/>
      <c r="OET49" s="211"/>
      <c r="OEU49" s="211"/>
      <c r="OEV49" s="211"/>
      <c r="OEW49" s="211"/>
      <c r="OEX49" s="211"/>
      <c r="OEY49" s="211"/>
      <c r="OEZ49" s="211"/>
      <c r="OFA49" s="211"/>
      <c r="OFB49" s="211"/>
      <c r="OFC49" s="211"/>
      <c r="OFD49" s="211"/>
      <c r="OFE49" s="211"/>
      <c r="OFF49" s="211"/>
      <c r="OFG49" s="211"/>
      <c r="OFH49" s="211"/>
      <c r="OFI49" s="211"/>
      <c r="OFJ49" s="211"/>
      <c r="OFK49" s="211"/>
      <c r="OFL49" s="211"/>
      <c r="OFM49" s="211"/>
      <c r="OFN49" s="211"/>
      <c r="OFO49" s="211"/>
      <c r="OFP49" s="211"/>
      <c r="OFQ49" s="211"/>
      <c r="OFR49" s="211"/>
      <c r="OFS49" s="211"/>
      <c r="OFT49" s="211"/>
      <c r="OFU49" s="211"/>
      <c r="OFV49" s="211"/>
      <c r="OFW49" s="211"/>
      <c r="OFX49" s="211"/>
      <c r="OFY49" s="211"/>
      <c r="OFZ49" s="211"/>
      <c r="OGA49" s="211"/>
      <c r="OGB49" s="211"/>
      <c r="OGC49" s="211"/>
      <c r="OGD49" s="211"/>
      <c r="OGE49" s="211"/>
      <c r="OGF49" s="211"/>
      <c r="OGG49" s="211"/>
      <c r="OGH49" s="211"/>
      <c r="OGI49" s="211"/>
      <c r="OGJ49" s="211"/>
      <c r="OGK49" s="211"/>
      <c r="OGL49" s="211"/>
      <c r="OGM49" s="211"/>
      <c r="OGN49" s="211"/>
      <c r="OGO49" s="211"/>
      <c r="OGP49" s="211"/>
      <c r="OGQ49" s="211"/>
      <c r="OGR49" s="211"/>
      <c r="OGS49" s="211"/>
      <c r="OGT49" s="211"/>
      <c r="OGU49" s="211"/>
      <c r="OGV49" s="211"/>
      <c r="OGW49" s="211"/>
      <c r="OGX49" s="211"/>
      <c r="OGY49" s="211"/>
      <c r="OGZ49" s="211"/>
      <c r="OHA49" s="211"/>
      <c r="OHB49" s="211"/>
      <c r="OHC49" s="211"/>
      <c r="OHD49" s="211"/>
      <c r="OHE49" s="211"/>
      <c r="OHF49" s="211"/>
      <c r="OHG49" s="211"/>
      <c r="OHH49" s="211"/>
      <c r="OHI49" s="211"/>
      <c r="OHJ49" s="211"/>
      <c r="OHK49" s="211"/>
      <c r="OHL49" s="211"/>
      <c r="OHM49" s="211"/>
      <c r="OHN49" s="211"/>
      <c r="OHO49" s="211"/>
      <c r="OHP49" s="211"/>
      <c r="OHQ49" s="211"/>
      <c r="OHR49" s="211"/>
      <c r="OHS49" s="211"/>
      <c r="OHT49" s="211"/>
      <c r="OHU49" s="211"/>
      <c r="OHV49" s="211"/>
      <c r="OHW49" s="211"/>
      <c r="OHX49" s="211"/>
      <c r="OHY49" s="211"/>
      <c r="OHZ49" s="211"/>
      <c r="OIA49" s="211"/>
      <c r="OIB49" s="211"/>
      <c r="OIC49" s="211"/>
      <c r="OID49" s="211"/>
      <c r="OIE49" s="211"/>
      <c r="OIF49" s="211"/>
      <c r="OIG49" s="211"/>
      <c r="OIH49" s="211"/>
      <c r="OII49" s="211"/>
      <c r="OIJ49" s="211"/>
      <c r="OIK49" s="211"/>
      <c r="OIL49" s="211"/>
      <c r="OIM49" s="211"/>
      <c r="OIN49" s="211"/>
      <c r="OIO49" s="211"/>
      <c r="OIP49" s="211"/>
      <c r="OIQ49" s="211"/>
      <c r="OIR49" s="211"/>
      <c r="OIS49" s="211"/>
      <c r="OIT49" s="211"/>
      <c r="OIU49" s="211"/>
      <c r="OIV49" s="211"/>
      <c r="OIW49" s="211"/>
      <c r="OIX49" s="211"/>
      <c r="OIY49" s="211"/>
      <c r="OIZ49" s="211"/>
      <c r="OJA49" s="211"/>
      <c r="OJB49" s="211"/>
      <c r="OJC49" s="211"/>
      <c r="OJD49" s="211"/>
      <c r="OJE49" s="211"/>
      <c r="OJF49" s="211"/>
      <c r="OJG49" s="211"/>
      <c r="OJH49" s="211"/>
      <c r="OJI49" s="211"/>
      <c r="OJJ49" s="211"/>
      <c r="OJK49" s="211"/>
      <c r="OJL49" s="211"/>
      <c r="OJM49" s="211"/>
      <c r="OJN49" s="211"/>
      <c r="OJO49" s="211"/>
      <c r="OJP49" s="211"/>
      <c r="OJQ49" s="211"/>
      <c r="OJR49" s="211"/>
      <c r="OJS49" s="211"/>
      <c r="OJT49" s="211"/>
      <c r="OJU49" s="211"/>
      <c r="OJV49" s="211"/>
      <c r="OJW49" s="211"/>
      <c r="OJX49" s="211"/>
      <c r="OJY49" s="211"/>
      <c r="OJZ49" s="211"/>
      <c r="OKA49" s="211"/>
      <c r="OKB49" s="211"/>
      <c r="OKC49" s="211"/>
      <c r="OKD49" s="211"/>
      <c r="OKE49" s="211"/>
      <c r="OKF49" s="211"/>
      <c r="OKG49" s="211"/>
      <c r="OKH49" s="211"/>
      <c r="OKI49" s="211"/>
      <c r="OKJ49" s="211"/>
      <c r="OKK49" s="211"/>
      <c r="OKL49" s="211"/>
      <c r="OKM49" s="211"/>
      <c r="OKN49" s="211"/>
      <c r="OKO49" s="211"/>
      <c r="OKP49" s="211"/>
      <c r="OKQ49" s="211"/>
      <c r="OKR49" s="211"/>
      <c r="OKS49" s="211"/>
      <c r="OKT49" s="211"/>
      <c r="OKU49" s="211"/>
      <c r="OKV49" s="211"/>
      <c r="OKW49" s="211"/>
      <c r="OKX49" s="211"/>
      <c r="OKY49" s="211"/>
      <c r="OKZ49" s="211"/>
      <c r="OLA49" s="211"/>
      <c r="OLB49" s="211"/>
      <c r="OLC49" s="211"/>
      <c r="OLD49" s="211"/>
      <c r="OLE49" s="211"/>
      <c r="OLF49" s="211"/>
      <c r="OLG49" s="211"/>
      <c r="OLH49" s="211"/>
      <c r="OLI49" s="211"/>
      <c r="OLJ49" s="211"/>
      <c r="OLK49" s="211"/>
      <c r="OLL49" s="211"/>
      <c r="OLM49" s="211"/>
      <c r="OLN49" s="211"/>
      <c r="OLO49" s="211"/>
      <c r="OLP49" s="211"/>
      <c r="OLQ49" s="211"/>
      <c r="OLR49" s="211"/>
      <c r="OLS49" s="211"/>
      <c r="OLT49" s="211"/>
      <c r="OLU49" s="211"/>
      <c r="OLV49" s="211"/>
      <c r="OLW49" s="211"/>
      <c r="OLX49" s="211"/>
      <c r="OLY49" s="211"/>
      <c r="OLZ49" s="211"/>
      <c r="OMA49" s="211"/>
      <c r="OMB49" s="211"/>
      <c r="OMC49" s="211"/>
      <c r="OMD49" s="211"/>
      <c r="OME49" s="211"/>
      <c r="OMF49" s="211"/>
      <c r="OMG49" s="211"/>
      <c r="OMH49" s="211"/>
      <c r="OMI49" s="211"/>
      <c r="OMJ49" s="211"/>
      <c r="OMK49" s="211"/>
      <c r="OML49" s="211"/>
      <c r="OMM49" s="211"/>
      <c r="OMN49" s="211"/>
      <c r="OMO49" s="211"/>
      <c r="OMP49" s="211"/>
      <c r="OMQ49" s="211"/>
      <c r="OMR49" s="211"/>
      <c r="OMS49" s="211"/>
      <c r="OMT49" s="211"/>
      <c r="OMU49" s="211"/>
      <c r="OMV49" s="211"/>
      <c r="OMW49" s="211"/>
      <c r="OMX49" s="211"/>
      <c r="OMY49" s="211"/>
      <c r="OMZ49" s="211"/>
      <c r="ONA49" s="211"/>
      <c r="ONB49" s="211"/>
      <c r="ONC49" s="211"/>
      <c r="OND49" s="211"/>
      <c r="ONE49" s="211"/>
      <c r="ONF49" s="211"/>
      <c r="ONG49" s="211"/>
      <c r="ONH49" s="211"/>
      <c r="ONI49" s="211"/>
      <c r="ONJ49" s="211"/>
      <c r="ONK49" s="211"/>
      <c r="ONL49" s="211"/>
      <c r="ONM49" s="211"/>
      <c r="ONN49" s="211"/>
      <c r="ONO49" s="211"/>
      <c r="ONP49" s="211"/>
      <c r="ONQ49" s="211"/>
      <c r="ONR49" s="211"/>
      <c r="ONS49" s="211"/>
      <c r="ONT49" s="211"/>
      <c r="ONU49" s="211"/>
      <c r="ONV49" s="211"/>
      <c r="ONW49" s="211"/>
      <c r="ONX49" s="211"/>
      <c r="ONY49" s="211"/>
      <c r="ONZ49" s="211"/>
      <c r="OOA49" s="211"/>
      <c r="OOB49" s="211"/>
      <c r="OOC49" s="211"/>
      <c r="OOD49" s="211"/>
      <c r="OOE49" s="211"/>
      <c r="OOF49" s="211"/>
      <c r="OOG49" s="211"/>
      <c r="OOH49" s="211"/>
      <c r="OOI49" s="211"/>
      <c r="OOJ49" s="211"/>
      <c r="OOK49" s="211"/>
      <c r="OOL49" s="211"/>
      <c r="OOM49" s="211"/>
      <c r="OON49" s="211"/>
      <c r="OOO49" s="211"/>
      <c r="OOP49" s="211"/>
      <c r="OOQ49" s="211"/>
      <c r="OOR49" s="211"/>
      <c r="OOS49" s="211"/>
      <c r="OOT49" s="211"/>
      <c r="OOU49" s="211"/>
      <c r="OOV49" s="211"/>
      <c r="OOW49" s="211"/>
      <c r="OOX49" s="211"/>
      <c r="OOY49" s="211"/>
      <c r="OOZ49" s="211"/>
      <c r="OPA49" s="211"/>
      <c r="OPB49" s="211"/>
      <c r="OPC49" s="211"/>
      <c r="OPD49" s="211"/>
      <c r="OPE49" s="211"/>
      <c r="OPF49" s="211"/>
      <c r="OPG49" s="211"/>
      <c r="OPH49" s="211"/>
      <c r="OPI49" s="211"/>
      <c r="OPJ49" s="211"/>
      <c r="OPK49" s="211"/>
      <c r="OPL49" s="211"/>
      <c r="OPM49" s="211"/>
      <c r="OPN49" s="211"/>
      <c r="OPO49" s="211"/>
      <c r="OPP49" s="211"/>
      <c r="OPQ49" s="211"/>
      <c r="OPR49" s="211"/>
      <c r="OPS49" s="211"/>
      <c r="OPT49" s="211"/>
      <c r="OPU49" s="211"/>
      <c r="OPV49" s="211"/>
      <c r="OPW49" s="211"/>
      <c r="OPX49" s="211"/>
      <c r="OPY49" s="211"/>
      <c r="OPZ49" s="211"/>
      <c r="OQA49" s="211"/>
      <c r="OQB49" s="211"/>
      <c r="OQC49" s="211"/>
      <c r="OQD49" s="211"/>
      <c r="OQE49" s="211"/>
      <c r="OQF49" s="211"/>
      <c r="OQG49" s="211"/>
      <c r="OQH49" s="211"/>
      <c r="OQI49" s="211"/>
      <c r="OQJ49" s="211"/>
      <c r="OQK49" s="211"/>
      <c r="OQL49" s="211"/>
      <c r="OQM49" s="211"/>
      <c r="OQN49" s="211"/>
      <c r="OQO49" s="211"/>
      <c r="OQP49" s="211"/>
      <c r="OQQ49" s="211"/>
      <c r="OQR49" s="211"/>
      <c r="OQS49" s="211"/>
      <c r="OQT49" s="211"/>
      <c r="OQU49" s="211"/>
      <c r="OQV49" s="211"/>
      <c r="OQW49" s="211"/>
      <c r="OQX49" s="211"/>
      <c r="OQY49" s="211"/>
      <c r="OQZ49" s="211"/>
      <c r="ORA49" s="211"/>
      <c r="ORB49" s="211"/>
      <c r="ORC49" s="211"/>
      <c r="ORD49" s="211"/>
      <c r="ORE49" s="211"/>
      <c r="ORF49" s="211"/>
      <c r="ORG49" s="211"/>
      <c r="ORH49" s="211"/>
      <c r="ORI49" s="211"/>
      <c r="ORJ49" s="211"/>
      <c r="ORK49" s="211"/>
      <c r="ORL49" s="211"/>
      <c r="ORM49" s="211"/>
      <c r="ORN49" s="211"/>
      <c r="ORO49" s="211"/>
      <c r="ORP49" s="211"/>
      <c r="ORQ49" s="211"/>
      <c r="ORR49" s="211"/>
      <c r="ORS49" s="211"/>
      <c r="ORT49" s="211"/>
      <c r="ORU49" s="211"/>
      <c r="ORV49" s="211"/>
      <c r="ORW49" s="211"/>
      <c r="ORX49" s="211"/>
      <c r="ORY49" s="211"/>
      <c r="ORZ49" s="211"/>
      <c r="OSA49" s="211"/>
      <c r="OSB49" s="211"/>
      <c r="OSC49" s="211"/>
      <c r="OSD49" s="211"/>
      <c r="OSE49" s="211"/>
      <c r="OSF49" s="211"/>
      <c r="OSG49" s="211"/>
      <c r="OSH49" s="211"/>
      <c r="OSI49" s="211"/>
      <c r="OSJ49" s="211"/>
      <c r="OSK49" s="211"/>
      <c r="OSL49" s="211"/>
      <c r="OSM49" s="211"/>
      <c r="OSN49" s="211"/>
      <c r="OSO49" s="211"/>
      <c r="OSP49" s="211"/>
      <c r="OSQ49" s="211"/>
      <c r="OSR49" s="211"/>
      <c r="OSS49" s="211"/>
      <c r="OST49" s="211"/>
      <c r="OSU49" s="211"/>
      <c r="OSV49" s="211"/>
      <c r="OSW49" s="211"/>
      <c r="OSX49" s="211"/>
      <c r="OSY49" s="211"/>
      <c r="OSZ49" s="211"/>
      <c r="OTA49" s="211"/>
      <c r="OTB49" s="211"/>
      <c r="OTC49" s="211"/>
      <c r="OTD49" s="211"/>
      <c r="OTE49" s="211"/>
      <c r="OTF49" s="211"/>
      <c r="OTG49" s="211"/>
      <c r="OTH49" s="211"/>
      <c r="OTI49" s="211"/>
      <c r="OTJ49" s="211"/>
      <c r="OTK49" s="211"/>
      <c r="OTL49" s="211"/>
      <c r="OTM49" s="211"/>
      <c r="OTN49" s="211"/>
      <c r="OTO49" s="211"/>
      <c r="OTP49" s="211"/>
      <c r="OTQ49" s="211"/>
      <c r="OTR49" s="211"/>
      <c r="OTS49" s="211"/>
      <c r="OTT49" s="211"/>
      <c r="OTU49" s="211"/>
      <c r="OTV49" s="211"/>
      <c r="OTW49" s="211"/>
      <c r="OTX49" s="211"/>
      <c r="OTY49" s="211"/>
      <c r="OTZ49" s="211"/>
      <c r="OUA49" s="211"/>
      <c r="OUB49" s="211"/>
      <c r="OUC49" s="211"/>
      <c r="OUD49" s="211"/>
      <c r="OUE49" s="211"/>
      <c r="OUF49" s="211"/>
      <c r="OUG49" s="211"/>
      <c r="OUH49" s="211"/>
      <c r="OUI49" s="211"/>
      <c r="OUJ49" s="211"/>
      <c r="OUK49" s="211"/>
      <c r="OUL49" s="211"/>
      <c r="OUM49" s="211"/>
      <c r="OUN49" s="211"/>
      <c r="OUO49" s="211"/>
      <c r="OUP49" s="211"/>
      <c r="OUQ49" s="211"/>
      <c r="OUR49" s="211"/>
      <c r="OUS49" s="211"/>
      <c r="OUT49" s="211"/>
      <c r="OUU49" s="211"/>
      <c r="OUV49" s="211"/>
      <c r="OUW49" s="211"/>
      <c r="OUX49" s="211"/>
      <c r="OUY49" s="211"/>
      <c r="OUZ49" s="211"/>
      <c r="OVA49" s="211"/>
      <c r="OVB49" s="211"/>
      <c r="OVC49" s="211"/>
      <c r="OVD49" s="211"/>
      <c r="OVE49" s="211"/>
      <c r="OVF49" s="211"/>
      <c r="OVG49" s="211"/>
      <c r="OVH49" s="211"/>
      <c r="OVI49" s="211"/>
      <c r="OVJ49" s="211"/>
      <c r="OVK49" s="211"/>
      <c r="OVL49" s="211"/>
      <c r="OVM49" s="211"/>
      <c r="OVN49" s="211"/>
      <c r="OVO49" s="211"/>
      <c r="OVP49" s="211"/>
      <c r="OVQ49" s="211"/>
      <c r="OVR49" s="211"/>
      <c r="OVS49" s="211"/>
      <c r="OVT49" s="211"/>
      <c r="OVU49" s="211"/>
      <c r="OVV49" s="211"/>
      <c r="OVW49" s="211"/>
      <c r="OVX49" s="211"/>
      <c r="OVY49" s="211"/>
      <c r="OVZ49" s="211"/>
      <c r="OWA49" s="211"/>
      <c r="OWB49" s="211"/>
      <c r="OWC49" s="211"/>
      <c r="OWD49" s="211"/>
      <c r="OWE49" s="211"/>
      <c r="OWF49" s="211"/>
      <c r="OWG49" s="211"/>
      <c r="OWH49" s="211"/>
      <c r="OWI49" s="211"/>
      <c r="OWJ49" s="211"/>
      <c r="OWK49" s="211"/>
      <c r="OWL49" s="211"/>
      <c r="OWM49" s="211"/>
      <c r="OWN49" s="211"/>
      <c r="OWO49" s="211"/>
      <c r="OWP49" s="211"/>
      <c r="OWQ49" s="211"/>
      <c r="OWR49" s="211"/>
      <c r="OWS49" s="211"/>
      <c r="OWT49" s="211"/>
      <c r="OWU49" s="211"/>
      <c r="OWV49" s="211"/>
      <c r="OWW49" s="211"/>
      <c r="OWX49" s="211"/>
      <c r="OWY49" s="211"/>
      <c r="OWZ49" s="211"/>
      <c r="OXA49" s="211"/>
      <c r="OXB49" s="211"/>
      <c r="OXC49" s="211"/>
      <c r="OXD49" s="211"/>
      <c r="OXE49" s="211"/>
      <c r="OXF49" s="211"/>
      <c r="OXG49" s="211"/>
      <c r="OXH49" s="211"/>
      <c r="OXI49" s="211"/>
      <c r="OXJ49" s="211"/>
      <c r="OXK49" s="211"/>
      <c r="OXL49" s="211"/>
      <c r="OXM49" s="211"/>
      <c r="OXN49" s="211"/>
      <c r="OXO49" s="211"/>
      <c r="OXP49" s="211"/>
      <c r="OXQ49" s="211"/>
      <c r="OXR49" s="211"/>
      <c r="OXS49" s="211"/>
      <c r="OXT49" s="211"/>
      <c r="OXU49" s="211"/>
      <c r="OXV49" s="211"/>
      <c r="OXW49" s="211"/>
      <c r="OXX49" s="211"/>
      <c r="OXY49" s="211"/>
      <c r="OXZ49" s="211"/>
      <c r="OYA49" s="211"/>
      <c r="OYB49" s="211"/>
      <c r="OYC49" s="211"/>
      <c r="OYD49" s="211"/>
      <c r="OYE49" s="211"/>
      <c r="OYF49" s="211"/>
      <c r="OYG49" s="211"/>
      <c r="OYH49" s="211"/>
      <c r="OYI49" s="211"/>
      <c r="OYJ49" s="211"/>
      <c r="OYK49" s="211"/>
      <c r="OYL49" s="211"/>
      <c r="OYM49" s="211"/>
      <c r="OYN49" s="211"/>
      <c r="OYO49" s="211"/>
      <c r="OYP49" s="211"/>
      <c r="OYQ49" s="211"/>
      <c r="OYR49" s="211"/>
      <c r="OYS49" s="211"/>
      <c r="OYT49" s="211"/>
      <c r="OYU49" s="211"/>
      <c r="OYV49" s="211"/>
      <c r="OYW49" s="211"/>
      <c r="OYX49" s="211"/>
      <c r="OYY49" s="211"/>
      <c r="OYZ49" s="211"/>
      <c r="OZA49" s="211"/>
      <c r="OZB49" s="211"/>
      <c r="OZC49" s="211"/>
      <c r="OZD49" s="211"/>
      <c r="OZE49" s="211"/>
      <c r="OZF49" s="211"/>
      <c r="OZG49" s="211"/>
      <c r="OZH49" s="211"/>
      <c r="OZI49" s="211"/>
      <c r="OZJ49" s="211"/>
      <c r="OZK49" s="211"/>
      <c r="OZL49" s="211"/>
      <c r="OZM49" s="211"/>
      <c r="OZN49" s="211"/>
      <c r="OZO49" s="211"/>
      <c r="OZP49" s="211"/>
      <c r="OZQ49" s="211"/>
      <c r="OZR49" s="211"/>
      <c r="OZS49" s="211"/>
      <c r="OZT49" s="211"/>
      <c r="OZU49" s="211"/>
      <c r="OZV49" s="211"/>
      <c r="OZW49" s="211"/>
      <c r="OZX49" s="211"/>
      <c r="OZY49" s="211"/>
      <c r="OZZ49" s="211"/>
      <c r="PAA49" s="211"/>
      <c r="PAB49" s="211"/>
      <c r="PAC49" s="211"/>
      <c r="PAD49" s="211"/>
      <c r="PAE49" s="211"/>
      <c r="PAF49" s="211"/>
      <c r="PAG49" s="211"/>
      <c r="PAH49" s="211"/>
      <c r="PAI49" s="211"/>
      <c r="PAJ49" s="211"/>
      <c r="PAK49" s="211"/>
      <c r="PAL49" s="211"/>
      <c r="PAM49" s="211"/>
      <c r="PAN49" s="211"/>
      <c r="PAO49" s="211"/>
      <c r="PAP49" s="211"/>
      <c r="PAQ49" s="211"/>
      <c r="PAR49" s="211"/>
      <c r="PAS49" s="211"/>
      <c r="PAT49" s="211"/>
      <c r="PAU49" s="211"/>
      <c r="PAV49" s="211"/>
      <c r="PAW49" s="211"/>
      <c r="PAX49" s="211"/>
      <c r="PAY49" s="211"/>
      <c r="PAZ49" s="211"/>
      <c r="PBA49" s="211"/>
      <c r="PBB49" s="211"/>
      <c r="PBC49" s="211"/>
      <c r="PBD49" s="211"/>
      <c r="PBE49" s="211"/>
      <c r="PBF49" s="211"/>
      <c r="PBG49" s="211"/>
      <c r="PBH49" s="211"/>
      <c r="PBI49" s="211"/>
      <c r="PBJ49" s="211"/>
      <c r="PBK49" s="211"/>
      <c r="PBL49" s="211"/>
      <c r="PBM49" s="211"/>
      <c r="PBN49" s="211"/>
      <c r="PBO49" s="211"/>
      <c r="PBP49" s="211"/>
      <c r="PBQ49" s="211"/>
      <c r="PBR49" s="211"/>
      <c r="PBS49" s="211"/>
      <c r="PBT49" s="211"/>
      <c r="PBU49" s="211"/>
      <c r="PBV49" s="211"/>
      <c r="PBW49" s="211"/>
      <c r="PBX49" s="211"/>
      <c r="PBY49" s="211"/>
      <c r="PBZ49" s="211"/>
      <c r="PCA49" s="211"/>
      <c r="PCB49" s="211"/>
      <c r="PCC49" s="211"/>
      <c r="PCD49" s="211"/>
      <c r="PCE49" s="211"/>
      <c r="PCF49" s="211"/>
      <c r="PCG49" s="211"/>
      <c r="PCH49" s="211"/>
      <c r="PCI49" s="211"/>
      <c r="PCJ49" s="211"/>
      <c r="PCK49" s="211"/>
      <c r="PCL49" s="211"/>
      <c r="PCM49" s="211"/>
      <c r="PCN49" s="211"/>
      <c r="PCO49" s="211"/>
      <c r="PCP49" s="211"/>
      <c r="PCQ49" s="211"/>
      <c r="PCR49" s="211"/>
      <c r="PCS49" s="211"/>
      <c r="PCT49" s="211"/>
      <c r="PCU49" s="211"/>
      <c r="PCV49" s="211"/>
      <c r="PCW49" s="211"/>
      <c r="PCX49" s="211"/>
      <c r="PCY49" s="211"/>
      <c r="PCZ49" s="211"/>
      <c r="PDA49" s="211"/>
      <c r="PDB49" s="211"/>
      <c r="PDC49" s="211"/>
      <c r="PDD49" s="211"/>
      <c r="PDE49" s="211"/>
      <c r="PDF49" s="211"/>
      <c r="PDG49" s="211"/>
      <c r="PDH49" s="211"/>
      <c r="PDI49" s="211"/>
      <c r="PDJ49" s="211"/>
      <c r="PDK49" s="211"/>
      <c r="PDL49" s="211"/>
      <c r="PDM49" s="211"/>
      <c r="PDN49" s="211"/>
      <c r="PDO49" s="211"/>
      <c r="PDP49" s="211"/>
      <c r="PDQ49" s="211"/>
      <c r="PDR49" s="211"/>
      <c r="PDS49" s="211"/>
      <c r="PDT49" s="211"/>
      <c r="PDU49" s="211"/>
      <c r="PDV49" s="211"/>
      <c r="PDW49" s="211"/>
      <c r="PDX49" s="211"/>
      <c r="PDY49" s="211"/>
      <c r="PDZ49" s="211"/>
      <c r="PEA49" s="211"/>
      <c r="PEB49" s="211"/>
      <c r="PEC49" s="211"/>
      <c r="PED49" s="211"/>
      <c r="PEE49" s="211"/>
      <c r="PEF49" s="211"/>
      <c r="PEG49" s="211"/>
      <c r="PEH49" s="211"/>
      <c r="PEI49" s="211"/>
      <c r="PEJ49" s="211"/>
      <c r="PEK49" s="211"/>
      <c r="PEL49" s="211"/>
      <c r="PEM49" s="211"/>
      <c r="PEN49" s="211"/>
      <c r="PEO49" s="211"/>
      <c r="PEP49" s="211"/>
      <c r="PEQ49" s="211"/>
      <c r="PER49" s="211"/>
      <c r="PES49" s="211"/>
      <c r="PET49" s="211"/>
      <c r="PEU49" s="211"/>
      <c r="PEV49" s="211"/>
      <c r="PEW49" s="211"/>
      <c r="PEX49" s="211"/>
      <c r="PEY49" s="211"/>
      <c r="PEZ49" s="211"/>
      <c r="PFA49" s="211"/>
      <c r="PFB49" s="211"/>
      <c r="PFC49" s="211"/>
      <c r="PFD49" s="211"/>
      <c r="PFE49" s="211"/>
      <c r="PFF49" s="211"/>
      <c r="PFG49" s="211"/>
      <c r="PFH49" s="211"/>
      <c r="PFI49" s="211"/>
      <c r="PFJ49" s="211"/>
      <c r="PFK49" s="211"/>
      <c r="PFL49" s="211"/>
      <c r="PFM49" s="211"/>
      <c r="PFN49" s="211"/>
      <c r="PFO49" s="211"/>
      <c r="PFP49" s="211"/>
      <c r="PFQ49" s="211"/>
      <c r="PFR49" s="211"/>
      <c r="PFS49" s="211"/>
      <c r="PFT49" s="211"/>
      <c r="PFU49" s="211"/>
      <c r="PFV49" s="211"/>
      <c r="PFW49" s="211"/>
      <c r="PFX49" s="211"/>
      <c r="PFY49" s="211"/>
      <c r="PFZ49" s="211"/>
      <c r="PGA49" s="211"/>
      <c r="PGB49" s="211"/>
      <c r="PGC49" s="211"/>
      <c r="PGD49" s="211"/>
      <c r="PGE49" s="211"/>
      <c r="PGF49" s="211"/>
      <c r="PGG49" s="211"/>
      <c r="PGH49" s="211"/>
      <c r="PGI49" s="211"/>
      <c r="PGJ49" s="211"/>
      <c r="PGK49" s="211"/>
      <c r="PGL49" s="211"/>
      <c r="PGM49" s="211"/>
      <c r="PGN49" s="211"/>
      <c r="PGO49" s="211"/>
      <c r="PGP49" s="211"/>
      <c r="PGQ49" s="211"/>
      <c r="PGR49" s="211"/>
      <c r="PGS49" s="211"/>
      <c r="PGT49" s="211"/>
      <c r="PGU49" s="211"/>
      <c r="PGV49" s="211"/>
      <c r="PGW49" s="211"/>
      <c r="PGX49" s="211"/>
      <c r="PGY49" s="211"/>
      <c r="PGZ49" s="211"/>
      <c r="PHA49" s="211"/>
      <c r="PHB49" s="211"/>
      <c r="PHC49" s="211"/>
      <c r="PHD49" s="211"/>
      <c r="PHE49" s="211"/>
      <c r="PHF49" s="211"/>
      <c r="PHG49" s="211"/>
      <c r="PHH49" s="211"/>
      <c r="PHI49" s="211"/>
      <c r="PHJ49" s="211"/>
      <c r="PHK49" s="211"/>
      <c r="PHL49" s="211"/>
      <c r="PHM49" s="211"/>
      <c r="PHN49" s="211"/>
      <c r="PHO49" s="211"/>
      <c r="PHP49" s="211"/>
      <c r="PHQ49" s="211"/>
      <c r="PHR49" s="211"/>
      <c r="PHS49" s="211"/>
      <c r="PHT49" s="211"/>
      <c r="PHU49" s="211"/>
      <c r="PHV49" s="211"/>
      <c r="PHW49" s="211"/>
      <c r="PHX49" s="211"/>
      <c r="PHY49" s="211"/>
      <c r="PHZ49" s="211"/>
      <c r="PIA49" s="211"/>
      <c r="PIB49" s="211"/>
      <c r="PIC49" s="211"/>
      <c r="PID49" s="211"/>
      <c r="PIE49" s="211"/>
      <c r="PIF49" s="211"/>
      <c r="PIG49" s="211"/>
      <c r="PIH49" s="211"/>
      <c r="PII49" s="211"/>
      <c r="PIJ49" s="211"/>
      <c r="PIK49" s="211"/>
      <c r="PIL49" s="211"/>
      <c r="PIM49" s="211"/>
      <c r="PIN49" s="211"/>
      <c r="PIO49" s="211"/>
      <c r="PIP49" s="211"/>
      <c r="PIQ49" s="211"/>
      <c r="PIR49" s="211"/>
      <c r="PIS49" s="211"/>
      <c r="PIT49" s="211"/>
      <c r="PIU49" s="211"/>
      <c r="PIV49" s="211"/>
      <c r="PIW49" s="211"/>
      <c r="PIX49" s="211"/>
      <c r="PIY49" s="211"/>
      <c r="PIZ49" s="211"/>
      <c r="PJA49" s="211"/>
      <c r="PJB49" s="211"/>
      <c r="PJC49" s="211"/>
      <c r="PJD49" s="211"/>
      <c r="PJE49" s="211"/>
      <c r="PJF49" s="211"/>
      <c r="PJG49" s="211"/>
      <c r="PJH49" s="211"/>
      <c r="PJI49" s="211"/>
      <c r="PJJ49" s="211"/>
      <c r="PJK49" s="211"/>
      <c r="PJL49" s="211"/>
      <c r="PJM49" s="211"/>
      <c r="PJN49" s="211"/>
      <c r="PJO49" s="211"/>
      <c r="PJP49" s="211"/>
      <c r="PJQ49" s="211"/>
      <c r="PJR49" s="211"/>
      <c r="PJS49" s="211"/>
      <c r="PJT49" s="211"/>
      <c r="PJU49" s="211"/>
      <c r="PJV49" s="211"/>
      <c r="PJW49" s="211"/>
      <c r="PJX49" s="211"/>
      <c r="PJY49" s="211"/>
      <c r="PJZ49" s="211"/>
      <c r="PKA49" s="211"/>
      <c r="PKB49" s="211"/>
      <c r="PKC49" s="211"/>
      <c r="PKD49" s="211"/>
      <c r="PKE49" s="211"/>
      <c r="PKF49" s="211"/>
      <c r="PKG49" s="211"/>
      <c r="PKH49" s="211"/>
      <c r="PKI49" s="211"/>
      <c r="PKJ49" s="211"/>
      <c r="PKK49" s="211"/>
      <c r="PKL49" s="211"/>
      <c r="PKM49" s="211"/>
      <c r="PKN49" s="211"/>
      <c r="PKO49" s="211"/>
      <c r="PKP49" s="211"/>
      <c r="PKQ49" s="211"/>
      <c r="PKR49" s="211"/>
      <c r="PKS49" s="211"/>
      <c r="PKT49" s="211"/>
      <c r="PKU49" s="211"/>
      <c r="PKV49" s="211"/>
      <c r="PKW49" s="211"/>
      <c r="PKX49" s="211"/>
      <c r="PKY49" s="211"/>
      <c r="PKZ49" s="211"/>
      <c r="PLA49" s="211"/>
      <c r="PLB49" s="211"/>
      <c r="PLC49" s="211"/>
      <c r="PLD49" s="211"/>
      <c r="PLE49" s="211"/>
      <c r="PLF49" s="211"/>
      <c r="PLG49" s="211"/>
      <c r="PLH49" s="211"/>
      <c r="PLI49" s="211"/>
      <c r="PLJ49" s="211"/>
      <c r="PLK49" s="211"/>
      <c r="PLL49" s="211"/>
      <c r="PLM49" s="211"/>
      <c r="PLN49" s="211"/>
      <c r="PLO49" s="211"/>
      <c r="PLP49" s="211"/>
      <c r="PLQ49" s="211"/>
      <c r="PLR49" s="211"/>
      <c r="PLS49" s="211"/>
      <c r="PLT49" s="211"/>
      <c r="PLU49" s="211"/>
      <c r="PLV49" s="211"/>
      <c r="PLW49" s="211"/>
      <c r="PLX49" s="211"/>
      <c r="PLY49" s="211"/>
      <c r="PLZ49" s="211"/>
      <c r="PMA49" s="211"/>
      <c r="PMB49" s="211"/>
      <c r="PMC49" s="211"/>
      <c r="PMD49" s="211"/>
      <c r="PME49" s="211"/>
      <c r="PMF49" s="211"/>
      <c r="PMG49" s="211"/>
      <c r="PMH49" s="211"/>
      <c r="PMI49" s="211"/>
      <c r="PMJ49" s="211"/>
      <c r="PMK49" s="211"/>
      <c r="PML49" s="211"/>
      <c r="PMM49" s="211"/>
      <c r="PMN49" s="211"/>
      <c r="PMO49" s="211"/>
      <c r="PMP49" s="211"/>
      <c r="PMQ49" s="211"/>
      <c r="PMR49" s="211"/>
      <c r="PMS49" s="211"/>
      <c r="PMT49" s="211"/>
      <c r="PMU49" s="211"/>
      <c r="PMV49" s="211"/>
      <c r="PMW49" s="211"/>
      <c r="PMX49" s="211"/>
      <c r="PMY49" s="211"/>
      <c r="PMZ49" s="211"/>
      <c r="PNA49" s="211"/>
      <c r="PNB49" s="211"/>
      <c r="PNC49" s="211"/>
      <c r="PND49" s="211"/>
      <c r="PNE49" s="211"/>
      <c r="PNF49" s="211"/>
      <c r="PNG49" s="211"/>
      <c r="PNH49" s="211"/>
      <c r="PNI49" s="211"/>
      <c r="PNJ49" s="211"/>
      <c r="PNK49" s="211"/>
      <c r="PNL49" s="211"/>
      <c r="PNM49" s="211"/>
      <c r="PNN49" s="211"/>
      <c r="PNO49" s="211"/>
      <c r="PNP49" s="211"/>
      <c r="PNQ49" s="211"/>
      <c r="PNR49" s="211"/>
      <c r="PNS49" s="211"/>
      <c r="PNT49" s="211"/>
      <c r="PNU49" s="211"/>
      <c r="PNV49" s="211"/>
      <c r="PNW49" s="211"/>
      <c r="PNX49" s="211"/>
      <c r="PNY49" s="211"/>
      <c r="PNZ49" s="211"/>
      <c r="POA49" s="211"/>
      <c r="POB49" s="211"/>
      <c r="POC49" s="211"/>
      <c r="POD49" s="211"/>
      <c r="POE49" s="211"/>
      <c r="POF49" s="211"/>
      <c r="POG49" s="211"/>
      <c r="POH49" s="211"/>
      <c r="POI49" s="211"/>
      <c r="POJ49" s="211"/>
      <c r="POK49" s="211"/>
      <c r="POL49" s="211"/>
      <c r="POM49" s="211"/>
      <c r="PON49" s="211"/>
      <c r="POO49" s="211"/>
      <c r="POP49" s="211"/>
      <c r="POQ49" s="211"/>
      <c r="POR49" s="211"/>
      <c r="POS49" s="211"/>
      <c r="POT49" s="211"/>
      <c r="POU49" s="211"/>
      <c r="POV49" s="211"/>
      <c r="POW49" s="211"/>
      <c r="POX49" s="211"/>
      <c r="POY49" s="211"/>
      <c r="POZ49" s="211"/>
      <c r="PPA49" s="211"/>
      <c r="PPB49" s="211"/>
      <c r="PPC49" s="211"/>
      <c r="PPD49" s="211"/>
      <c r="PPE49" s="211"/>
      <c r="PPF49" s="211"/>
      <c r="PPG49" s="211"/>
      <c r="PPH49" s="211"/>
      <c r="PPI49" s="211"/>
      <c r="PPJ49" s="211"/>
      <c r="PPK49" s="211"/>
      <c r="PPL49" s="211"/>
      <c r="PPM49" s="211"/>
      <c r="PPN49" s="211"/>
      <c r="PPO49" s="211"/>
      <c r="PPP49" s="211"/>
      <c r="PPQ49" s="211"/>
      <c r="PPR49" s="211"/>
      <c r="PPS49" s="211"/>
      <c r="PPT49" s="211"/>
      <c r="PPU49" s="211"/>
      <c r="PPV49" s="211"/>
      <c r="PPW49" s="211"/>
      <c r="PPX49" s="211"/>
      <c r="PPY49" s="211"/>
      <c r="PPZ49" s="211"/>
      <c r="PQA49" s="211"/>
      <c r="PQB49" s="211"/>
      <c r="PQC49" s="211"/>
      <c r="PQD49" s="211"/>
      <c r="PQE49" s="211"/>
      <c r="PQF49" s="211"/>
      <c r="PQG49" s="211"/>
      <c r="PQH49" s="211"/>
      <c r="PQI49" s="211"/>
      <c r="PQJ49" s="211"/>
      <c r="PQK49" s="211"/>
      <c r="PQL49" s="211"/>
      <c r="PQM49" s="211"/>
      <c r="PQN49" s="211"/>
      <c r="PQO49" s="211"/>
      <c r="PQP49" s="211"/>
      <c r="PQQ49" s="211"/>
      <c r="PQR49" s="211"/>
      <c r="PQS49" s="211"/>
      <c r="PQT49" s="211"/>
      <c r="PQU49" s="211"/>
      <c r="PQV49" s="211"/>
      <c r="PQW49" s="211"/>
      <c r="PQX49" s="211"/>
      <c r="PQY49" s="211"/>
      <c r="PQZ49" s="211"/>
      <c r="PRA49" s="211"/>
      <c r="PRB49" s="211"/>
      <c r="PRC49" s="211"/>
      <c r="PRD49" s="211"/>
      <c r="PRE49" s="211"/>
      <c r="PRF49" s="211"/>
      <c r="PRG49" s="211"/>
      <c r="PRH49" s="211"/>
      <c r="PRI49" s="211"/>
      <c r="PRJ49" s="211"/>
      <c r="PRK49" s="211"/>
      <c r="PRL49" s="211"/>
      <c r="PRM49" s="211"/>
      <c r="PRN49" s="211"/>
      <c r="PRO49" s="211"/>
      <c r="PRP49" s="211"/>
      <c r="PRQ49" s="211"/>
      <c r="PRR49" s="211"/>
      <c r="PRS49" s="211"/>
      <c r="PRT49" s="211"/>
      <c r="PRU49" s="211"/>
      <c r="PRV49" s="211"/>
      <c r="PRW49" s="211"/>
      <c r="PRX49" s="211"/>
      <c r="PRY49" s="211"/>
      <c r="PRZ49" s="211"/>
      <c r="PSA49" s="211"/>
      <c r="PSB49" s="211"/>
      <c r="PSC49" s="211"/>
      <c r="PSD49" s="211"/>
      <c r="PSE49" s="211"/>
      <c r="PSF49" s="211"/>
      <c r="PSG49" s="211"/>
      <c r="PSH49" s="211"/>
      <c r="PSI49" s="211"/>
      <c r="PSJ49" s="211"/>
      <c r="PSK49" s="211"/>
      <c r="PSL49" s="211"/>
      <c r="PSM49" s="211"/>
      <c r="PSN49" s="211"/>
      <c r="PSO49" s="211"/>
      <c r="PSP49" s="211"/>
      <c r="PSQ49" s="211"/>
      <c r="PSR49" s="211"/>
      <c r="PSS49" s="211"/>
      <c r="PST49" s="211"/>
      <c r="PSU49" s="211"/>
      <c r="PSV49" s="211"/>
      <c r="PSW49" s="211"/>
      <c r="PSX49" s="211"/>
      <c r="PSY49" s="211"/>
      <c r="PSZ49" s="211"/>
      <c r="PTA49" s="211"/>
      <c r="PTB49" s="211"/>
      <c r="PTC49" s="211"/>
      <c r="PTD49" s="211"/>
      <c r="PTE49" s="211"/>
      <c r="PTF49" s="211"/>
      <c r="PTG49" s="211"/>
      <c r="PTH49" s="211"/>
      <c r="PTI49" s="211"/>
      <c r="PTJ49" s="211"/>
      <c r="PTK49" s="211"/>
      <c r="PTL49" s="211"/>
      <c r="PTM49" s="211"/>
      <c r="PTN49" s="211"/>
      <c r="PTO49" s="211"/>
      <c r="PTP49" s="211"/>
      <c r="PTQ49" s="211"/>
      <c r="PTR49" s="211"/>
      <c r="PTS49" s="211"/>
      <c r="PTT49" s="211"/>
      <c r="PTU49" s="211"/>
      <c r="PTV49" s="211"/>
      <c r="PTW49" s="211"/>
      <c r="PTX49" s="211"/>
      <c r="PTY49" s="211"/>
      <c r="PTZ49" s="211"/>
      <c r="PUA49" s="211"/>
      <c r="PUB49" s="211"/>
      <c r="PUC49" s="211"/>
      <c r="PUD49" s="211"/>
      <c r="PUE49" s="211"/>
      <c r="PUF49" s="211"/>
      <c r="PUG49" s="211"/>
      <c r="PUH49" s="211"/>
      <c r="PUI49" s="211"/>
      <c r="PUJ49" s="211"/>
      <c r="PUK49" s="211"/>
      <c r="PUL49" s="211"/>
      <c r="PUM49" s="211"/>
      <c r="PUN49" s="211"/>
      <c r="PUO49" s="211"/>
      <c r="PUP49" s="211"/>
      <c r="PUQ49" s="211"/>
      <c r="PUR49" s="211"/>
      <c r="PUS49" s="211"/>
      <c r="PUT49" s="211"/>
      <c r="PUU49" s="211"/>
      <c r="PUV49" s="211"/>
      <c r="PUW49" s="211"/>
      <c r="PUX49" s="211"/>
      <c r="PUY49" s="211"/>
      <c r="PUZ49" s="211"/>
      <c r="PVA49" s="211"/>
      <c r="PVB49" s="211"/>
      <c r="PVC49" s="211"/>
      <c r="PVD49" s="211"/>
      <c r="PVE49" s="211"/>
      <c r="PVF49" s="211"/>
      <c r="PVG49" s="211"/>
      <c r="PVH49" s="211"/>
      <c r="PVI49" s="211"/>
      <c r="PVJ49" s="211"/>
      <c r="PVK49" s="211"/>
      <c r="PVL49" s="211"/>
      <c r="PVM49" s="211"/>
      <c r="PVN49" s="211"/>
      <c r="PVO49" s="211"/>
      <c r="PVP49" s="211"/>
      <c r="PVQ49" s="211"/>
      <c r="PVR49" s="211"/>
      <c r="PVS49" s="211"/>
      <c r="PVT49" s="211"/>
      <c r="PVU49" s="211"/>
      <c r="PVV49" s="211"/>
      <c r="PVW49" s="211"/>
      <c r="PVX49" s="211"/>
      <c r="PVY49" s="211"/>
      <c r="PVZ49" s="211"/>
      <c r="PWA49" s="211"/>
      <c r="PWB49" s="211"/>
      <c r="PWC49" s="211"/>
      <c r="PWD49" s="211"/>
      <c r="PWE49" s="211"/>
      <c r="PWF49" s="211"/>
      <c r="PWG49" s="211"/>
      <c r="PWH49" s="211"/>
      <c r="PWI49" s="211"/>
      <c r="PWJ49" s="211"/>
      <c r="PWK49" s="211"/>
      <c r="PWL49" s="211"/>
      <c r="PWM49" s="211"/>
      <c r="PWN49" s="211"/>
      <c r="PWO49" s="211"/>
      <c r="PWP49" s="211"/>
      <c r="PWQ49" s="211"/>
      <c r="PWR49" s="211"/>
      <c r="PWS49" s="211"/>
      <c r="PWT49" s="211"/>
      <c r="PWU49" s="211"/>
      <c r="PWV49" s="211"/>
      <c r="PWW49" s="211"/>
      <c r="PWX49" s="211"/>
      <c r="PWY49" s="211"/>
      <c r="PWZ49" s="211"/>
      <c r="PXA49" s="211"/>
      <c r="PXB49" s="211"/>
      <c r="PXC49" s="211"/>
      <c r="PXD49" s="211"/>
      <c r="PXE49" s="211"/>
      <c r="PXF49" s="211"/>
      <c r="PXG49" s="211"/>
      <c r="PXH49" s="211"/>
      <c r="PXI49" s="211"/>
      <c r="PXJ49" s="211"/>
      <c r="PXK49" s="211"/>
      <c r="PXL49" s="211"/>
      <c r="PXM49" s="211"/>
      <c r="PXN49" s="211"/>
      <c r="PXO49" s="211"/>
      <c r="PXP49" s="211"/>
      <c r="PXQ49" s="211"/>
      <c r="PXR49" s="211"/>
      <c r="PXS49" s="211"/>
      <c r="PXT49" s="211"/>
      <c r="PXU49" s="211"/>
      <c r="PXV49" s="211"/>
      <c r="PXW49" s="211"/>
      <c r="PXX49" s="211"/>
      <c r="PXY49" s="211"/>
      <c r="PXZ49" s="211"/>
      <c r="PYA49" s="211"/>
      <c r="PYB49" s="211"/>
      <c r="PYC49" s="211"/>
      <c r="PYD49" s="211"/>
      <c r="PYE49" s="211"/>
      <c r="PYF49" s="211"/>
      <c r="PYG49" s="211"/>
      <c r="PYH49" s="211"/>
      <c r="PYI49" s="211"/>
      <c r="PYJ49" s="211"/>
      <c r="PYK49" s="211"/>
      <c r="PYL49" s="211"/>
      <c r="PYM49" s="211"/>
      <c r="PYN49" s="211"/>
      <c r="PYO49" s="211"/>
      <c r="PYP49" s="211"/>
      <c r="PYQ49" s="211"/>
      <c r="PYR49" s="211"/>
      <c r="PYS49" s="211"/>
      <c r="PYT49" s="211"/>
      <c r="PYU49" s="211"/>
      <c r="PYV49" s="211"/>
      <c r="PYW49" s="211"/>
      <c r="PYX49" s="211"/>
      <c r="PYY49" s="211"/>
      <c r="PYZ49" s="211"/>
      <c r="PZA49" s="211"/>
      <c r="PZB49" s="211"/>
      <c r="PZC49" s="211"/>
      <c r="PZD49" s="211"/>
      <c r="PZE49" s="211"/>
      <c r="PZF49" s="211"/>
      <c r="PZG49" s="211"/>
      <c r="PZH49" s="211"/>
      <c r="PZI49" s="211"/>
      <c r="PZJ49" s="211"/>
      <c r="PZK49" s="211"/>
      <c r="PZL49" s="211"/>
      <c r="PZM49" s="211"/>
      <c r="PZN49" s="211"/>
      <c r="PZO49" s="211"/>
      <c r="PZP49" s="211"/>
      <c r="PZQ49" s="211"/>
      <c r="PZR49" s="211"/>
      <c r="PZS49" s="211"/>
      <c r="PZT49" s="211"/>
      <c r="PZU49" s="211"/>
      <c r="PZV49" s="211"/>
      <c r="PZW49" s="211"/>
      <c r="PZX49" s="211"/>
      <c r="PZY49" s="211"/>
      <c r="PZZ49" s="211"/>
      <c r="QAA49" s="211"/>
      <c r="QAB49" s="211"/>
      <c r="QAC49" s="211"/>
      <c r="QAD49" s="211"/>
      <c r="QAE49" s="211"/>
      <c r="QAF49" s="211"/>
      <c r="QAG49" s="211"/>
      <c r="QAH49" s="211"/>
      <c r="QAI49" s="211"/>
      <c r="QAJ49" s="211"/>
      <c r="QAK49" s="211"/>
      <c r="QAL49" s="211"/>
      <c r="QAM49" s="211"/>
      <c r="QAN49" s="211"/>
      <c r="QAO49" s="211"/>
      <c r="QAP49" s="211"/>
      <c r="QAQ49" s="211"/>
      <c r="QAR49" s="211"/>
      <c r="QAS49" s="211"/>
      <c r="QAT49" s="211"/>
      <c r="QAU49" s="211"/>
      <c r="QAV49" s="211"/>
      <c r="QAW49" s="211"/>
      <c r="QAX49" s="211"/>
      <c r="QAY49" s="211"/>
      <c r="QAZ49" s="211"/>
      <c r="QBA49" s="211"/>
      <c r="QBB49" s="211"/>
      <c r="QBC49" s="211"/>
      <c r="QBD49" s="211"/>
      <c r="QBE49" s="211"/>
      <c r="QBF49" s="211"/>
      <c r="QBG49" s="211"/>
      <c r="QBH49" s="211"/>
      <c r="QBI49" s="211"/>
      <c r="QBJ49" s="211"/>
      <c r="QBK49" s="211"/>
      <c r="QBL49" s="211"/>
      <c r="QBM49" s="211"/>
      <c r="QBN49" s="211"/>
      <c r="QBO49" s="211"/>
      <c r="QBP49" s="211"/>
      <c r="QBQ49" s="211"/>
      <c r="QBR49" s="211"/>
      <c r="QBS49" s="211"/>
      <c r="QBT49" s="211"/>
      <c r="QBU49" s="211"/>
      <c r="QBV49" s="211"/>
      <c r="QBW49" s="211"/>
      <c r="QBX49" s="211"/>
      <c r="QBY49" s="211"/>
      <c r="QBZ49" s="211"/>
      <c r="QCA49" s="211"/>
      <c r="QCB49" s="211"/>
      <c r="QCC49" s="211"/>
      <c r="QCD49" s="211"/>
      <c r="QCE49" s="211"/>
      <c r="QCF49" s="211"/>
      <c r="QCG49" s="211"/>
      <c r="QCH49" s="211"/>
      <c r="QCI49" s="211"/>
      <c r="QCJ49" s="211"/>
      <c r="QCK49" s="211"/>
      <c r="QCL49" s="211"/>
      <c r="QCM49" s="211"/>
      <c r="QCN49" s="211"/>
      <c r="QCO49" s="211"/>
      <c r="QCP49" s="211"/>
      <c r="QCQ49" s="211"/>
      <c r="QCR49" s="211"/>
      <c r="QCS49" s="211"/>
      <c r="QCT49" s="211"/>
      <c r="QCU49" s="211"/>
      <c r="QCV49" s="211"/>
      <c r="QCW49" s="211"/>
      <c r="QCX49" s="211"/>
      <c r="QCY49" s="211"/>
      <c r="QCZ49" s="211"/>
      <c r="QDA49" s="211"/>
      <c r="QDB49" s="211"/>
      <c r="QDC49" s="211"/>
      <c r="QDD49" s="211"/>
      <c r="QDE49" s="211"/>
      <c r="QDF49" s="211"/>
      <c r="QDG49" s="211"/>
      <c r="QDH49" s="211"/>
      <c r="QDI49" s="211"/>
      <c r="QDJ49" s="211"/>
      <c r="QDK49" s="211"/>
      <c r="QDL49" s="211"/>
      <c r="QDM49" s="211"/>
      <c r="QDN49" s="211"/>
      <c r="QDO49" s="211"/>
      <c r="QDP49" s="211"/>
      <c r="QDQ49" s="211"/>
      <c r="QDR49" s="211"/>
      <c r="QDS49" s="211"/>
      <c r="QDT49" s="211"/>
      <c r="QDU49" s="211"/>
      <c r="QDV49" s="211"/>
      <c r="QDW49" s="211"/>
      <c r="QDX49" s="211"/>
      <c r="QDY49" s="211"/>
      <c r="QDZ49" s="211"/>
      <c r="QEA49" s="211"/>
      <c r="QEB49" s="211"/>
      <c r="QEC49" s="211"/>
      <c r="QED49" s="211"/>
      <c r="QEE49" s="211"/>
      <c r="QEF49" s="211"/>
      <c r="QEG49" s="211"/>
      <c r="QEH49" s="211"/>
      <c r="QEI49" s="211"/>
      <c r="QEJ49" s="211"/>
      <c r="QEK49" s="211"/>
      <c r="QEL49" s="211"/>
      <c r="QEM49" s="211"/>
      <c r="QEN49" s="211"/>
      <c r="QEO49" s="211"/>
      <c r="QEP49" s="211"/>
      <c r="QEQ49" s="211"/>
      <c r="QER49" s="211"/>
      <c r="QES49" s="211"/>
      <c r="QET49" s="211"/>
      <c r="QEU49" s="211"/>
      <c r="QEV49" s="211"/>
      <c r="QEW49" s="211"/>
      <c r="QEX49" s="211"/>
      <c r="QEY49" s="211"/>
      <c r="QEZ49" s="211"/>
      <c r="QFA49" s="211"/>
      <c r="QFB49" s="211"/>
      <c r="QFC49" s="211"/>
      <c r="QFD49" s="211"/>
      <c r="QFE49" s="211"/>
      <c r="QFF49" s="211"/>
      <c r="QFG49" s="211"/>
      <c r="QFH49" s="211"/>
      <c r="QFI49" s="211"/>
      <c r="QFJ49" s="211"/>
      <c r="QFK49" s="211"/>
      <c r="QFL49" s="211"/>
      <c r="QFM49" s="211"/>
      <c r="QFN49" s="211"/>
      <c r="QFO49" s="211"/>
      <c r="QFP49" s="211"/>
      <c r="QFQ49" s="211"/>
      <c r="QFR49" s="211"/>
      <c r="QFS49" s="211"/>
      <c r="QFT49" s="211"/>
      <c r="QFU49" s="211"/>
      <c r="QFV49" s="211"/>
      <c r="QFW49" s="211"/>
      <c r="QFX49" s="211"/>
      <c r="QFY49" s="211"/>
      <c r="QFZ49" s="211"/>
      <c r="QGA49" s="211"/>
      <c r="QGB49" s="211"/>
      <c r="QGC49" s="211"/>
      <c r="QGD49" s="211"/>
      <c r="QGE49" s="211"/>
      <c r="QGF49" s="211"/>
      <c r="QGG49" s="211"/>
      <c r="QGH49" s="211"/>
      <c r="QGI49" s="211"/>
      <c r="QGJ49" s="211"/>
      <c r="QGK49" s="211"/>
      <c r="QGL49" s="211"/>
      <c r="QGM49" s="211"/>
      <c r="QGN49" s="211"/>
      <c r="QGO49" s="211"/>
      <c r="QGP49" s="211"/>
      <c r="QGQ49" s="211"/>
      <c r="QGR49" s="211"/>
      <c r="QGS49" s="211"/>
      <c r="QGT49" s="211"/>
      <c r="QGU49" s="211"/>
      <c r="QGV49" s="211"/>
      <c r="QGW49" s="211"/>
      <c r="QGX49" s="211"/>
      <c r="QGY49" s="211"/>
      <c r="QGZ49" s="211"/>
      <c r="QHA49" s="211"/>
      <c r="QHB49" s="211"/>
      <c r="QHC49" s="211"/>
      <c r="QHD49" s="211"/>
      <c r="QHE49" s="211"/>
      <c r="QHF49" s="211"/>
      <c r="QHG49" s="211"/>
      <c r="QHH49" s="211"/>
      <c r="QHI49" s="211"/>
      <c r="QHJ49" s="211"/>
      <c r="QHK49" s="211"/>
      <c r="QHL49" s="211"/>
      <c r="QHM49" s="211"/>
      <c r="QHN49" s="211"/>
      <c r="QHO49" s="211"/>
      <c r="QHP49" s="211"/>
      <c r="QHQ49" s="211"/>
      <c r="QHR49" s="211"/>
      <c r="QHS49" s="211"/>
      <c r="QHT49" s="211"/>
      <c r="QHU49" s="211"/>
      <c r="QHV49" s="211"/>
      <c r="QHW49" s="211"/>
      <c r="QHX49" s="211"/>
      <c r="QHY49" s="211"/>
      <c r="QHZ49" s="211"/>
      <c r="QIA49" s="211"/>
      <c r="QIB49" s="211"/>
      <c r="QIC49" s="211"/>
      <c r="QID49" s="211"/>
      <c r="QIE49" s="211"/>
      <c r="QIF49" s="211"/>
      <c r="QIG49" s="211"/>
      <c r="QIH49" s="211"/>
      <c r="QII49" s="211"/>
      <c r="QIJ49" s="211"/>
      <c r="QIK49" s="211"/>
      <c r="QIL49" s="211"/>
      <c r="QIM49" s="211"/>
      <c r="QIN49" s="211"/>
      <c r="QIO49" s="211"/>
      <c r="QIP49" s="211"/>
      <c r="QIQ49" s="211"/>
      <c r="QIR49" s="211"/>
      <c r="QIS49" s="211"/>
      <c r="QIT49" s="211"/>
      <c r="QIU49" s="211"/>
      <c r="QIV49" s="211"/>
      <c r="QIW49" s="211"/>
      <c r="QIX49" s="211"/>
      <c r="QIY49" s="211"/>
      <c r="QIZ49" s="211"/>
      <c r="QJA49" s="211"/>
      <c r="QJB49" s="211"/>
      <c r="QJC49" s="211"/>
      <c r="QJD49" s="211"/>
      <c r="QJE49" s="211"/>
      <c r="QJF49" s="211"/>
      <c r="QJG49" s="211"/>
      <c r="QJH49" s="211"/>
      <c r="QJI49" s="211"/>
      <c r="QJJ49" s="211"/>
      <c r="QJK49" s="211"/>
      <c r="QJL49" s="211"/>
      <c r="QJM49" s="211"/>
      <c r="QJN49" s="211"/>
      <c r="QJO49" s="211"/>
      <c r="QJP49" s="211"/>
      <c r="QJQ49" s="211"/>
      <c r="QJR49" s="211"/>
      <c r="QJS49" s="211"/>
      <c r="QJT49" s="211"/>
      <c r="QJU49" s="211"/>
      <c r="QJV49" s="211"/>
      <c r="QJW49" s="211"/>
      <c r="QJX49" s="211"/>
      <c r="QJY49" s="211"/>
      <c r="QJZ49" s="211"/>
      <c r="QKA49" s="211"/>
      <c r="QKB49" s="211"/>
      <c r="QKC49" s="211"/>
      <c r="QKD49" s="211"/>
      <c r="QKE49" s="211"/>
      <c r="QKF49" s="211"/>
      <c r="QKG49" s="211"/>
      <c r="QKH49" s="211"/>
      <c r="QKI49" s="211"/>
      <c r="QKJ49" s="211"/>
      <c r="QKK49" s="211"/>
      <c r="QKL49" s="211"/>
      <c r="QKM49" s="211"/>
      <c r="QKN49" s="211"/>
      <c r="QKO49" s="211"/>
      <c r="QKP49" s="211"/>
      <c r="QKQ49" s="211"/>
      <c r="QKR49" s="211"/>
      <c r="QKS49" s="211"/>
      <c r="QKT49" s="211"/>
      <c r="QKU49" s="211"/>
      <c r="QKV49" s="211"/>
      <c r="QKW49" s="211"/>
      <c r="QKX49" s="211"/>
      <c r="QKY49" s="211"/>
      <c r="QKZ49" s="211"/>
      <c r="QLA49" s="211"/>
      <c r="QLB49" s="211"/>
      <c r="QLC49" s="211"/>
      <c r="QLD49" s="211"/>
      <c r="QLE49" s="211"/>
      <c r="QLF49" s="211"/>
      <c r="QLG49" s="211"/>
      <c r="QLH49" s="211"/>
      <c r="QLI49" s="211"/>
      <c r="QLJ49" s="211"/>
      <c r="QLK49" s="211"/>
      <c r="QLL49" s="211"/>
      <c r="QLM49" s="211"/>
      <c r="QLN49" s="211"/>
      <c r="QLO49" s="211"/>
      <c r="QLP49" s="211"/>
      <c r="QLQ49" s="211"/>
      <c r="QLR49" s="211"/>
      <c r="QLS49" s="211"/>
      <c r="QLT49" s="211"/>
      <c r="QLU49" s="211"/>
      <c r="QLV49" s="211"/>
      <c r="QLW49" s="211"/>
      <c r="QLX49" s="211"/>
      <c r="QLY49" s="211"/>
      <c r="QLZ49" s="211"/>
      <c r="QMA49" s="211"/>
      <c r="QMB49" s="211"/>
      <c r="QMC49" s="211"/>
      <c r="QMD49" s="211"/>
      <c r="QME49" s="211"/>
      <c r="QMF49" s="211"/>
      <c r="QMG49" s="211"/>
      <c r="QMH49" s="211"/>
      <c r="QMI49" s="211"/>
      <c r="QMJ49" s="211"/>
      <c r="QMK49" s="211"/>
      <c r="QML49" s="211"/>
      <c r="QMM49" s="211"/>
      <c r="QMN49" s="211"/>
      <c r="QMO49" s="211"/>
      <c r="QMP49" s="211"/>
      <c r="QMQ49" s="211"/>
      <c r="QMR49" s="211"/>
      <c r="QMS49" s="211"/>
      <c r="QMT49" s="211"/>
      <c r="QMU49" s="211"/>
      <c r="QMV49" s="211"/>
      <c r="QMW49" s="211"/>
      <c r="QMX49" s="211"/>
      <c r="QMY49" s="211"/>
      <c r="QMZ49" s="211"/>
      <c r="QNA49" s="211"/>
      <c r="QNB49" s="211"/>
      <c r="QNC49" s="211"/>
      <c r="QND49" s="211"/>
      <c r="QNE49" s="211"/>
      <c r="QNF49" s="211"/>
      <c r="QNG49" s="211"/>
      <c r="QNH49" s="211"/>
      <c r="QNI49" s="211"/>
      <c r="QNJ49" s="211"/>
      <c r="QNK49" s="211"/>
      <c r="QNL49" s="211"/>
      <c r="QNM49" s="211"/>
      <c r="QNN49" s="211"/>
      <c r="QNO49" s="211"/>
      <c r="QNP49" s="211"/>
      <c r="QNQ49" s="211"/>
      <c r="QNR49" s="211"/>
      <c r="QNS49" s="211"/>
      <c r="QNT49" s="211"/>
      <c r="QNU49" s="211"/>
      <c r="QNV49" s="211"/>
      <c r="QNW49" s="211"/>
      <c r="QNX49" s="211"/>
      <c r="QNY49" s="211"/>
      <c r="QNZ49" s="211"/>
      <c r="QOA49" s="211"/>
      <c r="QOB49" s="211"/>
      <c r="QOC49" s="211"/>
      <c r="QOD49" s="211"/>
      <c r="QOE49" s="211"/>
      <c r="QOF49" s="211"/>
      <c r="QOG49" s="211"/>
      <c r="QOH49" s="211"/>
      <c r="QOI49" s="211"/>
      <c r="QOJ49" s="211"/>
      <c r="QOK49" s="211"/>
      <c r="QOL49" s="211"/>
      <c r="QOM49" s="211"/>
      <c r="QON49" s="211"/>
      <c r="QOO49" s="211"/>
      <c r="QOP49" s="211"/>
      <c r="QOQ49" s="211"/>
      <c r="QOR49" s="211"/>
      <c r="QOS49" s="211"/>
      <c r="QOT49" s="211"/>
      <c r="QOU49" s="211"/>
      <c r="QOV49" s="211"/>
      <c r="QOW49" s="211"/>
      <c r="QOX49" s="211"/>
      <c r="QOY49" s="211"/>
      <c r="QOZ49" s="211"/>
      <c r="QPA49" s="211"/>
      <c r="QPB49" s="211"/>
      <c r="QPC49" s="211"/>
      <c r="QPD49" s="211"/>
      <c r="QPE49" s="211"/>
      <c r="QPF49" s="211"/>
      <c r="QPG49" s="211"/>
      <c r="QPH49" s="211"/>
      <c r="QPI49" s="211"/>
      <c r="QPJ49" s="211"/>
      <c r="QPK49" s="211"/>
      <c r="QPL49" s="211"/>
      <c r="QPM49" s="211"/>
      <c r="QPN49" s="211"/>
      <c r="QPO49" s="211"/>
      <c r="QPP49" s="211"/>
      <c r="QPQ49" s="211"/>
      <c r="QPR49" s="211"/>
      <c r="QPS49" s="211"/>
      <c r="QPT49" s="211"/>
      <c r="QPU49" s="211"/>
      <c r="QPV49" s="211"/>
      <c r="QPW49" s="211"/>
      <c r="QPX49" s="211"/>
      <c r="QPY49" s="211"/>
      <c r="QPZ49" s="211"/>
      <c r="QQA49" s="211"/>
      <c r="QQB49" s="211"/>
      <c r="QQC49" s="211"/>
      <c r="QQD49" s="211"/>
      <c r="QQE49" s="211"/>
      <c r="QQF49" s="211"/>
      <c r="QQG49" s="211"/>
      <c r="QQH49" s="211"/>
      <c r="QQI49" s="211"/>
      <c r="QQJ49" s="211"/>
      <c r="QQK49" s="211"/>
      <c r="QQL49" s="211"/>
      <c r="QQM49" s="211"/>
      <c r="QQN49" s="211"/>
      <c r="QQO49" s="211"/>
      <c r="QQP49" s="211"/>
      <c r="QQQ49" s="211"/>
      <c r="QQR49" s="211"/>
      <c r="QQS49" s="211"/>
      <c r="QQT49" s="211"/>
      <c r="QQU49" s="211"/>
      <c r="QQV49" s="211"/>
      <c r="QQW49" s="211"/>
      <c r="QQX49" s="211"/>
      <c r="QQY49" s="211"/>
      <c r="QQZ49" s="211"/>
      <c r="QRA49" s="211"/>
      <c r="QRB49" s="211"/>
      <c r="QRC49" s="211"/>
      <c r="QRD49" s="211"/>
      <c r="QRE49" s="211"/>
      <c r="QRF49" s="211"/>
      <c r="QRG49" s="211"/>
      <c r="QRH49" s="211"/>
      <c r="QRI49" s="211"/>
      <c r="QRJ49" s="211"/>
      <c r="QRK49" s="211"/>
      <c r="QRL49" s="211"/>
      <c r="QRM49" s="211"/>
      <c r="QRN49" s="211"/>
      <c r="QRO49" s="211"/>
      <c r="QRP49" s="211"/>
      <c r="QRQ49" s="211"/>
      <c r="QRR49" s="211"/>
      <c r="QRS49" s="211"/>
      <c r="QRT49" s="211"/>
      <c r="QRU49" s="211"/>
      <c r="QRV49" s="211"/>
      <c r="QRW49" s="211"/>
      <c r="QRX49" s="211"/>
      <c r="QRY49" s="211"/>
      <c r="QRZ49" s="211"/>
      <c r="QSA49" s="211"/>
      <c r="QSB49" s="211"/>
      <c r="QSC49" s="211"/>
      <c r="QSD49" s="211"/>
      <c r="QSE49" s="211"/>
      <c r="QSF49" s="211"/>
      <c r="QSG49" s="211"/>
      <c r="QSH49" s="211"/>
      <c r="QSI49" s="211"/>
      <c r="QSJ49" s="211"/>
      <c r="QSK49" s="211"/>
      <c r="QSL49" s="211"/>
      <c r="QSM49" s="211"/>
      <c r="QSN49" s="211"/>
      <c r="QSO49" s="211"/>
      <c r="QSP49" s="211"/>
      <c r="QSQ49" s="211"/>
      <c r="QSR49" s="211"/>
      <c r="QSS49" s="211"/>
      <c r="QST49" s="211"/>
      <c r="QSU49" s="211"/>
      <c r="QSV49" s="211"/>
      <c r="QSW49" s="211"/>
      <c r="QSX49" s="211"/>
      <c r="QSY49" s="211"/>
      <c r="QSZ49" s="211"/>
      <c r="QTA49" s="211"/>
      <c r="QTB49" s="211"/>
      <c r="QTC49" s="211"/>
      <c r="QTD49" s="211"/>
      <c r="QTE49" s="211"/>
      <c r="QTF49" s="211"/>
      <c r="QTG49" s="211"/>
      <c r="QTH49" s="211"/>
      <c r="QTI49" s="211"/>
      <c r="QTJ49" s="211"/>
      <c r="QTK49" s="211"/>
      <c r="QTL49" s="211"/>
      <c r="QTM49" s="211"/>
      <c r="QTN49" s="211"/>
      <c r="QTO49" s="211"/>
      <c r="QTP49" s="211"/>
      <c r="QTQ49" s="211"/>
      <c r="QTR49" s="211"/>
      <c r="QTS49" s="211"/>
      <c r="QTT49" s="211"/>
      <c r="QTU49" s="211"/>
      <c r="QTV49" s="211"/>
      <c r="QTW49" s="211"/>
      <c r="QTX49" s="211"/>
      <c r="QTY49" s="211"/>
      <c r="QTZ49" s="211"/>
      <c r="QUA49" s="211"/>
      <c r="QUB49" s="211"/>
      <c r="QUC49" s="211"/>
      <c r="QUD49" s="211"/>
      <c r="QUE49" s="211"/>
      <c r="QUF49" s="211"/>
      <c r="QUG49" s="211"/>
      <c r="QUH49" s="211"/>
      <c r="QUI49" s="211"/>
      <c r="QUJ49" s="211"/>
      <c r="QUK49" s="211"/>
      <c r="QUL49" s="211"/>
      <c r="QUM49" s="211"/>
      <c r="QUN49" s="211"/>
      <c r="QUO49" s="211"/>
      <c r="QUP49" s="211"/>
      <c r="QUQ49" s="211"/>
      <c r="QUR49" s="211"/>
      <c r="QUS49" s="211"/>
      <c r="QUT49" s="211"/>
      <c r="QUU49" s="211"/>
      <c r="QUV49" s="211"/>
      <c r="QUW49" s="211"/>
      <c r="QUX49" s="211"/>
      <c r="QUY49" s="211"/>
      <c r="QUZ49" s="211"/>
      <c r="QVA49" s="211"/>
      <c r="QVB49" s="211"/>
      <c r="QVC49" s="211"/>
      <c r="QVD49" s="211"/>
      <c r="QVE49" s="211"/>
      <c r="QVF49" s="211"/>
      <c r="QVG49" s="211"/>
      <c r="QVH49" s="211"/>
      <c r="QVI49" s="211"/>
      <c r="QVJ49" s="211"/>
      <c r="QVK49" s="211"/>
      <c r="QVL49" s="211"/>
      <c r="QVM49" s="211"/>
      <c r="QVN49" s="211"/>
      <c r="QVO49" s="211"/>
      <c r="QVP49" s="211"/>
      <c r="QVQ49" s="211"/>
      <c r="QVR49" s="211"/>
      <c r="QVS49" s="211"/>
      <c r="QVT49" s="211"/>
      <c r="QVU49" s="211"/>
      <c r="QVV49" s="211"/>
      <c r="QVW49" s="211"/>
      <c r="QVX49" s="211"/>
      <c r="QVY49" s="211"/>
      <c r="QVZ49" s="211"/>
      <c r="QWA49" s="211"/>
      <c r="QWB49" s="211"/>
      <c r="QWC49" s="211"/>
      <c r="QWD49" s="211"/>
      <c r="QWE49" s="211"/>
      <c r="QWF49" s="211"/>
      <c r="QWG49" s="211"/>
      <c r="QWH49" s="211"/>
      <c r="QWI49" s="211"/>
      <c r="QWJ49" s="211"/>
      <c r="QWK49" s="211"/>
      <c r="QWL49" s="211"/>
      <c r="QWM49" s="211"/>
      <c r="QWN49" s="211"/>
      <c r="QWO49" s="211"/>
      <c r="QWP49" s="211"/>
      <c r="QWQ49" s="211"/>
      <c r="QWR49" s="211"/>
      <c r="QWS49" s="211"/>
      <c r="QWT49" s="211"/>
      <c r="QWU49" s="211"/>
      <c r="QWV49" s="211"/>
      <c r="QWW49" s="211"/>
      <c r="QWX49" s="211"/>
      <c r="QWY49" s="211"/>
      <c r="QWZ49" s="211"/>
      <c r="QXA49" s="211"/>
      <c r="QXB49" s="211"/>
      <c r="QXC49" s="211"/>
      <c r="QXD49" s="211"/>
      <c r="QXE49" s="211"/>
      <c r="QXF49" s="211"/>
      <c r="QXG49" s="211"/>
      <c r="QXH49" s="211"/>
      <c r="QXI49" s="211"/>
      <c r="QXJ49" s="211"/>
      <c r="QXK49" s="211"/>
      <c r="QXL49" s="211"/>
      <c r="QXM49" s="211"/>
      <c r="QXN49" s="211"/>
      <c r="QXO49" s="211"/>
      <c r="QXP49" s="211"/>
      <c r="QXQ49" s="211"/>
      <c r="QXR49" s="211"/>
      <c r="QXS49" s="211"/>
      <c r="QXT49" s="211"/>
      <c r="QXU49" s="211"/>
      <c r="QXV49" s="211"/>
      <c r="QXW49" s="211"/>
      <c r="QXX49" s="211"/>
      <c r="QXY49" s="211"/>
      <c r="QXZ49" s="211"/>
      <c r="QYA49" s="211"/>
      <c r="QYB49" s="211"/>
      <c r="QYC49" s="211"/>
      <c r="QYD49" s="211"/>
      <c r="QYE49" s="211"/>
      <c r="QYF49" s="211"/>
      <c r="QYG49" s="211"/>
      <c r="QYH49" s="211"/>
      <c r="QYI49" s="211"/>
      <c r="QYJ49" s="211"/>
      <c r="QYK49" s="211"/>
      <c r="QYL49" s="211"/>
      <c r="QYM49" s="211"/>
      <c r="QYN49" s="211"/>
      <c r="QYO49" s="211"/>
      <c r="QYP49" s="211"/>
      <c r="QYQ49" s="211"/>
      <c r="QYR49" s="211"/>
      <c r="QYS49" s="211"/>
      <c r="QYT49" s="211"/>
      <c r="QYU49" s="211"/>
      <c r="QYV49" s="211"/>
      <c r="QYW49" s="211"/>
      <c r="QYX49" s="211"/>
      <c r="QYY49" s="211"/>
      <c r="QYZ49" s="211"/>
      <c r="QZA49" s="211"/>
      <c r="QZB49" s="211"/>
      <c r="QZC49" s="211"/>
      <c r="QZD49" s="211"/>
      <c r="QZE49" s="211"/>
      <c r="QZF49" s="211"/>
      <c r="QZG49" s="211"/>
      <c r="QZH49" s="211"/>
      <c r="QZI49" s="211"/>
      <c r="QZJ49" s="211"/>
      <c r="QZK49" s="211"/>
      <c r="QZL49" s="211"/>
      <c r="QZM49" s="211"/>
      <c r="QZN49" s="211"/>
      <c r="QZO49" s="211"/>
      <c r="QZP49" s="211"/>
      <c r="QZQ49" s="211"/>
      <c r="QZR49" s="211"/>
      <c r="QZS49" s="211"/>
      <c r="QZT49" s="211"/>
      <c r="QZU49" s="211"/>
      <c r="QZV49" s="211"/>
      <c r="QZW49" s="211"/>
      <c r="QZX49" s="211"/>
      <c r="QZY49" s="211"/>
      <c r="QZZ49" s="211"/>
      <c r="RAA49" s="211"/>
      <c r="RAB49" s="211"/>
      <c r="RAC49" s="211"/>
      <c r="RAD49" s="211"/>
      <c r="RAE49" s="211"/>
      <c r="RAF49" s="211"/>
      <c r="RAG49" s="211"/>
      <c r="RAH49" s="211"/>
      <c r="RAI49" s="211"/>
      <c r="RAJ49" s="211"/>
      <c r="RAK49" s="211"/>
      <c r="RAL49" s="211"/>
      <c r="RAM49" s="211"/>
      <c r="RAN49" s="211"/>
      <c r="RAO49" s="211"/>
      <c r="RAP49" s="211"/>
      <c r="RAQ49" s="211"/>
      <c r="RAR49" s="211"/>
      <c r="RAS49" s="211"/>
      <c r="RAT49" s="211"/>
      <c r="RAU49" s="211"/>
      <c r="RAV49" s="211"/>
      <c r="RAW49" s="211"/>
      <c r="RAX49" s="211"/>
      <c r="RAY49" s="211"/>
      <c r="RAZ49" s="211"/>
      <c r="RBA49" s="211"/>
      <c r="RBB49" s="211"/>
      <c r="RBC49" s="211"/>
      <c r="RBD49" s="211"/>
      <c r="RBE49" s="211"/>
      <c r="RBF49" s="211"/>
      <c r="RBG49" s="211"/>
      <c r="RBH49" s="211"/>
      <c r="RBI49" s="211"/>
      <c r="RBJ49" s="211"/>
      <c r="RBK49" s="211"/>
      <c r="RBL49" s="211"/>
      <c r="RBM49" s="211"/>
      <c r="RBN49" s="211"/>
      <c r="RBO49" s="211"/>
      <c r="RBP49" s="211"/>
      <c r="RBQ49" s="211"/>
      <c r="RBR49" s="211"/>
      <c r="RBS49" s="211"/>
      <c r="RBT49" s="211"/>
      <c r="RBU49" s="211"/>
      <c r="RBV49" s="211"/>
      <c r="RBW49" s="211"/>
      <c r="RBX49" s="211"/>
      <c r="RBY49" s="211"/>
      <c r="RBZ49" s="211"/>
      <c r="RCA49" s="211"/>
      <c r="RCB49" s="211"/>
      <c r="RCC49" s="211"/>
      <c r="RCD49" s="211"/>
      <c r="RCE49" s="211"/>
      <c r="RCF49" s="211"/>
      <c r="RCG49" s="211"/>
      <c r="RCH49" s="211"/>
      <c r="RCI49" s="211"/>
      <c r="RCJ49" s="211"/>
      <c r="RCK49" s="211"/>
      <c r="RCL49" s="211"/>
      <c r="RCM49" s="211"/>
      <c r="RCN49" s="211"/>
      <c r="RCO49" s="211"/>
      <c r="RCP49" s="211"/>
      <c r="RCQ49" s="211"/>
      <c r="RCR49" s="211"/>
      <c r="RCS49" s="211"/>
      <c r="RCT49" s="211"/>
      <c r="RCU49" s="211"/>
      <c r="RCV49" s="211"/>
      <c r="RCW49" s="211"/>
      <c r="RCX49" s="211"/>
      <c r="RCY49" s="211"/>
      <c r="RCZ49" s="211"/>
      <c r="RDA49" s="211"/>
      <c r="RDB49" s="211"/>
      <c r="RDC49" s="211"/>
      <c r="RDD49" s="211"/>
      <c r="RDE49" s="211"/>
      <c r="RDF49" s="211"/>
      <c r="RDG49" s="211"/>
      <c r="RDH49" s="211"/>
      <c r="RDI49" s="211"/>
      <c r="RDJ49" s="211"/>
      <c r="RDK49" s="211"/>
      <c r="RDL49" s="211"/>
      <c r="RDM49" s="211"/>
      <c r="RDN49" s="211"/>
      <c r="RDO49" s="211"/>
      <c r="RDP49" s="211"/>
      <c r="RDQ49" s="211"/>
      <c r="RDR49" s="211"/>
      <c r="RDS49" s="211"/>
      <c r="RDT49" s="211"/>
      <c r="RDU49" s="211"/>
      <c r="RDV49" s="211"/>
      <c r="RDW49" s="211"/>
      <c r="RDX49" s="211"/>
      <c r="RDY49" s="211"/>
      <c r="RDZ49" s="211"/>
      <c r="REA49" s="211"/>
      <c r="REB49" s="211"/>
      <c r="REC49" s="211"/>
      <c r="RED49" s="211"/>
      <c r="REE49" s="211"/>
      <c r="REF49" s="211"/>
      <c r="REG49" s="211"/>
      <c r="REH49" s="211"/>
      <c r="REI49" s="211"/>
      <c r="REJ49" s="211"/>
      <c r="REK49" s="211"/>
      <c r="REL49" s="211"/>
      <c r="REM49" s="211"/>
      <c r="REN49" s="211"/>
      <c r="REO49" s="211"/>
      <c r="REP49" s="211"/>
      <c r="REQ49" s="211"/>
      <c r="RER49" s="211"/>
      <c r="RES49" s="211"/>
      <c r="RET49" s="211"/>
      <c r="REU49" s="211"/>
      <c r="REV49" s="211"/>
      <c r="REW49" s="211"/>
      <c r="REX49" s="211"/>
      <c r="REY49" s="211"/>
      <c r="REZ49" s="211"/>
      <c r="RFA49" s="211"/>
      <c r="RFB49" s="211"/>
      <c r="RFC49" s="211"/>
      <c r="RFD49" s="211"/>
      <c r="RFE49" s="211"/>
      <c r="RFF49" s="211"/>
      <c r="RFG49" s="211"/>
      <c r="RFH49" s="211"/>
      <c r="RFI49" s="211"/>
      <c r="RFJ49" s="211"/>
      <c r="RFK49" s="211"/>
      <c r="RFL49" s="211"/>
      <c r="RFM49" s="211"/>
      <c r="RFN49" s="211"/>
      <c r="RFO49" s="211"/>
      <c r="RFP49" s="211"/>
      <c r="RFQ49" s="211"/>
      <c r="RFR49" s="211"/>
      <c r="RFS49" s="211"/>
      <c r="RFT49" s="211"/>
      <c r="RFU49" s="211"/>
      <c r="RFV49" s="211"/>
      <c r="RFW49" s="211"/>
      <c r="RFX49" s="211"/>
      <c r="RFY49" s="211"/>
      <c r="RFZ49" s="211"/>
      <c r="RGA49" s="211"/>
      <c r="RGB49" s="211"/>
      <c r="RGC49" s="211"/>
      <c r="RGD49" s="211"/>
      <c r="RGE49" s="211"/>
      <c r="RGF49" s="211"/>
      <c r="RGG49" s="211"/>
      <c r="RGH49" s="211"/>
      <c r="RGI49" s="211"/>
      <c r="RGJ49" s="211"/>
      <c r="RGK49" s="211"/>
      <c r="RGL49" s="211"/>
      <c r="RGM49" s="211"/>
      <c r="RGN49" s="211"/>
      <c r="RGO49" s="211"/>
      <c r="RGP49" s="211"/>
      <c r="RGQ49" s="211"/>
      <c r="RGR49" s="211"/>
      <c r="RGS49" s="211"/>
      <c r="RGT49" s="211"/>
      <c r="RGU49" s="211"/>
      <c r="RGV49" s="211"/>
      <c r="RGW49" s="211"/>
      <c r="RGX49" s="211"/>
      <c r="RGY49" s="211"/>
      <c r="RGZ49" s="211"/>
      <c r="RHA49" s="211"/>
      <c r="RHB49" s="211"/>
      <c r="RHC49" s="211"/>
      <c r="RHD49" s="211"/>
      <c r="RHE49" s="211"/>
      <c r="RHF49" s="211"/>
      <c r="RHG49" s="211"/>
      <c r="RHH49" s="211"/>
      <c r="RHI49" s="211"/>
      <c r="RHJ49" s="211"/>
      <c r="RHK49" s="211"/>
      <c r="RHL49" s="211"/>
      <c r="RHM49" s="211"/>
      <c r="RHN49" s="211"/>
      <c r="RHO49" s="211"/>
      <c r="RHP49" s="211"/>
      <c r="RHQ49" s="211"/>
      <c r="RHR49" s="211"/>
      <c r="RHS49" s="211"/>
      <c r="RHT49" s="211"/>
      <c r="RHU49" s="211"/>
      <c r="RHV49" s="211"/>
      <c r="RHW49" s="211"/>
      <c r="RHX49" s="211"/>
      <c r="RHY49" s="211"/>
      <c r="RHZ49" s="211"/>
      <c r="RIA49" s="211"/>
      <c r="RIB49" s="211"/>
      <c r="RIC49" s="211"/>
      <c r="RID49" s="211"/>
      <c r="RIE49" s="211"/>
      <c r="RIF49" s="211"/>
      <c r="RIG49" s="211"/>
      <c r="RIH49" s="211"/>
      <c r="RII49" s="211"/>
      <c r="RIJ49" s="211"/>
      <c r="RIK49" s="211"/>
      <c r="RIL49" s="211"/>
      <c r="RIM49" s="211"/>
      <c r="RIN49" s="211"/>
      <c r="RIO49" s="211"/>
      <c r="RIP49" s="211"/>
      <c r="RIQ49" s="211"/>
      <c r="RIR49" s="211"/>
      <c r="RIS49" s="211"/>
      <c r="RIT49" s="211"/>
      <c r="RIU49" s="211"/>
      <c r="RIV49" s="211"/>
      <c r="RIW49" s="211"/>
      <c r="RIX49" s="211"/>
      <c r="RIY49" s="211"/>
      <c r="RIZ49" s="211"/>
      <c r="RJA49" s="211"/>
      <c r="RJB49" s="211"/>
      <c r="RJC49" s="211"/>
      <c r="RJD49" s="211"/>
      <c r="RJE49" s="211"/>
      <c r="RJF49" s="211"/>
      <c r="RJG49" s="211"/>
      <c r="RJH49" s="211"/>
      <c r="RJI49" s="211"/>
      <c r="RJJ49" s="211"/>
      <c r="RJK49" s="211"/>
      <c r="RJL49" s="211"/>
      <c r="RJM49" s="211"/>
      <c r="RJN49" s="211"/>
      <c r="RJO49" s="211"/>
      <c r="RJP49" s="211"/>
      <c r="RJQ49" s="211"/>
      <c r="RJR49" s="211"/>
      <c r="RJS49" s="211"/>
      <c r="RJT49" s="211"/>
      <c r="RJU49" s="211"/>
      <c r="RJV49" s="211"/>
      <c r="RJW49" s="211"/>
      <c r="RJX49" s="211"/>
      <c r="RJY49" s="211"/>
      <c r="RJZ49" s="211"/>
      <c r="RKA49" s="211"/>
      <c r="RKB49" s="211"/>
      <c r="RKC49" s="211"/>
      <c r="RKD49" s="211"/>
      <c r="RKE49" s="211"/>
      <c r="RKF49" s="211"/>
      <c r="RKG49" s="211"/>
      <c r="RKH49" s="211"/>
      <c r="RKI49" s="211"/>
      <c r="RKJ49" s="211"/>
      <c r="RKK49" s="211"/>
      <c r="RKL49" s="211"/>
      <c r="RKM49" s="211"/>
      <c r="RKN49" s="211"/>
      <c r="RKO49" s="211"/>
      <c r="RKP49" s="211"/>
      <c r="RKQ49" s="211"/>
      <c r="RKR49" s="211"/>
      <c r="RKS49" s="211"/>
      <c r="RKT49" s="211"/>
      <c r="RKU49" s="211"/>
      <c r="RKV49" s="211"/>
      <c r="RKW49" s="211"/>
      <c r="RKX49" s="211"/>
      <c r="RKY49" s="211"/>
      <c r="RKZ49" s="211"/>
      <c r="RLA49" s="211"/>
      <c r="RLB49" s="211"/>
      <c r="RLC49" s="211"/>
      <c r="RLD49" s="211"/>
      <c r="RLE49" s="211"/>
      <c r="RLF49" s="211"/>
      <c r="RLG49" s="211"/>
      <c r="RLH49" s="211"/>
      <c r="RLI49" s="211"/>
      <c r="RLJ49" s="211"/>
      <c r="RLK49" s="211"/>
      <c r="RLL49" s="211"/>
      <c r="RLM49" s="211"/>
      <c r="RLN49" s="211"/>
      <c r="RLO49" s="211"/>
      <c r="RLP49" s="211"/>
      <c r="RLQ49" s="211"/>
      <c r="RLR49" s="211"/>
      <c r="RLS49" s="211"/>
      <c r="RLT49" s="211"/>
      <c r="RLU49" s="211"/>
      <c r="RLV49" s="211"/>
      <c r="RLW49" s="211"/>
      <c r="RLX49" s="211"/>
      <c r="RLY49" s="211"/>
      <c r="RLZ49" s="211"/>
      <c r="RMA49" s="211"/>
      <c r="RMB49" s="211"/>
      <c r="RMC49" s="211"/>
      <c r="RMD49" s="211"/>
      <c r="RME49" s="211"/>
      <c r="RMF49" s="211"/>
      <c r="RMG49" s="211"/>
      <c r="RMH49" s="211"/>
      <c r="RMI49" s="211"/>
      <c r="RMJ49" s="211"/>
      <c r="RMK49" s="211"/>
      <c r="RML49" s="211"/>
      <c r="RMM49" s="211"/>
      <c r="RMN49" s="211"/>
      <c r="RMO49" s="211"/>
      <c r="RMP49" s="211"/>
      <c r="RMQ49" s="211"/>
      <c r="RMR49" s="211"/>
      <c r="RMS49" s="211"/>
      <c r="RMT49" s="211"/>
      <c r="RMU49" s="211"/>
      <c r="RMV49" s="211"/>
      <c r="RMW49" s="211"/>
      <c r="RMX49" s="211"/>
      <c r="RMY49" s="211"/>
      <c r="RMZ49" s="211"/>
      <c r="RNA49" s="211"/>
      <c r="RNB49" s="211"/>
      <c r="RNC49" s="211"/>
      <c r="RND49" s="211"/>
      <c r="RNE49" s="211"/>
      <c r="RNF49" s="211"/>
      <c r="RNG49" s="211"/>
      <c r="RNH49" s="211"/>
      <c r="RNI49" s="211"/>
      <c r="RNJ49" s="211"/>
      <c r="RNK49" s="211"/>
      <c r="RNL49" s="211"/>
      <c r="RNM49" s="211"/>
      <c r="RNN49" s="211"/>
      <c r="RNO49" s="211"/>
      <c r="RNP49" s="211"/>
      <c r="RNQ49" s="211"/>
      <c r="RNR49" s="211"/>
      <c r="RNS49" s="211"/>
      <c r="RNT49" s="211"/>
      <c r="RNU49" s="211"/>
      <c r="RNV49" s="211"/>
      <c r="RNW49" s="211"/>
      <c r="RNX49" s="211"/>
      <c r="RNY49" s="211"/>
      <c r="RNZ49" s="211"/>
      <c r="ROA49" s="211"/>
      <c r="ROB49" s="211"/>
      <c r="ROC49" s="211"/>
      <c r="ROD49" s="211"/>
      <c r="ROE49" s="211"/>
      <c r="ROF49" s="211"/>
      <c r="ROG49" s="211"/>
      <c r="ROH49" s="211"/>
      <c r="ROI49" s="211"/>
      <c r="ROJ49" s="211"/>
      <c r="ROK49" s="211"/>
      <c r="ROL49" s="211"/>
      <c r="ROM49" s="211"/>
      <c r="RON49" s="211"/>
      <c r="ROO49" s="211"/>
      <c r="ROP49" s="211"/>
      <c r="ROQ49" s="211"/>
      <c r="ROR49" s="211"/>
      <c r="ROS49" s="211"/>
      <c r="ROT49" s="211"/>
      <c r="ROU49" s="211"/>
      <c r="ROV49" s="211"/>
      <c r="ROW49" s="211"/>
      <c r="ROX49" s="211"/>
      <c r="ROY49" s="211"/>
      <c r="ROZ49" s="211"/>
      <c r="RPA49" s="211"/>
      <c r="RPB49" s="211"/>
      <c r="RPC49" s="211"/>
      <c r="RPD49" s="211"/>
      <c r="RPE49" s="211"/>
      <c r="RPF49" s="211"/>
      <c r="RPG49" s="211"/>
      <c r="RPH49" s="211"/>
      <c r="RPI49" s="211"/>
      <c r="RPJ49" s="211"/>
      <c r="RPK49" s="211"/>
      <c r="RPL49" s="211"/>
      <c r="RPM49" s="211"/>
      <c r="RPN49" s="211"/>
      <c r="RPO49" s="211"/>
      <c r="RPP49" s="211"/>
      <c r="RPQ49" s="211"/>
      <c r="RPR49" s="211"/>
      <c r="RPS49" s="211"/>
      <c r="RPT49" s="211"/>
      <c r="RPU49" s="211"/>
      <c r="RPV49" s="211"/>
      <c r="RPW49" s="211"/>
      <c r="RPX49" s="211"/>
      <c r="RPY49" s="211"/>
      <c r="RPZ49" s="211"/>
      <c r="RQA49" s="211"/>
      <c r="RQB49" s="211"/>
      <c r="RQC49" s="211"/>
      <c r="RQD49" s="211"/>
      <c r="RQE49" s="211"/>
      <c r="RQF49" s="211"/>
      <c r="RQG49" s="211"/>
      <c r="RQH49" s="211"/>
      <c r="RQI49" s="211"/>
      <c r="RQJ49" s="211"/>
      <c r="RQK49" s="211"/>
      <c r="RQL49" s="211"/>
      <c r="RQM49" s="211"/>
      <c r="RQN49" s="211"/>
      <c r="RQO49" s="211"/>
      <c r="RQP49" s="211"/>
      <c r="RQQ49" s="211"/>
      <c r="RQR49" s="211"/>
      <c r="RQS49" s="211"/>
      <c r="RQT49" s="211"/>
      <c r="RQU49" s="211"/>
      <c r="RQV49" s="211"/>
      <c r="RQW49" s="211"/>
      <c r="RQX49" s="211"/>
      <c r="RQY49" s="211"/>
      <c r="RQZ49" s="211"/>
      <c r="RRA49" s="211"/>
      <c r="RRB49" s="211"/>
      <c r="RRC49" s="211"/>
      <c r="RRD49" s="211"/>
      <c r="RRE49" s="211"/>
      <c r="RRF49" s="211"/>
      <c r="RRG49" s="211"/>
      <c r="RRH49" s="211"/>
      <c r="RRI49" s="211"/>
      <c r="RRJ49" s="211"/>
      <c r="RRK49" s="211"/>
      <c r="RRL49" s="211"/>
      <c r="RRM49" s="211"/>
      <c r="RRN49" s="211"/>
      <c r="RRO49" s="211"/>
      <c r="RRP49" s="211"/>
      <c r="RRQ49" s="211"/>
      <c r="RRR49" s="211"/>
      <c r="RRS49" s="211"/>
      <c r="RRT49" s="211"/>
      <c r="RRU49" s="211"/>
      <c r="RRV49" s="211"/>
      <c r="RRW49" s="211"/>
      <c r="RRX49" s="211"/>
      <c r="RRY49" s="211"/>
      <c r="RRZ49" s="211"/>
      <c r="RSA49" s="211"/>
      <c r="RSB49" s="211"/>
      <c r="RSC49" s="211"/>
      <c r="RSD49" s="211"/>
      <c r="RSE49" s="211"/>
      <c r="RSF49" s="211"/>
      <c r="RSG49" s="211"/>
      <c r="RSH49" s="211"/>
      <c r="RSI49" s="211"/>
      <c r="RSJ49" s="211"/>
      <c r="RSK49" s="211"/>
      <c r="RSL49" s="211"/>
      <c r="RSM49" s="211"/>
      <c r="RSN49" s="211"/>
      <c r="RSO49" s="211"/>
      <c r="RSP49" s="211"/>
      <c r="RSQ49" s="211"/>
      <c r="RSR49" s="211"/>
      <c r="RSS49" s="211"/>
      <c r="RST49" s="211"/>
      <c r="RSU49" s="211"/>
      <c r="RSV49" s="211"/>
      <c r="RSW49" s="211"/>
      <c r="RSX49" s="211"/>
      <c r="RSY49" s="211"/>
      <c r="RSZ49" s="211"/>
      <c r="RTA49" s="211"/>
      <c r="RTB49" s="211"/>
      <c r="RTC49" s="211"/>
      <c r="RTD49" s="211"/>
      <c r="RTE49" s="211"/>
      <c r="RTF49" s="211"/>
      <c r="RTG49" s="211"/>
      <c r="RTH49" s="211"/>
      <c r="RTI49" s="211"/>
      <c r="RTJ49" s="211"/>
      <c r="RTK49" s="211"/>
      <c r="RTL49" s="211"/>
      <c r="RTM49" s="211"/>
      <c r="RTN49" s="211"/>
      <c r="RTO49" s="211"/>
      <c r="RTP49" s="211"/>
      <c r="RTQ49" s="211"/>
      <c r="RTR49" s="211"/>
      <c r="RTS49" s="211"/>
      <c r="RTT49" s="211"/>
      <c r="RTU49" s="211"/>
      <c r="RTV49" s="211"/>
      <c r="RTW49" s="211"/>
      <c r="RTX49" s="211"/>
      <c r="RTY49" s="211"/>
      <c r="RTZ49" s="211"/>
      <c r="RUA49" s="211"/>
      <c r="RUB49" s="211"/>
      <c r="RUC49" s="211"/>
      <c r="RUD49" s="211"/>
      <c r="RUE49" s="211"/>
      <c r="RUF49" s="211"/>
      <c r="RUG49" s="211"/>
      <c r="RUH49" s="211"/>
      <c r="RUI49" s="211"/>
      <c r="RUJ49" s="211"/>
      <c r="RUK49" s="211"/>
      <c r="RUL49" s="211"/>
      <c r="RUM49" s="211"/>
      <c r="RUN49" s="211"/>
      <c r="RUO49" s="211"/>
      <c r="RUP49" s="211"/>
      <c r="RUQ49" s="211"/>
      <c r="RUR49" s="211"/>
      <c r="RUS49" s="211"/>
      <c r="RUT49" s="211"/>
      <c r="RUU49" s="211"/>
      <c r="RUV49" s="211"/>
      <c r="RUW49" s="211"/>
      <c r="RUX49" s="211"/>
      <c r="RUY49" s="211"/>
      <c r="RUZ49" s="211"/>
      <c r="RVA49" s="211"/>
      <c r="RVB49" s="211"/>
      <c r="RVC49" s="211"/>
      <c r="RVD49" s="211"/>
      <c r="RVE49" s="211"/>
      <c r="RVF49" s="211"/>
      <c r="RVG49" s="211"/>
      <c r="RVH49" s="211"/>
      <c r="RVI49" s="211"/>
      <c r="RVJ49" s="211"/>
      <c r="RVK49" s="211"/>
      <c r="RVL49" s="211"/>
      <c r="RVM49" s="211"/>
      <c r="RVN49" s="211"/>
      <c r="RVO49" s="211"/>
      <c r="RVP49" s="211"/>
      <c r="RVQ49" s="211"/>
      <c r="RVR49" s="211"/>
      <c r="RVS49" s="211"/>
      <c r="RVT49" s="211"/>
      <c r="RVU49" s="211"/>
      <c r="RVV49" s="211"/>
      <c r="RVW49" s="211"/>
      <c r="RVX49" s="211"/>
      <c r="RVY49" s="211"/>
      <c r="RVZ49" s="211"/>
      <c r="RWA49" s="211"/>
      <c r="RWB49" s="211"/>
      <c r="RWC49" s="211"/>
      <c r="RWD49" s="211"/>
      <c r="RWE49" s="211"/>
      <c r="RWF49" s="211"/>
      <c r="RWG49" s="211"/>
      <c r="RWH49" s="211"/>
      <c r="RWI49" s="211"/>
      <c r="RWJ49" s="211"/>
      <c r="RWK49" s="211"/>
      <c r="RWL49" s="211"/>
      <c r="RWM49" s="211"/>
      <c r="RWN49" s="211"/>
      <c r="RWO49" s="211"/>
      <c r="RWP49" s="211"/>
      <c r="RWQ49" s="211"/>
      <c r="RWR49" s="211"/>
      <c r="RWS49" s="211"/>
      <c r="RWT49" s="211"/>
      <c r="RWU49" s="211"/>
      <c r="RWV49" s="211"/>
      <c r="RWW49" s="211"/>
      <c r="RWX49" s="211"/>
      <c r="RWY49" s="211"/>
      <c r="RWZ49" s="211"/>
      <c r="RXA49" s="211"/>
      <c r="RXB49" s="211"/>
      <c r="RXC49" s="211"/>
      <c r="RXD49" s="211"/>
      <c r="RXE49" s="211"/>
      <c r="RXF49" s="211"/>
      <c r="RXG49" s="211"/>
      <c r="RXH49" s="211"/>
      <c r="RXI49" s="211"/>
      <c r="RXJ49" s="211"/>
      <c r="RXK49" s="211"/>
      <c r="RXL49" s="211"/>
      <c r="RXM49" s="211"/>
      <c r="RXN49" s="211"/>
      <c r="RXO49" s="211"/>
      <c r="RXP49" s="211"/>
      <c r="RXQ49" s="211"/>
      <c r="RXR49" s="211"/>
      <c r="RXS49" s="211"/>
      <c r="RXT49" s="211"/>
      <c r="RXU49" s="211"/>
      <c r="RXV49" s="211"/>
      <c r="RXW49" s="211"/>
      <c r="RXX49" s="211"/>
      <c r="RXY49" s="211"/>
      <c r="RXZ49" s="211"/>
      <c r="RYA49" s="211"/>
      <c r="RYB49" s="211"/>
      <c r="RYC49" s="211"/>
      <c r="RYD49" s="211"/>
      <c r="RYE49" s="211"/>
      <c r="RYF49" s="211"/>
      <c r="RYG49" s="211"/>
      <c r="RYH49" s="211"/>
      <c r="RYI49" s="211"/>
      <c r="RYJ49" s="211"/>
      <c r="RYK49" s="211"/>
      <c r="RYL49" s="211"/>
      <c r="RYM49" s="211"/>
      <c r="RYN49" s="211"/>
      <c r="RYO49" s="211"/>
      <c r="RYP49" s="211"/>
      <c r="RYQ49" s="211"/>
      <c r="RYR49" s="211"/>
      <c r="RYS49" s="211"/>
      <c r="RYT49" s="211"/>
      <c r="RYU49" s="211"/>
      <c r="RYV49" s="211"/>
      <c r="RYW49" s="211"/>
      <c r="RYX49" s="211"/>
      <c r="RYY49" s="211"/>
      <c r="RYZ49" s="211"/>
      <c r="RZA49" s="211"/>
      <c r="RZB49" s="211"/>
      <c r="RZC49" s="211"/>
      <c r="RZD49" s="211"/>
      <c r="RZE49" s="211"/>
      <c r="RZF49" s="211"/>
      <c r="RZG49" s="211"/>
      <c r="RZH49" s="211"/>
      <c r="RZI49" s="211"/>
      <c r="RZJ49" s="211"/>
      <c r="RZK49" s="211"/>
      <c r="RZL49" s="211"/>
      <c r="RZM49" s="211"/>
      <c r="RZN49" s="211"/>
      <c r="RZO49" s="211"/>
      <c r="RZP49" s="211"/>
      <c r="RZQ49" s="211"/>
      <c r="RZR49" s="211"/>
      <c r="RZS49" s="211"/>
      <c r="RZT49" s="211"/>
      <c r="RZU49" s="211"/>
      <c r="RZV49" s="211"/>
      <c r="RZW49" s="211"/>
      <c r="RZX49" s="211"/>
      <c r="RZY49" s="211"/>
      <c r="RZZ49" s="211"/>
      <c r="SAA49" s="211"/>
      <c r="SAB49" s="211"/>
      <c r="SAC49" s="211"/>
      <c r="SAD49" s="211"/>
      <c r="SAE49" s="211"/>
      <c r="SAF49" s="211"/>
      <c r="SAG49" s="211"/>
      <c r="SAH49" s="211"/>
      <c r="SAI49" s="211"/>
      <c r="SAJ49" s="211"/>
      <c r="SAK49" s="211"/>
      <c r="SAL49" s="211"/>
      <c r="SAM49" s="211"/>
      <c r="SAN49" s="211"/>
      <c r="SAO49" s="211"/>
      <c r="SAP49" s="211"/>
      <c r="SAQ49" s="211"/>
      <c r="SAR49" s="211"/>
      <c r="SAS49" s="211"/>
      <c r="SAT49" s="211"/>
      <c r="SAU49" s="211"/>
      <c r="SAV49" s="211"/>
      <c r="SAW49" s="211"/>
      <c r="SAX49" s="211"/>
      <c r="SAY49" s="211"/>
      <c r="SAZ49" s="211"/>
      <c r="SBA49" s="211"/>
      <c r="SBB49" s="211"/>
      <c r="SBC49" s="211"/>
      <c r="SBD49" s="211"/>
      <c r="SBE49" s="211"/>
      <c r="SBF49" s="211"/>
      <c r="SBG49" s="211"/>
      <c r="SBH49" s="211"/>
      <c r="SBI49" s="211"/>
      <c r="SBJ49" s="211"/>
      <c r="SBK49" s="211"/>
      <c r="SBL49" s="211"/>
      <c r="SBM49" s="211"/>
      <c r="SBN49" s="211"/>
      <c r="SBO49" s="211"/>
      <c r="SBP49" s="211"/>
      <c r="SBQ49" s="211"/>
      <c r="SBR49" s="211"/>
      <c r="SBS49" s="211"/>
      <c r="SBT49" s="211"/>
      <c r="SBU49" s="211"/>
      <c r="SBV49" s="211"/>
      <c r="SBW49" s="211"/>
      <c r="SBX49" s="211"/>
      <c r="SBY49" s="211"/>
      <c r="SBZ49" s="211"/>
      <c r="SCA49" s="211"/>
      <c r="SCB49" s="211"/>
      <c r="SCC49" s="211"/>
      <c r="SCD49" s="211"/>
      <c r="SCE49" s="211"/>
      <c r="SCF49" s="211"/>
      <c r="SCG49" s="211"/>
      <c r="SCH49" s="211"/>
      <c r="SCI49" s="211"/>
      <c r="SCJ49" s="211"/>
      <c r="SCK49" s="211"/>
      <c r="SCL49" s="211"/>
      <c r="SCM49" s="211"/>
      <c r="SCN49" s="211"/>
      <c r="SCO49" s="211"/>
      <c r="SCP49" s="211"/>
      <c r="SCQ49" s="211"/>
      <c r="SCR49" s="211"/>
      <c r="SCS49" s="211"/>
      <c r="SCT49" s="211"/>
      <c r="SCU49" s="211"/>
      <c r="SCV49" s="211"/>
      <c r="SCW49" s="211"/>
      <c r="SCX49" s="211"/>
      <c r="SCY49" s="211"/>
      <c r="SCZ49" s="211"/>
      <c r="SDA49" s="211"/>
      <c r="SDB49" s="211"/>
      <c r="SDC49" s="211"/>
      <c r="SDD49" s="211"/>
      <c r="SDE49" s="211"/>
      <c r="SDF49" s="211"/>
      <c r="SDG49" s="211"/>
      <c r="SDH49" s="211"/>
      <c r="SDI49" s="211"/>
      <c r="SDJ49" s="211"/>
      <c r="SDK49" s="211"/>
      <c r="SDL49" s="211"/>
      <c r="SDM49" s="211"/>
      <c r="SDN49" s="211"/>
      <c r="SDO49" s="211"/>
      <c r="SDP49" s="211"/>
      <c r="SDQ49" s="211"/>
      <c r="SDR49" s="211"/>
      <c r="SDS49" s="211"/>
      <c r="SDT49" s="211"/>
      <c r="SDU49" s="211"/>
      <c r="SDV49" s="211"/>
      <c r="SDW49" s="211"/>
      <c r="SDX49" s="211"/>
      <c r="SDY49" s="211"/>
      <c r="SDZ49" s="211"/>
      <c r="SEA49" s="211"/>
      <c r="SEB49" s="211"/>
      <c r="SEC49" s="211"/>
      <c r="SED49" s="211"/>
      <c r="SEE49" s="211"/>
      <c r="SEF49" s="211"/>
      <c r="SEG49" s="211"/>
      <c r="SEH49" s="211"/>
      <c r="SEI49" s="211"/>
      <c r="SEJ49" s="211"/>
      <c r="SEK49" s="211"/>
      <c r="SEL49" s="211"/>
      <c r="SEM49" s="211"/>
      <c r="SEN49" s="211"/>
      <c r="SEO49" s="211"/>
      <c r="SEP49" s="211"/>
      <c r="SEQ49" s="211"/>
      <c r="SER49" s="211"/>
      <c r="SES49" s="211"/>
      <c r="SET49" s="211"/>
      <c r="SEU49" s="211"/>
      <c r="SEV49" s="211"/>
      <c r="SEW49" s="211"/>
      <c r="SEX49" s="211"/>
      <c r="SEY49" s="211"/>
      <c r="SEZ49" s="211"/>
      <c r="SFA49" s="211"/>
      <c r="SFB49" s="211"/>
      <c r="SFC49" s="211"/>
      <c r="SFD49" s="211"/>
      <c r="SFE49" s="211"/>
      <c r="SFF49" s="211"/>
      <c r="SFG49" s="211"/>
      <c r="SFH49" s="211"/>
      <c r="SFI49" s="211"/>
      <c r="SFJ49" s="211"/>
      <c r="SFK49" s="211"/>
      <c r="SFL49" s="211"/>
      <c r="SFM49" s="211"/>
      <c r="SFN49" s="211"/>
      <c r="SFO49" s="211"/>
      <c r="SFP49" s="211"/>
      <c r="SFQ49" s="211"/>
      <c r="SFR49" s="211"/>
      <c r="SFS49" s="211"/>
      <c r="SFT49" s="211"/>
      <c r="SFU49" s="211"/>
      <c r="SFV49" s="211"/>
      <c r="SFW49" s="211"/>
      <c r="SFX49" s="211"/>
      <c r="SFY49" s="211"/>
      <c r="SFZ49" s="211"/>
      <c r="SGA49" s="211"/>
      <c r="SGB49" s="211"/>
      <c r="SGC49" s="211"/>
      <c r="SGD49" s="211"/>
      <c r="SGE49" s="211"/>
      <c r="SGF49" s="211"/>
      <c r="SGG49" s="211"/>
      <c r="SGH49" s="211"/>
      <c r="SGI49" s="211"/>
      <c r="SGJ49" s="211"/>
      <c r="SGK49" s="211"/>
      <c r="SGL49" s="211"/>
      <c r="SGM49" s="211"/>
      <c r="SGN49" s="211"/>
      <c r="SGO49" s="211"/>
      <c r="SGP49" s="211"/>
      <c r="SGQ49" s="211"/>
      <c r="SGR49" s="211"/>
      <c r="SGS49" s="211"/>
      <c r="SGT49" s="211"/>
      <c r="SGU49" s="211"/>
      <c r="SGV49" s="211"/>
      <c r="SGW49" s="211"/>
      <c r="SGX49" s="211"/>
      <c r="SGY49" s="211"/>
      <c r="SGZ49" s="211"/>
      <c r="SHA49" s="211"/>
      <c r="SHB49" s="211"/>
      <c r="SHC49" s="211"/>
      <c r="SHD49" s="211"/>
      <c r="SHE49" s="211"/>
      <c r="SHF49" s="211"/>
      <c r="SHG49" s="211"/>
      <c r="SHH49" s="211"/>
      <c r="SHI49" s="211"/>
      <c r="SHJ49" s="211"/>
      <c r="SHK49" s="211"/>
      <c r="SHL49" s="211"/>
      <c r="SHM49" s="211"/>
      <c r="SHN49" s="211"/>
      <c r="SHO49" s="211"/>
      <c r="SHP49" s="211"/>
      <c r="SHQ49" s="211"/>
      <c r="SHR49" s="211"/>
      <c r="SHS49" s="211"/>
      <c r="SHT49" s="211"/>
      <c r="SHU49" s="211"/>
      <c r="SHV49" s="211"/>
      <c r="SHW49" s="211"/>
      <c r="SHX49" s="211"/>
      <c r="SHY49" s="211"/>
      <c r="SHZ49" s="211"/>
      <c r="SIA49" s="211"/>
      <c r="SIB49" s="211"/>
      <c r="SIC49" s="211"/>
      <c r="SID49" s="211"/>
      <c r="SIE49" s="211"/>
      <c r="SIF49" s="211"/>
      <c r="SIG49" s="211"/>
      <c r="SIH49" s="211"/>
      <c r="SII49" s="211"/>
      <c r="SIJ49" s="211"/>
      <c r="SIK49" s="211"/>
      <c r="SIL49" s="211"/>
      <c r="SIM49" s="211"/>
      <c r="SIN49" s="211"/>
      <c r="SIO49" s="211"/>
      <c r="SIP49" s="211"/>
      <c r="SIQ49" s="211"/>
      <c r="SIR49" s="211"/>
      <c r="SIS49" s="211"/>
      <c r="SIT49" s="211"/>
      <c r="SIU49" s="211"/>
      <c r="SIV49" s="211"/>
      <c r="SIW49" s="211"/>
      <c r="SIX49" s="211"/>
      <c r="SIY49" s="211"/>
      <c r="SIZ49" s="211"/>
      <c r="SJA49" s="211"/>
      <c r="SJB49" s="211"/>
      <c r="SJC49" s="211"/>
      <c r="SJD49" s="211"/>
      <c r="SJE49" s="211"/>
      <c r="SJF49" s="211"/>
      <c r="SJG49" s="211"/>
      <c r="SJH49" s="211"/>
      <c r="SJI49" s="211"/>
      <c r="SJJ49" s="211"/>
      <c r="SJK49" s="211"/>
      <c r="SJL49" s="211"/>
      <c r="SJM49" s="211"/>
      <c r="SJN49" s="211"/>
      <c r="SJO49" s="211"/>
      <c r="SJP49" s="211"/>
      <c r="SJQ49" s="211"/>
      <c r="SJR49" s="211"/>
      <c r="SJS49" s="211"/>
      <c r="SJT49" s="211"/>
      <c r="SJU49" s="211"/>
      <c r="SJV49" s="211"/>
      <c r="SJW49" s="211"/>
      <c r="SJX49" s="211"/>
      <c r="SJY49" s="211"/>
      <c r="SJZ49" s="211"/>
      <c r="SKA49" s="211"/>
      <c r="SKB49" s="211"/>
      <c r="SKC49" s="211"/>
      <c r="SKD49" s="211"/>
      <c r="SKE49" s="211"/>
      <c r="SKF49" s="211"/>
      <c r="SKG49" s="211"/>
      <c r="SKH49" s="211"/>
      <c r="SKI49" s="211"/>
      <c r="SKJ49" s="211"/>
      <c r="SKK49" s="211"/>
      <c r="SKL49" s="211"/>
      <c r="SKM49" s="211"/>
      <c r="SKN49" s="211"/>
      <c r="SKO49" s="211"/>
      <c r="SKP49" s="211"/>
      <c r="SKQ49" s="211"/>
      <c r="SKR49" s="211"/>
      <c r="SKS49" s="211"/>
      <c r="SKT49" s="211"/>
      <c r="SKU49" s="211"/>
      <c r="SKV49" s="211"/>
      <c r="SKW49" s="211"/>
      <c r="SKX49" s="211"/>
      <c r="SKY49" s="211"/>
      <c r="SKZ49" s="211"/>
      <c r="SLA49" s="211"/>
      <c r="SLB49" s="211"/>
      <c r="SLC49" s="211"/>
      <c r="SLD49" s="211"/>
      <c r="SLE49" s="211"/>
      <c r="SLF49" s="211"/>
      <c r="SLG49" s="211"/>
      <c r="SLH49" s="211"/>
      <c r="SLI49" s="211"/>
      <c r="SLJ49" s="211"/>
      <c r="SLK49" s="211"/>
      <c r="SLL49" s="211"/>
      <c r="SLM49" s="211"/>
      <c r="SLN49" s="211"/>
      <c r="SLO49" s="211"/>
      <c r="SLP49" s="211"/>
      <c r="SLQ49" s="211"/>
      <c r="SLR49" s="211"/>
      <c r="SLS49" s="211"/>
      <c r="SLT49" s="211"/>
      <c r="SLU49" s="211"/>
      <c r="SLV49" s="211"/>
      <c r="SLW49" s="211"/>
      <c r="SLX49" s="211"/>
      <c r="SLY49" s="211"/>
      <c r="SLZ49" s="211"/>
      <c r="SMA49" s="211"/>
      <c r="SMB49" s="211"/>
      <c r="SMC49" s="211"/>
      <c r="SMD49" s="211"/>
      <c r="SME49" s="211"/>
      <c r="SMF49" s="211"/>
      <c r="SMG49" s="211"/>
      <c r="SMH49" s="211"/>
      <c r="SMI49" s="211"/>
      <c r="SMJ49" s="211"/>
      <c r="SMK49" s="211"/>
      <c r="SML49" s="211"/>
      <c r="SMM49" s="211"/>
      <c r="SMN49" s="211"/>
      <c r="SMO49" s="211"/>
      <c r="SMP49" s="211"/>
      <c r="SMQ49" s="211"/>
      <c r="SMR49" s="211"/>
      <c r="SMS49" s="211"/>
      <c r="SMT49" s="211"/>
      <c r="SMU49" s="211"/>
      <c r="SMV49" s="211"/>
      <c r="SMW49" s="211"/>
      <c r="SMX49" s="211"/>
      <c r="SMY49" s="211"/>
      <c r="SMZ49" s="211"/>
      <c r="SNA49" s="211"/>
      <c r="SNB49" s="211"/>
      <c r="SNC49" s="211"/>
      <c r="SND49" s="211"/>
      <c r="SNE49" s="211"/>
      <c r="SNF49" s="211"/>
      <c r="SNG49" s="211"/>
      <c r="SNH49" s="211"/>
      <c r="SNI49" s="211"/>
      <c r="SNJ49" s="211"/>
      <c r="SNK49" s="211"/>
      <c r="SNL49" s="211"/>
      <c r="SNM49" s="211"/>
      <c r="SNN49" s="211"/>
      <c r="SNO49" s="211"/>
      <c r="SNP49" s="211"/>
      <c r="SNQ49" s="211"/>
      <c r="SNR49" s="211"/>
      <c r="SNS49" s="211"/>
      <c r="SNT49" s="211"/>
      <c r="SNU49" s="211"/>
      <c r="SNV49" s="211"/>
      <c r="SNW49" s="211"/>
      <c r="SNX49" s="211"/>
      <c r="SNY49" s="211"/>
      <c r="SNZ49" s="211"/>
      <c r="SOA49" s="211"/>
      <c r="SOB49" s="211"/>
      <c r="SOC49" s="211"/>
      <c r="SOD49" s="211"/>
      <c r="SOE49" s="211"/>
      <c r="SOF49" s="211"/>
      <c r="SOG49" s="211"/>
      <c r="SOH49" s="211"/>
      <c r="SOI49" s="211"/>
      <c r="SOJ49" s="211"/>
      <c r="SOK49" s="211"/>
      <c r="SOL49" s="211"/>
      <c r="SOM49" s="211"/>
      <c r="SON49" s="211"/>
      <c r="SOO49" s="211"/>
      <c r="SOP49" s="211"/>
      <c r="SOQ49" s="211"/>
      <c r="SOR49" s="211"/>
      <c r="SOS49" s="211"/>
      <c r="SOT49" s="211"/>
      <c r="SOU49" s="211"/>
      <c r="SOV49" s="211"/>
      <c r="SOW49" s="211"/>
      <c r="SOX49" s="211"/>
      <c r="SOY49" s="211"/>
      <c r="SOZ49" s="211"/>
      <c r="SPA49" s="211"/>
      <c r="SPB49" s="211"/>
      <c r="SPC49" s="211"/>
      <c r="SPD49" s="211"/>
      <c r="SPE49" s="211"/>
      <c r="SPF49" s="211"/>
      <c r="SPG49" s="211"/>
      <c r="SPH49" s="211"/>
      <c r="SPI49" s="211"/>
      <c r="SPJ49" s="211"/>
      <c r="SPK49" s="211"/>
      <c r="SPL49" s="211"/>
      <c r="SPM49" s="211"/>
      <c r="SPN49" s="211"/>
      <c r="SPO49" s="211"/>
      <c r="SPP49" s="211"/>
      <c r="SPQ49" s="211"/>
      <c r="SPR49" s="211"/>
      <c r="SPS49" s="211"/>
      <c r="SPT49" s="211"/>
      <c r="SPU49" s="211"/>
      <c r="SPV49" s="211"/>
      <c r="SPW49" s="211"/>
      <c r="SPX49" s="211"/>
      <c r="SPY49" s="211"/>
      <c r="SPZ49" s="211"/>
      <c r="SQA49" s="211"/>
      <c r="SQB49" s="211"/>
      <c r="SQC49" s="211"/>
      <c r="SQD49" s="211"/>
      <c r="SQE49" s="211"/>
      <c r="SQF49" s="211"/>
      <c r="SQG49" s="211"/>
      <c r="SQH49" s="211"/>
      <c r="SQI49" s="211"/>
      <c r="SQJ49" s="211"/>
      <c r="SQK49" s="211"/>
      <c r="SQL49" s="211"/>
      <c r="SQM49" s="211"/>
      <c r="SQN49" s="211"/>
      <c r="SQO49" s="211"/>
      <c r="SQP49" s="211"/>
      <c r="SQQ49" s="211"/>
      <c r="SQR49" s="211"/>
      <c r="SQS49" s="211"/>
      <c r="SQT49" s="211"/>
      <c r="SQU49" s="211"/>
      <c r="SQV49" s="211"/>
      <c r="SQW49" s="211"/>
      <c r="SQX49" s="211"/>
      <c r="SQY49" s="211"/>
      <c r="SQZ49" s="211"/>
      <c r="SRA49" s="211"/>
      <c r="SRB49" s="211"/>
      <c r="SRC49" s="211"/>
      <c r="SRD49" s="211"/>
      <c r="SRE49" s="211"/>
      <c r="SRF49" s="211"/>
      <c r="SRG49" s="211"/>
      <c r="SRH49" s="211"/>
      <c r="SRI49" s="211"/>
      <c r="SRJ49" s="211"/>
      <c r="SRK49" s="211"/>
      <c r="SRL49" s="211"/>
      <c r="SRM49" s="211"/>
      <c r="SRN49" s="211"/>
      <c r="SRO49" s="211"/>
      <c r="SRP49" s="211"/>
      <c r="SRQ49" s="211"/>
      <c r="SRR49" s="211"/>
      <c r="SRS49" s="211"/>
      <c r="SRT49" s="211"/>
      <c r="SRU49" s="211"/>
      <c r="SRV49" s="211"/>
      <c r="SRW49" s="211"/>
      <c r="SRX49" s="211"/>
      <c r="SRY49" s="211"/>
      <c r="SRZ49" s="211"/>
      <c r="SSA49" s="211"/>
      <c r="SSB49" s="211"/>
      <c r="SSC49" s="211"/>
      <c r="SSD49" s="211"/>
      <c r="SSE49" s="211"/>
      <c r="SSF49" s="211"/>
      <c r="SSG49" s="211"/>
      <c r="SSH49" s="211"/>
      <c r="SSI49" s="211"/>
      <c r="SSJ49" s="211"/>
      <c r="SSK49" s="211"/>
      <c r="SSL49" s="211"/>
      <c r="SSM49" s="211"/>
      <c r="SSN49" s="211"/>
      <c r="SSO49" s="211"/>
      <c r="SSP49" s="211"/>
      <c r="SSQ49" s="211"/>
      <c r="SSR49" s="211"/>
      <c r="SSS49" s="211"/>
      <c r="SST49" s="211"/>
      <c r="SSU49" s="211"/>
      <c r="SSV49" s="211"/>
      <c r="SSW49" s="211"/>
      <c r="SSX49" s="211"/>
      <c r="SSY49" s="211"/>
      <c r="SSZ49" s="211"/>
      <c r="STA49" s="211"/>
      <c r="STB49" s="211"/>
      <c r="STC49" s="211"/>
      <c r="STD49" s="211"/>
      <c r="STE49" s="211"/>
      <c r="STF49" s="211"/>
      <c r="STG49" s="211"/>
      <c r="STH49" s="211"/>
      <c r="STI49" s="211"/>
      <c r="STJ49" s="211"/>
      <c r="STK49" s="211"/>
      <c r="STL49" s="211"/>
      <c r="STM49" s="211"/>
      <c r="STN49" s="211"/>
      <c r="STO49" s="211"/>
      <c r="STP49" s="211"/>
      <c r="STQ49" s="211"/>
      <c r="STR49" s="211"/>
      <c r="STS49" s="211"/>
      <c r="STT49" s="211"/>
      <c r="STU49" s="211"/>
      <c r="STV49" s="211"/>
      <c r="STW49" s="211"/>
      <c r="STX49" s="211"/>
      <c r="STY49" s="211"/>
      <c r="STZ49" s="211"/>
      <c r="SUA49" s="211"/>
      <c r="SUB49" s="211"/>
      <c r="SUC49" s="211"/>
      <c r="SUD49" s="211"/>
      <c r="SUE49" s="211"/>
      <c r="SUF49" s="211"/>
      <c r="SUG49" s="211"/>
      <c r="SUH49" s="211"/>
      <c r="SUI49" s="211"/>
      <c r="SUJ49" s="211"/>
      <c r="SUK49" s="211"/>
      <c r="SUL49" s="211"/>
      <c r="SUM49" s="211"/>
      <c r="SUN49" s="211"/>
      <c r="SUO49" s="211"/>
      <c r="SUP49" s="211"/>
      <c r="SUQ49" s="211"/>
      <c r="SUR49" s="211"/>
      <c r="SUS49" s="211"/>
      <c r="SUT49" s="211"/>
      <c r="SUU49" s="211"/>
      <c r="SUV49" s="211"/>
      <c r="SUW49" s="211"/>
      <c r="SUX49" s="211"/>
      <c r="SUY49" s="211"/>
      <c r="SUZ49" s="211"/>
      <c r="SVA49" s="211"/>
      <c r="SVB49" s="211"/>
      <c r="SVC49" s="211"/>
      <c r="SVD49" s="211"/>
      <c r="SVE49" s="211"/>
      <c r="SVF49" s="211"/>
      <c r="SVG49" s="211"/>
      <c r="SVH49" s="211"/>
      <c r="SVI49" s="211"/>
      <c r="SVJ49" s="211"/>
      <c r="SVK49" s="211"/>
      <c r="SVL49" s="211"/>
      <c r="SVM49" s="211"/>
      <c r="SVN49" s="211"/>
      <c r="SVO49" s="211"/>
      <c r="SVP49" s="211"/>
      <c r="SVQ49" s="211"/>
      <c r="SVR49" s="211"/>
      <c r="SVS49" s="211"/>
      <c r="SVT49" s="211"/>
      <c r="SVU49" s="211"/>
      <c r="SVV49" s="211"/>
      <c r="SVW49" s="211"/>
      <c r="SVX49" s="211"/>
      <c r="SVY49" s="211"/>
      <c r="SVZ49" s="211"/>
      <c r="SWA49" s="211"/>
      <c r="SWB49" s="211"/>
      <c r="SWC49" s="211"/>
      <c r="SWD49" s="211"/>
      <c r="SWE49" s="211"/>
      <c r="SWF49" s="211"/>
      <c r="SWG49" s="211"/>
      <c r="SWH49" s="211"/>
      <c r="SWI49" s="211"/>
      <c r="SWJ49" s="211"/>
      <c r="SWK49" s="211"/>
      <c r="SWL49" s="211"/>
      <c r="SWM49" s="211"/>
      <c r="SWN49" s="211"/>
      <c r="SWO49" s="211"/>
      <c r="SWP49" s="211"/>
      <c r="SWQ49" s="211"/>
      <c r="SWR49" s="211"/>
      <c r="SWS49" s="211"/>
      <c r="SWT49" s="211"/>
      <c r="SWU49" s="211"/>
      <c r="SWV49" s="211"/>
      <c r="SWW49" s="211"/>
      <c r="SWX49" s="211"/>
      <c r="SWY49" s="211"/>
      <c r="SWZ49" s="211"/>
      <c r="SXA49" s="211"/>
      <c r="SXB49" s="211"/>
      <c r="SXC49" s="211"/>
      <c r="SXD49" s="211"/>
      <c r="SXE49" s="211"/>
      <c r="SXF49" s="211"/>
      <c r="SXG49" s="211"/>
      <c r="SXH49" s="211"/>
      <c r="SXI49" s="211"/>
      <c r="SXJ49" s="211"/>
      <c r="SXK49" s="211"/>
      <c r="SXL49" s="211"/>
      <c r="SXM49" s="211"/>
      <c r="SXN49" s="211"/>
      <c r="SXO49" s="211"/>
      <c r="SXP49" s="211"/>
      <c r="SXQ49" s="211"/>
      <c r="SXR49" s="211"/>
      <c r="SXS49" s="211"/>
      <c r="SXT49" s="211"/>
      <c r="SXU49" s="211"/>
      <c r="SXV49" s="211"/>
      <c r="SXW49" s="211"/>
      <c r="SXX49" s="211"/>
      <c r="SXY49" s="211"/>
      <c r="SXZ49" s="211"/>
      <c r="SYA49" s="211"/>
      <c r="SYB49" s="211"/>
      <c r="SYC49" s="211"/>
      <c r="SYD49" s="211"/>
      <c r="SYE49" s="211"/>
      <c r="SYF49" s="211"/>
      <c r="SYG49" s="211"/>
      <c r="SYH49" s="211"/>
      <c r="SYI49" s="211"/>
      <c r="SYJ49" s="211"/>
      <c r="SYK49" s="211"/>
      <c r="SYL49" s="211"/>
      <c r="SYM49" s="211"/>
      <c r="SYN49" s="211"/>
      <c r="SYO49" s="211"/>
      <c r="SYP49" s="211"/>
      <c r="SYQ49" s="211"/>
      <c r="SYR49" s="211"/>
      <c r="SYS49" s="211"/>
      <c r="SYT49" s="211"/>
      <c r="SYU49" s="211"/>
      <c r="SYV49" s="211"/>
      <c r="SYW49" s="211"/>
      <c r="SYX49" s="211"/>
      <c r="SYY49" s="211"/>
      <c r="SYZ49" s="211"/>
      <c r="SZA49" s="211"/>
      <c r="SZB49" s="211"/>
      <c r="SZC49" s="211"/>
      <c r="SZD49" s="211"/>
      <c r="SZE49" s="211"/>
      <c r="SZF49" s="211"/>
      <c r="SZG49" s="211"/>
      <c r="SZH49" s="211"/>
      <c r="SZI49" s="211"/>
      <c r="SZJ49" s="211"/>
      <c r="SZK49" s="211"/>
      <c r="SZL49" s="211"/>
      <c r="SZM49" s="211"/>
      <c r="SZN49" s="211"/>
      <c r="SZO49" s="211"/>
      <c r="SZP49" s="211"/>
      <c r="SZQ49" s="211"/>
      <c r="SZR49" s="211"/>
      <c r="SZS49" s="211"/>
      <c r="SZT49" s="211"/>
      <c r="SZU49" s="211"/>
      <c r="SZV49" s="211"/>
      <c r="SZW49" s="211"/>
      <c r="SZX49" s="211"/>
      <c r="SZY49" s="211"/>
      <c r="SZZ49" s="211"/>
      <c r="TAA49" s="211"/>
      <c r="TAB49" s="211"/>
      <c r="TAC49" s="211"/>
      <c r="TAD49" s="211"/>
      <c r="TAE49" s="211"/>
      <c r="TAF49" s="211"/>
      <c r="TAG49" s="211"/>
      <c r="TAH49" s="211"/>
      <c r="TAI49" s="211"/>
      <c r="TAJ49" s="211"/>
      <c r="TAK49" s="211"/>
      <c r="TAL49" s="211"/>
      <c r="TAM49" s="211"/>
      <c r="TAN49" s="211"/>
      <c r="TAO49" s="211"/>
      <c r="TAP49" s="211"/>
      <c r="TAQ49" s="211"/>
      <c r="TAR49" s="211"/>
      <c r="TAS49" s="211"/>
      <c r="TAT49" s="211"/>
      <c r="TAU49" s="211"/>
      <c r="TAV49" s="211"/>
      <c r="TAW49" s="211"/>
      <c r="TAX49" s="211"/>
      <c r="TAY49" s="211"/>
      <c r="TAZ49" s="211"/>
      <c r="TBA49" s="211"/>
      <c r="TBB49" s="211"/>
      <c r="TBC49" s="211"/>
      <c r="TBD49" s="211"/>
      <c r="TBE49" s="211"/>
      <c r="TBF49" s="211"/>
      <c r="TBG49" s="211"/>
      <c r="TBH49" s="211"/>
      <c r="TBI49" s="211"/>
      <c r="TBJ49" s="211"/>
      <c r="TBK49" s="211"/>
      <c r="TBL49" s="211"/>
      <c r="TBM49" s="211"/>
      <c r="TBN49" s="211"/>
      <c r="TBO49" s="211"/>
      <c r="TBP49" s="211"/>
      <c r="TBQ49" s="211"/>
      <c r="TBR49" s="211"/>
      <c r="TBS49" s="211"/>
      <c r="TBT49" s="211"/>
      <c r="TBU49" s="211"/>
      <c r="TBV49" s="211"/>
      <c r="TBW49" s="211"/>
      <c r="TBX49" s="211"/>
      <c r="TBY49" s="211"/>
      <c r="TBZ49" s="211"/>
      <c r="TCA49" s="211"/>
      <c r="TCB49" s="211"/>
      <c r="TCC49" s="211"/>
      <c r="TCD49" s="211"/>
      <c r="TCE49" s="211"/>
      <c r="TCF49" s="211"/>
      <c r="TCG49" s="211"/>
      <c r="TCH49" s="211"/>
      <c r="TCI49" s="211"/>
      <c r="TCJ49" s="211"/>
      <c r="TCK49" s="211"/>
      <c r="TCL49" s="211"/>
      <c r="TCM49" s="211"/>
      <c r="TCN49" s="211"/>
      <c r="TCO49" s="211"/>
      <c r="TCP49" s="211"/>
      <c r="TCQ49" s="211"/>
      <c r="TCR49" s="211"/>
      <c r="TCS49" s="211"/>
      <c r="TCT49" s="211"/>
      <c r="TCU49" s="211"/>
      <c r="TCV49" s="211"/>
      <c r="TCW49" s="211"/>
      <c r="TCX49" s="211"/>
      <c r="TCY49" s="211"/>
      <c r="TCZ49" s="211"/>
      <c r="TDA49" s="211"/>
      <c r="TDB49" s="211"/>
      <c r="TDC49" s="211"/>
      <c r="TDD49" s="211"/>
      <c r="TDE49" s="211"/>
      <c r="TDF49" s="211"/>
      <c r="TDG49" s="211"/>
      <c r="TDH49" s="211"/>
      <c r="TDI49" s="211"/>
      <c r="TDJ49" s="211"/>
      <c r="TDK49" s="211"/>
      <c r="TDL49" s="211"/>
      <c r="TDM49" s="211"/>
      <c r="TDN49" s="211"/>
      <c r="TDO49" s="211"/>
      <c r="TDP49" s="211"/>
      <c r="TDQ49" s="211"/>
      <c r="TDR49" s="211"/>
      <c r="TDS49" s="211"/>
      <c r="TDT49" s="211"/>
      <c r="TDU49" s="211"/>
      <c r="TDV49" s="211"/>
      <c r="TDW49" s="211"/>
      <c r="TDX49" s="211"/>
      <c r="TDY49" s="211"/>
      <c r="TDZ49" s="211"/>
      <c r="TEA49" s="211"/>
      <c r="TEB49" s="211"/>
      <c r="TEC49" s="211"/>
      <c r="TED49" s="211"/>
      <c r="TEE49" s="211"/>
      <c r="TEF49" s="211"/>
      <c r="TEG49" s="211"/>
      <c r="TEH49" s="211"/>
      <c r="TEI49" s="211"/>
      <c r="TEJ49" s="211"/>
      <c r="TEK49" s="211"/>
      <c r="TEL49" s="211"/>
      <c r="TEM49" s="211"/>
      <c r="TEN49" s="211"/>
      <c r="TEO49" s="211"/>
      <c r="TEP49" s="211"/>
      <c r="TEQ49" s="211"/>
      <c r="TER49" s="211"/>
      <c r="TES49" s="211"/>
      <c r="TET49" s="211"/>
      <c r="TEU49" s="211"/>
      <c r="TEV49" s="211"/>
      <c r="TEW49" s="211"/>
      <c r="TEX49" s="211"/>
      <c r="TEY49" s="211"/>
      <c r="TEZ49" s="211"/>
      <c r="TFA49" s="211"/>
      <c r="TFB49" s="211"/>
      <c r="TFC49" s="211"/>
      <c r="TFD49" s="211"/>
      <c r="TFE49" s="211"/>
      <c r="TFF49" s="211"/>
      <c r="TFG49" s="211"/>
      <c r="TFH49" s="211"/>
      <c r="TFI49" s="211"/>
      <c r="TFJ49" s="211"/>
      <c r="TFK49" s="211"/>
      <c r="TFL49" s="211"/>
      <c r="TFM49" s="211"/>
      <c r="TFN49" s="211"/>
      <c r="TFO49" s="211"/>
      <c r="TFP49" s="211"/>
      <c r="TFQ49" s="211"/>
      <c r="TFR49" s="211"/>
      <c r="TFS49" s="211"/>
      <c r="TFT49" s="211"/>
      <c r="TFU49" s="211"/>
      <c r="TFV49" s="211"/>
      <c r="TFW49" s="211"/>
      <c r="TFX49" s="211"/>
      <c r="TFY49" s="211"/>
      <c r="TFZ49" s="211"/>
      <c r="TGA49" s="211"/>
      <c r="TGB49" s="211"/>
      <c r="TGC49" s="211"/>
      <c r="TGD49" s="211"/>
      <c r="TGE49" s="211"/>
      <c r="TGF49" s="211"/>
      <c r="TGG49" s="211"/>
      <c r="TGH49" s="211"/>
      <c r="TGI49" s="211"/>
      <c r="TGJ49" s="211"/>
      <c r="TGK49" s="211"/>
      <c r="TGL49" s="211"/>
      <c r="TGM49" s="211"/>
      <c r="TGN49" s="211"/>
      <c r="TGO49" s="211"/>
      <c r="TGP49" s="211"/>
      <c r="TGQ49" s="211"/>
      <c r="TGR49" s="211"/>
      <c r="TGS49" s="211"/>
      <c r="TGT49" s="211"/>
      <c r="TGU49" s="211"/>
      <c r="TGV49" s="211"/>
      <c r="TGW49" s="211"/>
      <c r="TGX49" s="211"/>
      <c r="TGY49" s="211"/>
      <c r="TGZ49" s="211"/>
      <c r="THA49" s="211"/>
      <c r="THB49" s="211"/>
      <c r="THC49" s="211"/>
      <c r="THD49" s="211"/>
      <c r="THE49" s="211"/>
      <c r="THF49" s="211"/>
      <c r="THG49" s="211"/>
      <c r="THH49" s="211"/>
      <c r="THI49" s="211"/>
      <c r="THJ49" s="211"/>
      <c r="THK49" s="211"/>
      <c r="THL49" s="211"/>
      <c r="THM49" s="211"/>
      <c r="THN49" s="211"/>
      <c r="THO49" s="211"/>
      <c r="THP49" s="211"/>
      <c r="THQ49" s="211"/>
      <c r="THR49" s="211"/>
      <c r="THS49" s="211"/>
      <c r="THT49" s="211"/>
      <c r="THU49" s="211"/>
      <c r="THV49" s="211"/>
      <c r="THW49" s="211"/>
      <c r="THX49" s="211"/>
      <c r="THY49" s="211"/>
      <c r="THZ49" s="211"/>
      <c r="TIA49" s="211"/>
      <c r="TIB49" s="211"/>
      <c r="TIC49" s="211"/>
      <c r="TID49" s="211"/>
      <c r="TIE49" s="211"/>
      <c r="TIF49" s="211"/>
      <c r="TIG49" s="211"/>
      <c r="TIH49" s="211"/>
      <c r="TII49" s="211"/>
      <c r="TIJ49" s="211"/>
      <c r="TIK49" s="211"/>
      <c r="TIL49" s="211"/>
      <c r="TIM49" s="211"/>
      <c r="TIN49" s="211"/>
      <c r="TIO49" s="211"/>
      <c r="TIP49" s="211"/>
      <c r="TIQ49" s="211"/>
      <c r="TIR49" s="211"/>
      <c r="TIS49" s="211"/>
      <c r="TIT49" s="211"/>
      <c r="TIU49" s="211"/>
      <c r="TIV49" s="211"/>
      <c r="TIW49" s="211"/>
      <c r="TIX49" s="211"/>
      <c r="TIY49" s="211"/>
      <c r="TIZ49" s="211"/>
      <c r="TJA49" s="211"/>
      <c r="TJB49" s="211"/>
      <c r="TJC49" s="211"/>
      <c r="TJD49" s="211"/>
      <c r="TJE49" s="211"/>
      <c r="TJF49" s="211"/>
      <c r="TJG49" s="211"/>
      <c r="TJH49" s="211"/>
      <c r="TJI49" s="211"/>
      <c r="TJJ49" s="211"/>
      <c r="TJK49" s="211"/>
      <c r="TJL49" s="211"/>
      <c r="TJM49" s="211"/>
      <c r="TJN49" s="211"/>
      <c r="TJO49" s="211"/>
      <c r="TJP49" s="211"/>
      <c r="TJQ49" s="211"/>
      <c r="TJR49" s="211"/>
      <c r="TJS49" s="211"/>
      <c r="TJT49" s="211"/>
      <c r="TJU49" s="211"/>
      <c r="TJV49" s="211"/>
      <c r="TJW49" s="211"/>
      <c r="TJX49" s="211"/>
      <c r="TJY49" s="211"/>
      <c r="TJZ49" s="211"/>
      <c r="TKA49" s="211"/>
      <c r="TKB49" s="211"/>
      <c r="TKC49" s="211"/>
      <c r="TKD49" s="211"/>
      <c r="TKE49" s="211"/>
      <c r="TKF49" s="211"/>
      <c r="TKG49" s="211"/>
      <c r="TKH49" s="211"/>
      <c r="TKI49" s="211"/>
      <c r="TKJ49" s="211"/>
      <c r="TKK49" s="211"/>
      <c r="TKL49" s="211"/>
      <c r="TKM49" s="211"/>
      <c r="TKN49" s="211"/>
      <c r="TKO49" s="211"/>
      <c r="TKP49" s="211"/>
      <c r="TKQ49" s="211"/>
      <c r="TKR49" s="211"/>
      <c r="TKS49" s="211"/>
      <c r="TKT49" s="211"/>
      <c r="TKU49" s="211"/>
      <c r="TKV49" s="211"/>
      <c r="TKW49" s="211"/>
      <c r="TKX49" s="211"/>
      <c r="TKY49" s="211"/>
      <c r="TKZ49" s="211"/>
      <c r="TLA49" s="211"/>
      <c r="TLB49" s="211"/>
      <c r="TLC49" s="211"/>
      <c r="TLD49" s="211"/>
      <c r="TLE49" s="211"/>
      <c r="TLF49" s="211"/>
      <c r="TLG49" s="211"/>
      <c r="TLH49" s="211"/>
      <c r="TLI49" s="211"/>
      <c r="TLJ49" s="211"/>
      <c r="TLK49" s="211"/>
      <c r="TLL49" s="211"/>
      <c r="TLM49" s="211"/>
      <c r="TLN49" s="211"/>
      <c r="TLO49" s="211"/>
      <c r="TLP49" s="211"/>
      <c r="TLQ49" s="211"/>
      <c r="TLR49" s="211"/>
      <c r="TLS49" s="211"/>
      <c r="TLT49" s="211"/>
      <c r="TLU49" s="211"/>
      <c r="TLV49" s="211"/>
      <c r="TLW49" s="211"/>
      <c r="TLX49" s="211"/>
      <c r="TLY49" s="211"/>
      <c r="TLZ49" s="211"/>
      <c r="TMA49" s="211"/>
      <c r="TMB49" s="211"/>
      <c r="TMC49" s="211"/>
      <c r="TMD49" s="211"/>
      <c r="TME49" s="211"/>
      <c r="TMF49" s="211"/>
      <c r="TMG49" s="211"/>
      <c r="TMH49" s="211"/>
      <c r="TMI49" s="211"/>
      <c r="TMJ49" s="211"/>
      <c r="TMK49" s="211"/>
      <c r="TML49" s="211"/>
      <c r="TMM49" s="211"/>
      <c r="TMN49" s="211"/>
      <c r="TMO49" s="211"/>
      <c r="TMP49" s="211"/>
      <c r="TMQ49" s="211"/>
      <c r="TMR49" s="211"/>
      <c r="TMS49" s="211"/>
      <c r="TMT49" s="211"/>
      <c r="TMU49" s="211"/>
      <c r="TMV49" s="211"/>
      <c r="TMW49" s="211"/>
      <c r="TMX49" s="211"/>
      <c r="TMY49" s="211"/>
      <c r="TMZ49" s="211"/>
      <c r="TNA49" s="211"/>
      <c r="TNB49" s="211"/>
      <c r="TNC49" s="211"/>
      <c r="TND49" s="211"/>
      <c r="TNE49" s="211"/>
      <c r="TNF49" s="211"/>
      <c r="TNG49" s="211"/>
      <c r="TNH49" s="211"/>
      <c r="TNI49" s="211"/>
      <c r="TNJ49" s="211"/>
      <c r="TNK49" s="211"/>
      <c r="TNL49" s="211"/>
      <c r="TNM49" s="211"/>
      <c r="TNN49" s="211"/>
      <c r="TNO49" s="211"/>
      <c r="TNP49" s="211"/>
      <c r="TNQ49" s="211"/>
      <c r="TNR49" s="211"/>
      <c r="TNS49" s="211"/>
      <c r="TNT49" s="211"/>
      <c r="TNU49" s="211"/>
      <c r="TNV49" s="211"/>
      <c r="TNW49" s="211"/>
      <c r="TNX49" s="211"/>
      <c r="TNY49" s="211"/>
      <c r="TNZ49" s="211"/>
      <c r="TOA49" s="211"/>
      <c r="TOB49" s="211"/>
      <c r="TOC49" s="211"/>
      <c r="TOD49" s="211"/>
      <c r="TOE49" s="211"/>
      <c r="TOF49" s="211"/>
      <c r="TOG49" s="211"/>
      <c r="TOH49" s="211"/>
      <c r="TOI49" s="211"/>
      <c r="TOJ49" s="211"/>
      <c r="TOK49" s="211"/>
      <c r="TOL49" s="211"/>
      <c r="TOM49" s="211"/>
      <c r="TON49" s="211"/>
      <c r="TOO49" s="211"/>
      <c r="TOP49" s="211"/>
      <c r="TOQ49" s="211"/>
      <c r="TOR49" s="211"/>
      <c r="TOS49" s="211"/>
      <c r="TOT49" s="211"/>
      <c r="TOU49" s="211"/>
      <c r="TOV49" s="211"/>
      <c r="TOW49" s="211"/>
      <c r="TOX49" s="211"/>
      <c r="TOY49" s="211"/>
      <c r="TOZ49" s="211"/>
      <c r="TPA49" s="211"/>
      <c r="TPB49" s="211"/>
      <c r="TPC49" s="211"/>
      <c r="TPD49" s="211"/>
      <c r="TPE49" s="211"/>
      <c r="TPF49" s="211"/>
      <c r="TPG49" s="211"/>
      <c r="TPH49" s="211"/>
      <c r="TPI49" s="211"/>
      <c r="TPJ49" s="211"/>
      <c r="TPK49" s="211"/>
      <c r="TPL49" s="211"/>
      <c r="TPM49" s="211"/>
      <c r="TPN49" s="211"/>
      <c r="TPO49" s="211"/>
      <c r="TPP49" s="211"/>
      <c r="TPQ49" s="211"/>
      <c r="TPR49" s="211"/>
      <c r="TPS49" s="211"/>
      <c r="TPT49" s="211"/>
      <c r="TPU49" s="211"/>
      <c r="TPV49" s="211"/>
      <c r="TPW49" s="211"/>
      <c r="TPX49" s="211"/>
      <c r="TPY49" s="211"/>
      <c r="TPZ49" s="211"/>
      <c r="TQA49" s="211"/>
      <c r="TQB49" s="211"/>
      <c r="TQC49" s="211"/>
      <c r="TQD49" s="211"/>
      <c r="TQE49" s="211"/>
      <c r="TQF49" s="211"/>
      <c r="TQG49" s="211"/>
      <c r="TQH49" s="211"/>
      <c r="TQI49" s="211"/>
      <c r="TQJ49" s="211"/>
      <c r="TQK49" s="211"/>
      <c r="TQL49" s="211"/>
      <c r="TQM49" s="211"/>
      <c r="TQN49" s="211"/>
      <c r="TQO49" s="211"/>
      <c r="TQP49" s="211"/>
      <c r="TQQ49" s="211"/>
      <c r="TQR49" s="211"/>
      <c r="TQS49" s="211"/>
      <c r="TQT49" s="211"/>
      <c r="TQU49" s="211"/>
      <c r="TQV49" s="211"/>
      <c r="TQW49" s="211"/>
      <c r="TQX49" s="211"/>
      <c r="TQY49" s="211"/>
      <c r="TQZ49" s="211"/>
      <c r="TRA49" s="211"/>
      <c r="TRB49" s="211"/>
      <c r="TRC49" s="211"/>
      <c r="TRD49" s="211"/>
      <c r="TRE49" s="211"/>
      <c r="TRF49" s="211"/>
      <c r="TRG49" s="211"/>
      <c r="TRH49" s="211"/>
      <c r="TRI49" s="211"/>
      <c r="TRJ49" s="211"/>
      <c r="TRK49" s="211"/>
      <c r="TRL49" s="211"/>
      <c r="TRM49" s="211"/>
      <c r="TRN49" s="211"/>
      <c r="TRO49" s="211"/>
      <c r="TRP49" s="211"/>
      <c r="TRQ49" s="211"/>
      <c r="TRR49" s="211"/>
      <c r="TRS49" s="211"/>
      <c r="TRT49" s="211"/>
      <c r="TRU49" s="211"/>
      <c r="TRV49" s="211"/>
      <c r="TRW49" s="211"/>
      <c r="TRX49" s="211"/>
      <c r="TRY49" s="211"/>
      <c r="TRZ49" s="211"/>
      <c r="TSA49" s="211"/>
      <c r="TSB49" s="211"/>
      <c r="TSC49" s="211"/>
      <c r="TSD49" s="211"/>
      <c r="TSE49" s="211"/>
      <c r="TSF49" s="211"/>
      <c r="TSG49" s="211"/>
      <c r="TSH49" s="211"/>
      <c r="TSI49" s="211"/>
      <c r="TSJ49" s="211"/>
      <c r="TSK49" s="211"/>
      <c r="TSL49" s="211"/>
      <c r="TSM49" s="211"/>
      <c r="TSN49" s="211"/>
      <c r="TSO49" s="211"/>
      <c r="TSP49" s="211"/>
      <c r="TSQ49" s="211"/>
      <c r="TSR49" s="211"/>
      <c r="TSS49" s="211"/>
      <c r="TST49" s="211"/>
      <c r="TSU49" s="211"/>
      <c r="TSV49" s="211"/>
      <c r="TSW49" s="211"/>
      <c r="TSX49" s="211"/>
      <c r="TSY49" s="211"/>
      <c r="TSZ49" s="211"/>
      <c r="TTA49" s="211"/>
      <c r="TTB49" s="211"/>
      <c r="TTC49" s="211"/>
      <c r="TTD49" s="211"/>
      <c r="TTE49" s="211"/>
      <c r="TTF49" s="211"/>
      <c r="TTG49" s="211"/>
      <c r="TTH49" s="211"/>
      <c r="TTI49" s="211"/>
      <c r="TTJ49" s="211"/>
      <c r="TTK49" s="211"/>
      <c r="TTL49" s="211"/>
      <c r="TTM49" s="211"/>
      <c r="TTN49" s="211"/>
      <c r="TTO49" s="211"/>
      <c r="TTP49" s="211"/>
      <c r="TTQ49" s="211"/>
      <c r="TTR49" s="211"/>
      <c r="TTS49" s="211"/>
      <c r="TTT49" s="211"/>
      <c r="TTU49" s="211"/>
      <c r="TTV49" s="211"/>
      <c r="TTW49" s="211"/>
      <c r="TTX49" s="211"/>
      <c r="TTY49" s="211"/>
      <c r="TTZ49" s="211"/>
      <c r="TUA49" s="211"/>
      <c r="TUB49" s="211"/>
      <c r="TUC49" s="211"/>
      <c r="TUD49" s="211"/>
      <c r="TUE49" s="211"/>
      <c r="TUF49" s="211"/>
      <c r="TUG49" s="211"/>
      <c r="TUH49" s="211"/>
      <c r="TUI49" s="211"/>
      <c r="TUJ49" s="211"/>
      <c r="TUK49" s="211"/>
      <c r="TUL49" s="211"/>
      <c r="TUM49" s="211"/>
      <c r="TUN49" s="211"/>
      <c r="TUO49" s="211"/>
      <c r="TUP49" s="211"/>
      <c r="TUQ49" s="211"/>
      <c r="TUR49" s="211"/>
      <c r="TUS49" s="211"/>
      <c r="TUT49" s="211"/>
      <c r="TUU49" s="211"/>
      <c r="TUV49" s="211"/>
      <c r="TUW49" s="211"/>
      <c r="TUX49" s="211"/>
      <c r="TUY49" s="211"/>
      <c r="TUZ49" s="211"/>
      <c r="TVA49" s="211"/>
      <c r="TVB49" s="211"/>
      <c r="TVC49" s="211"/>
      <c r="TVD49" s="211"/>
      <c r="TVE49" s="211"/>
      <c r="TVF49" s="211"/>
      <c r="TVG49" s="211"/>
      <c r="TVH49" s="211"/>
      <c r="TVI49" s="211"/>
      <c r="TVJ49" s="211"/>
      <c r="TVK49" s="211"/>
      <c r="TVL49" s="211"/>
      <c r="TVM49" s="211"/>
      <c r="TVN49" s="211"/>
      <c r="TVO49" s="211"/>
      <c r="TVP49" s="211"/>
      <c r="TVQ49" s="211"/>
      <c r="TVR49" s="211"/>
      <c r="TVS49" s="211"/>
      <c r="TVT49" s="211"/>
      <c r="TVU49" s="211"/>
      <c r="TVV49" s="211"/>
      <c r="TVW49" s="211"/>
      <c r="TVX49" s="211"/>
      <c r="TVY49" s="211"/>
      <c r="TVZ49" s="211"/>
      <c r="TWA49" s="211"/>
      <c r="TWB49" s="211"/>
      <c r="TWC49" s="211"/>
      <c r="TWD49" s="211"/>
      <c r="TWE49" s="211"/>
      <c r="TWF49" s="211"/>
      <c r="TWG49" s="211"/>
      <c r="TWH49" s="211"/>
      <c r="TWI49" s="211"/>
      <c r="TWJ49" s="211"/>
      <c r="TWK49" s="211"/>
      <c r="TWL49" s="211"/>
      <c r="TWM49" s="211"/>
      <c r="TWN49" s="211"/>
      <c r="TWO49" s="211"/>
      <c r="TWP49" s="211"/>
      <c r="TWQ49" s="211"/>
      <c r="TWR49" s="211"/>
      <c r="TWS49" s="211"/>
      <c r="TWT49" s="211"/>
      <c r="TWU49" s="211"/>
      <c r="TWV49" s="211"/>
      <c r="TWW49" s="211"/>
      <c r="TWX49" s="211"/>
      <c r="TWY49" s="211"/>
      <c r="TWZ49" s="211"/>
      <c r="TXA49" s="211"/>
      <c r="TXB49" s="211"/>
      <c r="TXC49" s="211"/>
      <c r="TXD49" s="211"/>
      <c r="TXE49" s="211"/>
      <c r="TXF49" s="211"/>
      <c r="TXG49" s="211"/>
      <c r="TXH49" s="211"/>
      <c r="TXI49" s="211"/>
      <c r="TXJ49" s="211"/>
      <c r="TXK49" s="211"/>
      <c r="TXL49" s="211"/>
      <c r="TXM49" s="211"/>
      <c r="TXN49" s="211"/>
      <c r="TXO49" s="211"/>
      <c r="TXP49" s="211"/>
      <c r="TXQ49" s="211"/>
      <c r="TXR49" s="211"/>
      <c r="TXS49" s="211"/>
      <c r="TXT49" s="211"/>
      <c r="TXU49" s="211"/>
      <c r="TXV49" s="211"/>
      <c r="TXW49" s="211"/>
      <c r="TXX49" s="211"/>
      <c r="TXY49" s="211"/>
      <c r="TXZ49" s="211"/>
      <c r="TYA49" s="211"/>
      <c r="TYB49" s="211"/>
      <c r="TYC49" s="211"/>
      <c r="TYD49" s="211"/>
      <c r="TYE49" s="211"/>
      <c r="TYF49" s="211"/>
      <c r="TYG49" s="211"/>
      <c r="TYH49" s="211"/>
      <c r="TYI49" s="211"/>
      <c r="TYJ49" s="211"/>
      <c r="TYK49" s="211"/>
      <c r="TYL49" s="211"/>
      <c r="TYM49" s="211"/>
      <c r="TYN49" s="211"/>
      <c r="TYO49" s="211"/>
      <c r="TYP49" s="211"/>
      <c r="TYQ49" s="211"/>
      <c r="TYR49" s="211"/>
      <c r="TYS49" s="211"/>
      <c r="TYT49" s="211"/>
      <c r="TYU49" s="211"/>
      <c r="TYV49" s="211"/>
      <c r="TYW49" s="211"/>
      <c r="TYX49" s="211"/>
      <c r="TYY49" s="211"/>
      <c r="TYZ49" s="211"/>
      <c r="TZA49" s="211"/>
      <c r="TZB49" s="211"/>
      <c r="TZC49" s="211"/>
      <c r="TZD49" s="211"/>
      <c r="TZE49" s="211"/>
      <c r="TZF49" s="211"/>
      <c r="TZG49" s="211"/>
      <c r="TZH49" s="211"/>
      <c r="TZI49" s="211"/>
      <c r="TZJ49" s="211"/>
      <c r="TZK49" s="211"/>
      <c r="TZL49" s="211"/>
      <c r="TZM49" s="211"/>
      <c r="TZN49" s="211"/>
      <c r="TZO49" s="211"/>
      <c r="TZP49" s="211"/>
      <c r="TZQ49" s="211"/>
      <c r="TZR49" s="211"/>
      <c r="TZS49" s="211"/>
      <c r="TZT49" s="211"/>
      <c r="TZU49" s="211"/>
      <c r="TZV49" s="211"/>
      <c r="TZW49" s="211"/>
      <c r="TZX49" s="211"/>
      <c r="TZY49" s="211"/>
      <c r="TZZ49" s="211"/>
      <c r="UAA49" s="211"/>
      <c r="UAB49" s="211"/>
      <c r="UAC49" s="211"/>
      <c r="UAD49" s="211"/>
      <c r="UAE49" s="211"/>
      <c r="UAF49" s="211"/>
      <c r="UAG49" s="211"/>
      <c r="UAH49" s="211"/>
      <c r="UAI49" s="211"/>
      <c r="UAJ49" s="211"/>
      <c r="UAK49" s="211"/>
      <c r="UAL49" s="211"/>
      <c r="UAM49" s="211"/>
      <c r="UAN49" s="211"/>
      <c r="UAO49" s="211"/>
      <c r="UAP49" s="211"/>
      <c r="UAQ49" s="211"/>
      <c r="UAR49" s="211"/>
      <c r="UAS49" s="211"/>
      <c r="UAT49" s="211"/>
      <c r="UAU49" s="211"/>
      <c r="UAV49" s="211"/>
      <c r="UAW49" s="211"/>
      <c r="UAX49" s="211"/>
      <c r="UAY49" s="211"/>
      <c r="UAZ49" s="211"/>
      <c r="UBA49" s="211"/>
      <c r="UBB49" s="211"/>
      <c r="UBC49" s="211"/>
      <c r="UBD49" s="211"/>
      <c r="UBE49" s="211"/>
      <c r="UBF49" s="211"/>
      <c r="UBG49" s="211"/>
      <c r="UBH49" s="211"/>
      <c r="UBI49" s="211"/>
      <c r="UBJ49" s="211"/>
      <c r="UBK49" s="211"/>
      <c r="UBL49" s="211"/>
      <c r="UBM49" s="211"/>
      <c r="UBN49" s="211"/>
      <c r="UBO49" s="211"/>
      <c r="UBP49" s="211"/>
      <c r="UBQ49" s="211"/>
      <c r="UBR49" s="211"/>
      <c r="UBS49" s="211"/>
      <c r="UBT49" s="211"/>
      <c r="UBU49" s="211"/>
      <c r="UBV49" s="211"/>
      <c r="UBW49" s="211"/>
      <c r="UBX49" s="211"/>
      <c r="UBY49" s="211"/>
      <c r="UBZ49" s="211"/>
      <c r="UCA49" s="211"/>
      <c r="UCB49" s="211"/>
      <c r="UCC49" s="211"/>
      <c r="UCD49" s="211"/>
      <c r="UCE49" s="211"/>
      <c r="UCF49" s="211"/>
      <c r="UCG49" s="211"/>
      <c r="UCH49" s="211"/>
      <c r="UCI49" s="211"/>
      <c r="UCJ49" s="211"/>
      <c r="UCK49" s="211"/>
      <c r="UCL49" s="211"/>
      <c r="UCM49" s="211"/>
      <c r="UCN49" s="211"/>
      <c r="UCO49" s="211"/>
      <c r="UCP49" s="211"/>
      <c r="UCQ49" s="211"/>
      <c r="UCR49" s="211"/>
      <c r="UCS49" s="211"/>
      <c r="UCT49" s="211"/>
      <c r="UCU49" s="211"/>
      <c r="UCV49" s="211"/>
      <c r="UCW49" s="211"/>
      <c r="UCX49" s="211"/>
      <c r="UCY49" s="211"/>
      <c r="UCZ49" s="211"/>
      <c r="UDA49" s="211"/>
      <c r="UDB49" s="211"/>
      <c r="UDC49" s="211"/>
      <c r="UDD49" s="211"/>
      <c r="UDE49" s="211"/>
      <c r="UDF49" s="211"/>
      <c r="UDG49" s="211"/>
      <c r="UDH49" s="211"/>
      <c r="UDI49" s="211"/>
      <c r="UDJ49" s="211"/>
      <c r="UDK49" s="211"/>
      <c r="UDL49" s="211"/>
      <c r="UDM49" s="211"/>
      <c r="UDN49" s="211"/>
      <c r="UDO49" s="211"/>
      <c r="UDP49" s="211"/>
      <c r="UDQ49" s="211"/>
      <c r="UDR49" s="211"/>
      <c r="UDS49" s="211"/>
      <c r="UDT49" s="211"/>
      <c r="UDU49" s="211"/>
      <c r="UDV49" s="211"/>
      <c r="UDW49" s="211"/>
      <c r="UDX49" s="211"/>
      <c r="UDY49" s="211"/>
      <c r="UDZ49" s="211"/>
      <c r="UEA49" s="211"/>
      <c r="UEB49" s="211"/>
      <c r="UEC49" s="211"/>
      <c r="UED49" s="211"/>
      <c r="UEE49" s="211"/>
      <c r="UEF49" s="211"/>
      <c r="UEG49" s="211"/>
      <c r="UEH49" s="211"/>
      <c r="UEI49" s="211"/>
      <c r="UEJ49" s="211"/>
      <c r="UEK49" s="211"/>
      <c r="UEL49" s="211"/>
      <c r="UEM49" s="211"/>
      <c r="UEN49" s="211"/>
      <c r="UEO49" s="211"/>
      <c r="UEP49" s="211"/>
      <c r="UEQ49" s="211"/>
      <c r="UER49" s="211"/>
      <c r="UES49" s="211"/>
      <c r="UET49" s="211"/>
      <c r="UEU49" s="211"/>
      <c r="UEV49" s="211"/>
      <c r="UEW49" s="211"/>
      <c r="UEX49" s="211"/>
      <c r="UEY49" s="211"/>
      <c r="UEZ49" s="211"/>
      <c r="UFA49" s="211"/>
      <c r="UFB49" s="211"/>
      <c r="UFC49" s="211"/>
      <c r="UFD49" s="211"/>
      <c r="UFE49" s="211"/>
      <c r="UFF49" s="211"/>
      <c r="UFG49" s="211"/>
      <c r="UFH49" s="211"/>
      <c r="UFI49" s="211"/>
      <c r="UFJ49" s="211"/>
      <c r="UFK49" s="211"/>
      <c r="UFL49" s="211"/>
      <c r="UFM49" s="211"/>
      <c r="UFN49" s="211"/>
      <c r="UFO49" s="211"/>
      <c r="UFP49" s="211"/>
      <c r="UFQ49" s="211"/>
      <c r="UFR49" s="211"/>
      <c r="UFS49" s="211"/>
      <c r="UFT49" s="211"/>
      <c r="UFU49" s="211"/>
      <c r="UFV49" s="211"/>
      <c r="UFW49" s="211"/>
      <c r="UFX49" s="211"/>
      <c r="UFY49" s="211"/>
      <c r="UFZ49" s="211"/>
      <c r="UGA49" s="211"/>
      <c r="UGB49" s="211"/>
      <c r="UGC49" s="211"/>
      <c r="UGD49" s="211"/>
      <c r="UGE49" s="211"/>
      <c r="UGF49" s="211"/>
      <c r="UGG49" s="211"/>
      <c r="UGH49" s="211"/>
      <c r="UGI49" s="211"/>
      <c r="UGJ49" s="211"/>
      <c r="UGK49" s="211"/>
      <c r="UGL49" s="211"/>
      <c r="UGM49" s="211"/>
      <c r="UGN49" s="211"/>
      <c r="UGO49" s="211"/>
      <c r="UGP49" s="211"/>
      <c r="UGQ49" s="211"/>
      <c r="UGR49" s="211"/>
      <c r="UGS49" s="211"/>
      <c r="UGT49" s="211"/>
      <c r="UGU49" s="211"/>
      <c r="UGV49" s="211"/>
      <c r="UGW49" s="211"/>
      <c r="UGX49" s="211"/>
      <c r="UGY49" s="211"/>
      <c r="UGZ49" s="211"/>
      <c r="UHA49" s="211"/>
      <c r="UHB49" s="211"/>
      <c r="UHC49" s="211"/>
      <c r="UHD49" s="211"/>
      <c r="UHE49" s="211"/>
      <c r="UHF49" s="211"/>
      <c r="UHG49" s="211"/>
      <c r="UHH49" s="211"/>
      <c r="UHI49" s="211"/>
      <c r="UHJ49" s="211"/>
      <c r="UHK49" s="211"/>
      <c r="UHL49" s="211"/>
      <c r="UHM49" s="211"/>
      <c r="UHN49" s="211"/>
      <c r="UHO49" s="211"/>
      <c r="UHP49" s="211"/>
      <c r="UHQ49" s="211"/>
      <c r="UHR49" s="211"/>
      <c r="UHS49" s="211"/>
      <c r="UHT49" s="211"/>
      <c r="UHU49" s="211"/>
      <c r="UHV49" s="211"/>
      <c r="UHW49" s="211"/>
      <c r="UHX49" s="211"/>
      <c r="UHY49" s="211"/>
      <c r="UHZ49" s="211"/>
      <c r="UIA49" s="211"/>
      <c r="UIB49" s="211"/>
      <c r="UIC49" s="211"/>
      <c r="UID49" s="211"/>
      <c r="UIE49" s="211"/>
      <c r="UIF49" s="211"/>
      <c r="UIG49" s="211"/>
      <c r="UIH49" s="211"/>
      <c r="UII49" s="211"/>
      <c r="UIJ49" s="211"/>
      <c r="UIK49" s="211"/>
      <c r="UIL49" s="211"/>
      <c r="UIM49" s="211"/>
      <c r="UIN49" s="211"/>
      <c r="UIO49" s="211"/>
      <c r="UIP49" s="211"/>
      <c r="UIQ49" s="211"/>
      <c r="UIR49" s="211"/>
      <c r="UIS49" s="211"/>
      <c r="UIT49" s="211"/>
      <c r="UIU49" s="211"/>
      <c r="UIV49" s="211"/>
      <c r="UIW49" s="211"/>
      <c r="UIX49" s="211"/>
      <c r="UIY49" s="211"/>
      <c r="UIZ49" s="211"/>
      <c r="UJA49" s="211"/>
      <c r="UJB49" s="211"/>
      <c r="UJC49" s="211"/>
      <c r="UJD49" s="211"/>
      <c r="UJE49" s="211"/>
      <c r="UJF49" s="211"/>
      <c r="UJG49" s="211"/>
      <c r="UJH49" s="211"/>
      <c r="UJI49" s="211"/>
      <c r="UJJ49" s="211"/>
      <c r="UJK49" s="211"/>
      <c r="UJL49" s="211"/>
      <c r="UJM49" s="211"/>
      <c r="UJN49" s="211"/>
      <c r="UJO49" s="211"/>
      <c r="UJP49" s="211"/>
      <c r="UJQ49" s="211"/>
      <c r="UJR49" s="211"/>
      <c r="UJS49" s="211"/>
      <c r="UJT49" s="211"/>
      <c r="UJU49" s="211"/>
      <c r="UJV49" s="211"/>
      <c r="UJW49" s="211"/>
      <c r="UJX49" s="211"/>
      <c r="UJY49" s="211"/>
      <c r="UJZ49" s="211"/>
      <c r="UKA49" s="211"/>
      <c r="UKB49" s="211"/>
      <c r="UKC49" s="211"/>
      <c r="UKD49" s="211"/>
      <c r="UKE49" s="211"/>
      <c r="UKF49" s="211"/>
      <c r="UKG49" s="211"/>
      <c r="UKH49" s="211"/>
      <c r="UKI49" s="211"/>
      <c r="UKJ49" s="211"/>
      <c r="UKK49" s="211"/>
      <c r="UKL49" s="211"/>
      <c r="UKM49" s="211"/>
      <c r="UKN49" s="211"/>
      <c r="UKO49" s="211"/>
      <c r="UKP49" s="211"/>
      <c r="UKQ49" s="211"/>
      <c r="UKR49" s="211"/>
      <c r="UKS49" s="211"/>
      <c r="UKT49" s="211"/>
      <c r="UKU49" s="211"/>
      <c r="UKV49" s="211"/>
      <c r="UKW49" s="211"/>
      <c r="UKX49" s="211"/>
      <c r="UKY49" s="211"/>
      <c r="UKZ49" s="211"/>
      <c r="ULA49" s="211"/>
      <c r="ULB49" s="211"/>
      <c r="ULC49" s="211"/>
      <c r="ULD49" s="211"/>
      <c r="ULE49" s="211"/>
      <c r="ULF49" s="211"/>
      <c r="ULG49" s="211"/>
      <c r="ULH49" s="211"/>
      <c r="ULI49" s="211"/>
      <c r="ULJ49" s="211"/>
      <c r="ULK49" s="211"/>
      <c r="ULL49" s="211"/>
      <c r="ULM49" s="211"/>
      <c r="ULN49" s="211"/>
      <c r="ULO49" s="211"/>
      <c r="ULP49" s="211"/>
      <c r="ULQ49" s="211"/>
      <c r="ULR49" s="211"/>
      <c r="ULS49" s="211"/>
      <c r="ULT49" s="211"/>
      <c r="ULU49" s="211"/>
      <c r="ULV49" s="211"/>
      <c r="ULW49" s="211"/>
      <c r="ULX49" s="211"/>
      <c r="ULY49" s="211"/>
      <c r="ULZ49" s="211"/>
      <c r="UMA49" s="211"/>
      <c r="UMB49" s="211"/>
      <c r="UMC49" s="211"/>
      <c r="UMD49" s="211"/>
      <c r="UME49" s="211"/>
      <c r="UMF49" s="211"/>
      <c r="UMG49" s="211"/>
      <c r="UMH49" s="211"/>
      <c r="UMI49" s="211"/>
      <c r="UMJ49" s="211"/>
      <c r="UMK49" s="211"/>
      <c r="UML49" s="211"/>
      <c r="UMM49" s="211"/>
      <c r="UMN49" s="211"/>
      <c r="UMO49" s="211"/>
      <c r="UMP49" s="211"/>
      <c r="UMQ49" s="211"/>
      <c r="UMR49" s="211"/>
      <c r="UMS49" s="211"/>
      <c r="UMT49" s="211"/>
      <c r="UMU49" s="211"/>
      <c r="UMV49" s="211"/>
      <c r="UMW49" s="211"/>
      <c r="UMX49" s="211"/>
      <c r="UMY49" s="211"/>
      <c r="UMZ49" s="211"/>
      <c r="UNA49" s="211"/>
      <c r="UNB49" s="211"/>
      <c r="UNC49" s="211"/>
      <c r="UND49" s="211"/>
      <c r="UNE49" s="211"/>
      <c r="UNF49" s="211"/>
      <c r="UNG49" s="211"/>
      <c r="UNH49" s="211"/>
      <c r="UNI49" s="211"/>
      <c r="UNJ49" s="211"/>
      <c r="UNK49" s="211"/>
      <c r="UNL49" s="211"/>
      <c r="UNM49" s="211"/>
      <c r="UNN49" s="211"/>
      <c r="UNO49" s="211"/>
      <c r="UNP49" s="211"/>
      <c r="UNQ49" s="211"/>
      <c r="UNR49" s="211"/>
      <c r="UNS49" s="211"/>
      <c r="UNT49" s="211"/>
      <c r="UNU49" s="211"/>
      <c r="UNV49" s="211"/>
      <c r="UNW49" s="211"/>
      <c r="UNX49" s="211"/>
      <c r="UNY49" s="211"/>
      <c r="UNZ49" s="211"/>
      <c r="UOA49" s="211"/>
      <c r="UOB49" s="211"/>
      <c r="UOC49" s="211"/>
      <c r="UOD49" s="211"/>
      <c r="UOE49" s="211"/>
      <c r="UOF49" s="211"/>
      <c r="UOG49" s="211"/>
      <c r="UOH49" s="211"/>
      <c r="UOI49" s="211"/>
      <c r="UOJ49" s="211"/>
      <c r="UOK49" s="211"/>
      <c r="UOL49" s="211"/>
      <c r="UOM49" s="211"/>
      <c r="UON49" s="211"/>
      <c r="UOO49" s="211"/>
      <c r="UOP49" s="211"/>
      <c r="UOQ49" s="211"/>
      <c r="UOR49" s="211"/>
      <c r="UOS49" s="211"/>
      <c r="UOT49" s="211"/>
      <c r="UOU49" s="211"/>
      <c r="UOV49" s="211"/>
      <c r="UOW49" s="211"/>
      <c r="UOX49" s="211"/>
      <c r="UOY49" s="211"/>
      <c r="UOZ49" s="211"/>
      <c r="UPA49" s="211"/>
      <c r="UPB49" s="211"/>
      <c r="UPC49" s="211"/>
      <c r="UPD49" s="211"/>
      <c r="UPE49" s="211"/>
      <c r="UPF49" s="211"/>
      <c r="UPG49" s="211"/>
      <c r="UPH49" s="211"/>
      <c r="UPI49" s="211"/>
      <c r="UPJ49" s="211"/>
      <c r="UPK49" s="211"/>
      <c r="UPL49" s="211"/>
      <c r="UPM49" s="211"/>
      <c r="UPN49" s="211"/>
      <c r="UPO49" s="211"/>
      <c r="UPP49" s="211"/>
      <c r="UPQ49" s="211"/>
      <c r="UPR49" s="211"/>
      <c r="UPS49" s="211"/>
      <c r="UPT49" s="211"/>
      <c r="UPU49" s="211"/>
      <c r="UPV49" s="211"/>
      <c r="UPW49" s="211"/>
      <c r="UPX49" s="211"/>
      <c r="UPY49" s="211"/>
      <c r="UPZ49" s="211"/>
      <c r="UQA49" s="211"/>
      <c r="UQB49" s="211"/>
      <c r="UQC49" s="211"/>
      <c r="UQD49" s="211"/>
      <c r="UQE49" s="211"/>
      <c r="UQF49" s="211"/>
      <c r="UQG49" s="211"/>
      <c r="UQH49" s="211"/>
      <c r="UQI49" s="211"/>
      <c r="UQJ49" s="211"/>
      <c r="UQK49" s="211"/>
      <c r="UQL49" s="211"/>
      <c r="UQM49" s="211"/>
      <c r="UQN49" s="211"/>
      <c r="UQO49" s="211"/>
      <c r="UQP49" s="211"/>
      <c r="UQQ49" s="211"/>
      <c r="UQR49" s="211"/>
      <c r="UQS49" s="211"/>
      <c r="UQT49" s="211"/>
      <c r="UQU49" s="211"/>
      <c r="UQV49" s="211"/>
      <c r="UQW49" s="211"/>
      <c r="UQX49" s="211"/>
      <c r="UQY49" s="211"/>
      <c r="UQZ49" s="211"/>
      <c r="URA49" s="211"/>
      <c r="URB49" s="211"/>
      <c r="URC49" s="211"/>
      <c r="URD49" s="211"/>
      <c r="URE49" s="211"/>
      <c r="URF49" s="211"/>
      <c r="URG49" s="211"/>
      <c r="URH49" s="211"/>
      <c r="URI49" s="211"/>
      <c r="URJ49" s="211"/>
      <c r="URK49" s="211"/>
      <c r="URL49" s="211"/>
      <c r="URM49" s="211"/>
      <c r="URN49" s="211"/>
      <c r="URO49" s="211"/>
      <c r="URP49" s="211"/>
      <c r="URQ49" s="211"/>
      <c r="URR49" s="211"/>
      <c r="URS49" s="211"/>
      <c r="URT49" s="211"/>
      <c r="URU49" s="211"/>
      <c r="URV49" s="211"/>
      <c r="URW49" s="211"/>
      <c r="URX49" s="211"/>
      <c r="URY49" s="211"/>
      <c r="URZ49" s="211"/>
      <c r="USA49" s="211"/>
      <c r="USB49" s="211"/>
      <c r="USC49" s="211"/>
      <c r="USD49" s="211"/>
      <c r="USE49" s="211"/>
      <c r="USF49" s="211"/>
      <c r="USG49" s="211"/>
      <c r="USH49" s="211"/>
      <c r="USI49" s="211"/>
      <c r="USJ49" s="211"/>
      <c r="USK49" s="211"/>
      <c r="USL49" s="211"/>
      <c r="USM49" s="211"/>
      <c r="USN49" s="211"/>
      <c r="USO49" s="211"/>
      <c r="USP49" s="211"/>
      <c r="USQ49" s="211"/>
      <c r="USR49" s="211"/>
      <c r="USS49" s="211"/>
      <c r="UST49" s="211"/>
      <c r="USU49" s="211"/>
      <c r="USV49" s="211"/>
      <c r="USW49" s="211"/>
      <c r="USX49" s="211"/>
      <c r="USY49" s="211"/>
      <c r="USZ49" s="211"/>
      <c r="UTA49" s="211"/>
      <c r="UTB49" s="211"/>
      <c r="UTC49" s="211"/>
      <c r="UTD49" s="211"/>
      <c r="UTE49" s="211"/>
      <c r="UTF49" s="211"/>
      <c r="UTG49" s="211"/>
      <c r="UTH49" s="211"/>
      <c r="UTI49" s="211"/>
      <c r="UTJ49" s="211"/>
      <c r="UTK49" s="211"/>
      <c r="UTL49" s="211"/>
      <c r="UTM49" s="211"/>
      <c r="UTN49" s="211"/>
      <c r="UTO49" s="211"/>
      <c r="UTP49" s="211"/>
      <c r="UTQ49" s="211"/>
      <c r="UTR49" s="211"/>
      <c r="UTS49" s="211"/>
      <c r="UTT49" s="211"/>
      <c r="UTU49" s="211"/>
      <c r="UTV49" s="211"/>
      <c r="UTW49" s="211"/>
      <c r="UTX49" s="211"/>
      <c r="UTY49" s="211"/>
      <c r="UTZ49" s="211"/>
      <c r="UUA49" s="211"/>
      <c r="UUB49" s="211"/>
      <c r="UUC49" s="211"/>
      <c r="UUD49" s="211"/>
      <c r="UUE49" s="211"/>
      <c r="UUF49" s="211"/>
      <c r="UUG49" s="211"/>
      <c r="UUH49" s="211"/>
      <c r="UUI49" s="211"/>
      <c r="UUJ49" s="211"/>
      <c r="UUK49" s="211"/>
      <c r="UUL49" s="211"/>
      <c r="UUM49" s="211"/>
      <c r="UUN49" s="211"/>
      <c r="UUO49" s="211"/>
      <c r="UUP49" s="211"/>
      <c r="UUQ49" s="211"/>
      <c r="UUR49" s="211"/>
      <c r="UUS49" s="211"/>
      <c r="UUT49" s="211"/>
      <c r="UUU49" s="211"/>
      <c r="UUV49" s="211"/>
      <c r="UUW49" s="211"/>
      <c r="UUX49" s="211"/>
      <c r="UUY49" s="211"/>
      <c r="UUZ49" s="211"/>
      <c r="UVA49" s="211"/>
      <c r="UVB49" s="211"/>
      <c r="UVC49" s="211"/>
      <c r="UVD49" s="211"/>
      <c r="UVE49" s="211"/>
      <c r="UVF49" s="211"/>
      <c r="UVG49" s="211"/>
      <c r="UVH49" s="211"/>
      <c r="UVI49" s="211"/>
      <c r="UVJ49" s="211"/>
      <c r="UVK49" s="211"/>
      <c r="UVL49" s="211"/>
      <c r="UVM49" s="211"/>
      <c r="UVN49" s="211"/>
      <c r="UVO49" s="211"/>
      <c r="UVP49" s="211"/>
      <c r="UVQ49" s="211"/>
      <c r="UVR49" s="211"/>
      <c r="UVS49" s="211"/>
      <c r="UVT49" s="211"/>
      <c r="UVU49" s="211"/>
      <c r="UVV49" s="211"/>
      <c r="UVW49" s="211"/>
      <c r="UVX49" s="211"/>
      <c r="UVY49" s="211"/>
      <c r="UVZ49" s="211"/>
      <c r="UWA49" s="211"/>
      <c r="UWB49" s="211"/>
      <c r="UWC49" s="211"/>
      <c r="UWD49" s="211"/>
      <c r="UWE49" s="211"/>
      <c r="UWF49" s="211"/>
      <c r="UWG49" s="211"/>
      <c r="UWH49" s="211"/>
      <c r="UWI49" s="211"/>
      <c r="UWJ49" s="211"/>
      <c r="UWK49" s="211"/>
      <c r="UWL49" s="211"/>
      <c r="UWM49" s="211"/>
      <c r="UWN49" s="211"/>
      <c r="UWO49" s="211"/>
      <c r="UWP49" s="211"/>
      <c r="UWQ49" s="211"/>
      <c r="UWR49" s="211"/>
      <c r="UWS49" s="211"/>
      <c r="UWT49" s="211"/>
      <c r="UWU49" s="211"/>
      <c r="UWV49" s="211"/>
      <c r="UWW49" s="211"/>
      <c r="UWX49" s="211"/>
      <c r="UWY49" s="211"/>
      <c r="UWZ49" s="211"/>
      <c r="UXA49" s="211"/>
      <c r="UXB49" s="211"/>
      <c r="UXC49" s="211"/>
      <c r="UXD49" s="211"/>
      <c r="UXE49" s="211"/>
      <c r="UXF49" s="211"/>
      <c r="UXG49" s="211"/>
      <c r="UXH49" s="211"/>
      <c r="UXI49" s="211"/>
      <c r="UXJ49" s="211"/>
      <c r="UXK49" s="211"/>
      <c r="UXL49" s="211"/>
      <c r="UXM49" s="211"/>
      <c r="UXN49" s="211"/>
      <c r="UXO49" s="211"/>
      <c r="UXP49" s="211"/>
      <c r="UXQ49" s="211"/>
      <c r="UXR49" s="211"/>
      <c r="UXS49" s="211"/>
      <c r="UXT49" s="211"/>
      <c r="UXU49" s="211"/>
      <c r="UXV49" s="211"/>
      <c r="UXW49" s="211"/>
      <c r="UXX49" s="211"/>
      <c r="UXY49" s="211"/>
      <c r="UXZ49" s="211"/>
      <c r="UYA49" s="211"/>
      <c r="UYB49" s="211"/>
      <c r="UYC49" s="211"/>
      <c r="UYD49" s="211"/>
      <c r="UYE49" s="211"/>
      <c r="UYF49" s="211"/>
      <c r="UYG49" s="211"/>
      <c r="UYH49" s="211"/>
      <c r="UYI49" s="211"/>
      <c r="UYJ49" s="211"/>
      <c r="UYK49" s="211"/>
      <c r="UYL49" s="211"/>
      <c r="UYM49" s="211"/>
      <c r="UYN49" s="211"/>
      <c r="UYO49" s="211"/>
      <c r="UYP49" s="211"/>
      <c r="UYQ49" s="211"/>
      <c r="UYR49" s="211"/>
      <c r="UYS49" s="211"/>
      <c r="UYT49" s="211"/>
      <c r="UYU49" s="211"/>
      <c r="UYV49" s="211"/>
      <c r="UYW49" s="211"/>
      <c r="UYX49" s="211"/>
      <c r="UYY49" s="211"/>
      <c r="UYZ49" s="211"/>
      <c r="UZA49" s="211"/>
      <c r="UZB49" s="211"/>
      <c r="UZC49" s="211"/>
      <c r="UZD49" s="211"/>
      <c r="UZE49" s="211"/>
      <c r="UZF49" s="211"/>
      <c r="UZG49" s="211"/>
      <c r="UZH49" s="211"/>
      <c r="UZI49" s="211"/>
      <c r="UZJ49" s="211"/>
      <c r="UZK49" s="211"/>
      <c r="UZL49" s="211"/>
      <c r="UZM49" s="211"/>
      <c r="UZN49" s="211"/>
      <c r="UZO49" s="211"/>
      <c r="UZP49" s="211"/>
      <c r="UZQ49" s="211"/>
      <c r="UZR49" s="211"/>
      <c r="UZS49" s="211"/>
      <c r="UZT49" s="211"/>
      <c r="UZU49" s="211"/>
      <c r="UZV49" s="211"/>
      <c r="UZW49" s="211"/>
      <c r="UZX49" s="211"/>
      <c r="UZY49" s="211"/>
      <c r="UZZ49" s="211"/>
      <c r="VAA49" s="211"/>
      <c r="VAB49" s="211"/>
      <c r="VAC49" s="211"/>
      <c r="VAD49" s="211"/>
      <c r="VAE49" s="211"/>
      <c r="VAF49" s="211"/>
      <c r="VAG49" s="211"/>
      <c r="VAH49" s="211"/>
      <c r="VAI49" s="211"/>
      <c r="VAJ49" s="211"/>
      <c r="VAK49" s="211"/>
      <c r="VAL49" s="211"/>
      <c r="VAM49" s="211"/>
      <c r="VAN49" s="211"/>
      <c r="VAO49" s="211"/>
      <c r="VAP49" s="211"/>
      <c r="VAQ49" s="211"/>
      <c r="VAR49" s="211"/>
      <c r="VAS49" s="211"/>
      <c r="VAT49" s="211"/>
      <c r="VAU49" s="211"/>
      <c r="VAV49" s="211"/>
      <c r="VAW49" s="211"/>
      <c r="VAX49" s="211"/>
      <c r="VAY49" s="211"/>
      <c r="VAZ49" s="211"/>
      <c r="VBA49" s="211"/>
      <c r="VBB49" s="211"/>
      <c r="VBC49" s="211"/>
      <c r="VBD49" s="211"/>
      <c r="VBE49" s="211"/>
      <c r="VBF49" s="211"/>
      <c r="VBG49" s="211"/>
      <c r="VBH49" s="211"/>
      <c r="VBI49" s="211"/>
      <c r="VBJ49" s="211"/>
      <c r="VBK49" s="211"/>
      <c r="VBL49" s="211"/>
      <c r="VBM49" s="211"/>
      <c r="VBN49" s="211"/>
      <c r="VBO49" s="211"/>
      <c r="VBP49" s="211"/>
      <c r="VBQ49" s="211"/>
      <c r="VBR49" s="211"/>
      <c r="VBS49" s="211"/>
      <c r="VBT49" s="211"/>
      <c r="VBU49" s="211"/>
      <c r="VBV49" s="211"/>
      <c r="VBW49" s="211"/>
      <c r="VBX49" s="211"/>
      <c r="VBY49" s="211"/>
      <c r="VBZ49" s="211"/>
      <c r="VCA49" s="211"/>
      <c r="VCB49" s="211"/>
      <c r="VCC49" s="211"/>
      <c r="VCD49" s="211"/>
      <c r="VCE49" s="211"/>
      <c r="VCF49" s="211"/>
      <c r="VCG49" s="211"/>
      <c r="VCH49" s="211"/>
      <c r="VCI49" s="211"/>
      <c r="VCJ49" s="211"/>
      <c r="VCK49" s="211"/>
      <c r="VCL49" s="211"/>
      <c r="VCM49" s="211"/>
      <c r="VCN49" s="211"/>
      <c r="VCO49" s="211"/>
      <c r="VCP49" s="211"/>
      <c r="VCQ49" s="211"/>
      <c r="VCR49" s="211"/>
      <c r="VCS49" s="211"/>
      <c r="VCT49" s="211"/>
      <c r="VCU49" s="211"/>
      <c r="VCV49" s="211"/>
      <c r="VCW49" s="211"/>
      <c r="VCX49" s="211"/>
      <c r="VCY49" s="211"/>
      <c r="VCZ49" s="211"/>
      <c r="VDA49" s="211"/>
      <c r="VDB49" s="211"/>
      <c r="VDC49" s="211"/>
      <c r="VDD49" s="211"/>
      <c r="VDE49" s="211"/>
      <c r="VDF49" s="211"/>
      <c r="VDG49" s="211"/>
      <c r="VDH49" s="211"/>
      <c r="VDI49" s="211"/>
      <c r="VDJ49" s="211"/>
      <c r="VDK49" s="211"/>
      <c r="VDL49" s="211"/>
      <c r="VDM49" s="211"/>
      <c r="VDN49" s="211"/>
      <c r="VDO49" s="211"/>
      <c r="VDP49" s="211"/>
      <c r="VDQ49" s="211"/>
      <c r="VDR49" s="211"/>
      <c r="VDS49" s="211"/>
      <c r="VDT49" s="211"/>
      <c r="VDU49" s="211"/>
      <c r="VDV49" s="211"/>
      <c r="VDW49" s="211"/>
      <c r="VDX49" s="211"/>
      <c r="VDY49" s="211"/>
      <c r="VDZ49" s="211"/>
      <c r="VEA49" s="211"/>
      <c r="VEB49" s="211"/>
      <c r="VEC49" s="211"/>
      <c r="VED49" s="211"/>
      <c r="VEE49" s="211"/>
      <c r="VEF49" s="211"/>
      <c r="VEG49" s="211"/>
      <c r="VEH49" s="211"/>
      <c r="VEI49" s="211"/>
      <c r="VEJ49" s="211"/>
      <c r="VEK49" s="211"/>
      <c r="VEL49" s="211"/>
      <c r="VEM49" s="211"/>
      <c r="VEN49" s="211"/>
      <c r="VEO49" s="211"/>
      <c r="VEP49" s="211"/>
      <c r="VEQ49" s="211"/>
      <c r="VER49" s="211"/>
      <c r="VES49" s="211"/>
      <c r="VET49" s="211"/>
      <c r="VEU49" s="211"/>
      <c r="VEV49" s="211"/>
      <c r="VEW49" s="211"/>
      <c r="VEX49" s="211"/>
      <c r="VEY49" s="211"/>
      <c r="VEZ49" s="211"/>
      <c r="VFA49" s="211"/>
      <c r="VFB49" s="211"/>
      <c r="VFC49" s="211"/>
      <c r="VFD49" s="211"/>
      <c r="VFE49" s="211"/>
      <c r="VFF49" s="211"/>
      <c r="VFG49" s="211"/>
      <c r="VFH49" s="211"/>
      <c r="VFI49" s="211"/>
      <c r="VFJ49" s="211"/>
      <c r="VFK49" s="211"/>
      <c r="VFL49" s="211"/>
      <c r="VFM49" s="211"/>
      <c r="VFN49" s="211"/>
      <c r="VFO49" s="211"/>
      <c r="VFP49" s="211"/>
      <c r="VFQ49" s="211"/>
      <c r="VFR49" s="211"/>
      <c r="VFS49" s="211"/>
      <c r="VFT49" s="211"/>
      <c r="VFU49" s="211"/>
      <c r="VFV49" s="211"/>
      <c r="VFW49" s="211"/>
      <c r="VFX49" s="211"/>
      <c r="VFY49" s="211"/>
      <c r="VFZ49" s="211"/>
      <c r="VGA49" s="211"/>
      <c r="VGB49" s="211"/>
      <c r="VGC49" s="211"/>
      <c r="VGD49" s="211"/>
      <c r="VGE49" s="211"/>
      <c r="VGF49" s="211"/>
      <c r="VGG49" s="211"/>
      <c r="VGH49" s="211"/>
      <c r="VGI49" s="211"/>
      <c r="VGJ49" s="211"/>
      <c r="VGK49" s="211"/>
      <c r="VGL49" s="211"/>
      <c r="VGM49" s="211"/>
      <c r="VGN49" s="211"/>
      <c r="VGO49" s="211"/>
      <c r="VGP49" s="211"/>
      <c r="VGQ49" s="211"/>
      <c r="VGR49" s="211"/>
      <c r="VGS49" s="211"/>
      <c r="VGT49" s="211"/>
      <c r="VGU49" s="211"/>
      <c r="VGV49" s="211"/>
      <c r="VGW49" s="211"/>
      <c r="VGX49" s="211"/>
      <c r="VGY49" s="211"/>
      <c r="VGZ49" s="211"/>
      <c r="VHA49" s="211"/>
      <c r="VHB49" s="211"/>
      <c r="VHC49" s="211"/>
      <c r="VHD49" s="211"/>
      <c r="VHE49" s="211"/>
      <c r="VHF49" s="211"/>
      <c r="VHG49" s="211"/>
      <c r="VHH49" s="211"/>
      <c r="VHI49" s="211"/>
      <c r="VHJ49" s="211"/>
      <c r="VHK49" s="211"/>
      <c r="VHL49" s="211"/>
      <c r="VHM49" s="211"/>
      <c r="VHN49" s="211"/>
      <c r="VHO49" s="211"/>
      <c r="VHP49" s="211"/>
      <c r="VHQ49" s="211"/>
      <c r="VHR49" s="211"/>
      <c r="VHS49" s="211"/>
      <c r="VHT49" s="211"/>
      <c r="VHU49" s="211"/>
      <c r="VHV49" s="211"/>
      <c r="VHW49" s="211"/>
      <c r="VHX49" s="211"/>
      <c r="VHY49" s="211"/>
      <c r="VHZ49" s="211"/>
      <c r="VIA49" s="211"/>
      <c r="VIB49" s="211"/>
      <c r="VIC49" s="211"/>
      <c r="VID49" s="211"/>
      <c r="VIE49" s="211"/>
      <c r="VIF49" s="211"/>
      <c r="VIG49" s="211"/>
      <c r="VIH49" s="211"/>
      <c r="VII49" s="211"/>
      <c r="VIJ49" s="211"/>
      <c r="VIK49" s="211"/>
      <c r="VIL49" s="211"/>
      <c r="VIM49" s="211"/>
      <c r="VIN49" s="211"/>
      <c r="VIO49" s="211"/>
      <c r="VIP49" s="211"/>
      <c r="VIQ49" s="211"/>
      <c r="VIR49" s="211"/>
      <c r="VIS49" s="211"/>
      <c r="VIT49" s="211"/>
      <c r="VIU49" s="211"/>
      <c r="VIV49" s="211"/>
      <c r="VIW49" s="211"/>
      <c r="VIX49" s="211"/>
      <c r="VIY49" s="211"/>
      <c r="VIZ49" s="211"/>
      <c r="VJA49" s="211"/>
      <c r="VJB49" s="211"/>
      <c r="VJC49" s="211"/>
      <c r="VJD49" s="211"/>
      <c r="VJE49" s="211"/>
      <c r="VJF49" s="211"/>
      <c r="VJG49" s="211"/>
      <c r="VJH49" s="211"/>
      <c r="VJI49" s="211"/>
      <c r="VJJ49" s="211"/>
      <c r="VJK49" s="211"/>
      <c r="VJL49" s="211"/>
      <c r="VJM49" s="211"/>
      <c r="VJN49" s="211"/>
      <c r="VJO49" s="211"/>
      <c r="VJP49" s="211"/>
      <c r="VJQ49" s="211"/>
      <c r="VJR49" s="211"/>
      <c r="VJS49" s="211"/>
      <c r="VJT49" s="211"/>
      <c r="VJU49" s="211"/>
      <c r="VJV49" s="211"/>
      <c r="VJW49" s="211"/>
      <c r="VJX49" s="211"/>
      <c r="VJY49" s="211"/>
      <c r="VJZ49" s="211"/>
      <c r="VKA49" s="211"/>
      <c r="VKB49" s="211"/>
      <c r="VKC49" s="211"/>
      <c r="VKD49" s="211"/>
      <c r="VKE49" s="211"/>
      <c r="VKF49" s="211"/>
      <c r="VKG49" s="211"/>
      <c r="VKH49" s="211"/>
      <c r="VKI49" s="211"/>
      <c r="VKJ49" s="211"/>
      <c r="VKK49" s="211"/>
      <c r="VKL49" s="211"/>
      <c r="VKM49" s="211"/>
      <c r="VKN49" s="211"/>
      <c r="VKO49" s="211"/>
      <c r="VKP49" s="211"/>
      <c r="VKQ49" s="211"/>
      <c r="VKR49" s="211"/>
      <c r="VKS49" s="211"/>
      <c r="VKT49" s="211"/>
      <c r="VKU49" s="211"/>
      <c r="VKV49" s="211"/>
      <c r="VKW49" s="211"/>
      <c r="VKX49" s="211"/>
      <c r="VKY49" s="211"/>
      <c r="VKZ49" s="211"/>
      <c r="VLA49" s="211"/>
      <c r="VLB49" s="211"/>
      <c r="VLC49" s="211"/>
      <c r="VLD49" s="211"/>
      <c r="VLE49" s="211"/>
      <c r="VLF49" s="211"/>
      <c r="VLG49" s="211"/>
      <c r="VLH49" s="211"/>
      <c r="VLI49" s="211"/>
      <c r="VLJ49" s="211"/>
      <c r="VLK49" s="211"/>
      <c r="VLL49" s="211"/>
      <c r="VLM49" s="211"/>
      <c r="VLN49" s="211"/>
      <c r="VLO49" s="211"/>
      <c r="VLP49" s="211"/>
      <c r="VLQ49" s="211"/>
      <c r="VLR49" s="211"/>
      <c r="VLS49" s="211"/>
      <c r="VLT49" s="211"/>
      <c r="VLU49" s="211"/>
      <c r="VLV49" s="211"/>
      <c r="VLW49" s="211"/>
      <c r="VLX49" s="211"/>
      <c r="VLY49" s="211"/>
      <c r="VLZ49" s="211"/>
      <c r="VMA49" s="211"/>
      <c r="VMB49" s="211"/>
      <c r="VMC49" s="211"/>
      <c r="VMD49" s="211"/>
      <c r="VME49" s="211"/>
      <c r="VMF49" s="211"/>
      <c r="VMG49" s="211"/>
      <c r="VMH49" s="211"/>
      <c r="VMI49" s="211"/>
      <c r="VMJ49" s="211"/>
      <c r="VMK49" s="211"/>
      <c r="VML49" s="211"/>
      <c r="VMM49" s="211"/>
      <c r="VMN49" s="211"/>
      <c r="VMO49" s="211"/>
      <c r="VMP49" s="211"/>
      <c r="VMQ49" s="211"/>
      <c r="VMR49" s="211"/>
      <c r="VMS49" s="211"/>
      <c r="VMT49" s="211"/>
      <c r="VMU49" s="211"/>
      <c r="VMV49" s="211"/>
      <c r="VMW49" s="211"/>
      <c r="VMX49" s="211"/>
      <c r="VMY49" s="211"/>
      <c r="VMZ49" s="211"/>
      <c r="VNA49" s="211"/>
      <c r="VNB49" s="211"/>
      <c r="VNC49" s="211"/>
      <c r="VND49" s="211"/>
      <c r="VNE49" s="211"/>
      <c r="VNF49" s="211"/>
      <c r="VNG49" s="211"/>
      <c r="VNH49" s="211"/>
      <c r="VNI49" s="211"/>
      <c r="VNJ49" s="211"/>
      <c r="VNK49" s="211"/>
      <c r="VNL49" s="211"/>
      <c r="VNM49" s="211"/>
      <c r="VNN49" s="211"/>
      <c r="VNO49" s="211"/>
      <c r="VNP49" s="211"/>
      <c r="VNQ49" s="211"/>
      <c r="VNR49" s="211"/>
      <c r="VNS49" s="211"/>
      <c r="VNT49" s="211"/>
      <c r="VNU49" s="211"/>
      <c r="VNV49" s="211"/>
      <c r="VNW49" s="211"/>
      <c r="VNX49" s="211"/>
      <c r="VNY49" s="211"/>
      <c r="VNZ49" s="211"/>
      <c r="VOA49" s="211"/>
      <c r="VOB49" s="211"/>
      <c r="VOC49" s="211"/>
      <c r="VOD49" s="211"/>
      <c r="VOE49" s="211"/>
      <c r="VOF49" s="211"/>
      <c r="VOG49" s="211"/>
      <c r="VOH49" s="211"/>
      <c r="VOI49" s="211"/>
      <c r="VOJ49" s="211"/>
      <c r="VOK49" s="211"/>
      <c r="VOL49" s="211"/>
      <c r="VOM49" s="211"/>
      <c r="VON49" s="211"/>
      <c r="VOO49" s="211"/>
      <c r="VOP49" s="211"/>
      <c r="VOQ49" s="211"/>
      <c r="VOR49" s="211"/>
      <c r="VOS49" s="211"/>
      <c r="VOT49" s="211"/>
      <c r="VOU49" s="211"/>
      <c r="VOV49" s="211"/>
      <c r="VOW49" s="211"/>
      <c r="VOX49" s="211"/>
      <c r="VOY49" s="211"/>
      <c r="VOZ49" s="211"/>
      <c r="VPA49" s="211"/>
      <c r="VPB49" s="211"/>
      <c r="VPC49" s="211"/>
      <c r="VPD49" s="211"/>
      <c r="VPE49" s="211"/>
      <c r="VPF49" s="211"/>
      <c r="VPG49" s="211"/>
      <c r="VPH49" s="211"/>
      <c r="VPI49" s="211"/>
      <c r="VPJ49" s="211"/>
      <c r="VPK49" s="211"/>
      <c r="VPL49" s="211"/>
      <c r="VPM49" s="211"/>
      <c r="VPN49" s="211"/>
      <c r="VPO49" s="211"/>
      <c r="VPP49" s="211"/>
      <c r="VPQ49" s="211"/>
      <c r="VPR49" s="211"/>
      <c r="VPS49" s="211"/>
      <c r="VPT49" s="211"/>
      <c r="VPU49" s="211"/>
      <c r="VPV49" s="211"/>
      <c r="VPW49" s="211"/>
      <c r="VPX49" s="211"/>
      <c r="VPY49" s="211"/>
      <c r="VPZ49" s="211"/>
      <c r="VQA49" s="211"/>
      <c r="VQB49" s="211"/>
      <c r="VQC49" s="211"/>
      <c r="VQD49" s="211"/>
      <c r="VQE49" s="211"/>
      <c r="VQF49" s="211"/>
      <c r="VQG49" s="211"/>
      <c r="VQH49" s="211"/>
      <c r="VQI49" s="211"/>
      <c r="VQJ49" s="211"/>
      <c r="VQK49" s="211"/>
      <c r="VQL49" s="211"/>
      <c r="VQM49" s="211"/>
      <c r="VQN49" s="211"/>
      <c r="VQO49" s="211"/>
      <c r="VQP49" s="211"/>
      <c r="VQQ49" s="211"/>
      <c r="VQR49" s="211"/>
      <c r="VQS49" s="211"/>
      <c r="VQT49" s="211"/>
      <c r="VQU49" s="211"/>
      <c r="VQV49" s="211"/>
      <c r="VQW49" s="211"/>
      <c r="VQX49" s="211"/>
      <c r="VQY49" s="211"/>
      <c r="VQZ49" s="211"/>
      <c r="VRA49" s="211"/>
      <c r="VRB49" s="211"/>
      <c r="VRC49" s="211"/>
      <c r="VRD49" s="211"/>
      <c r="VRE49" s="211"/>
      <c r="VRF49" s="211"/>
      <c r="VRG49" s="211"/>
      <c r="VRH49" s="211"/>
      <c r="VRI49" s="211"/>
      <c r="VRJ49" s="211"/>
      <c r="VRK49" s="211"/>
      <c r="VRL49" s="211"/>
      <c r="VRM49" s="211"/>
      <c r="VRN49" s="211"/>
      <c r="VRO49" s="211"/>
      <c r="VRP49" s="211"/>
      <c r="VRQ49" s="211"/>
      <c r="VRR49" s="211"/>
      <c r="VRS49" s="211"/>
      <c r="VRT49" s="211"/>
      <c r="VRU49" s="211"/>
      <c r="VRV49" s="211"/>
      <c r="VRW49" s="211"/>
      <c r="VRX49" s="211"/>
      <c r="VRY49" s="211"/>
      <c r="VRZ49" s="211"/>
      <c r="VSA49" s="211"/>
      <c r="VSB49" s="211"/>
      <c r="VSC49" s="211"/>
      <c r="VSD49" s="211"/>
      <c r="VSE49" s="211"/>
      <c r="VSF49" s="211"/>
      <c r="VSG49" s="211"/>
      <c r="VSH49" s="211"/>
      <c r="VSI49" s="211"/>
      <c r="VSJ49" s="211"/>
      <c r="VSK49" s="211"/>
      <c r="VSL49" s="211"/>
      <c r="VSM49" s="211"/>
      <c r="VSN49" s="211"/>
      <c r="VSO49" s="211"/>
      <c r="VSP49" s="211"/>
      <c r="VSQ49" s="211"/>
      <c r="VSR49" s="211"/>
      <c r="VSS49" s="211"/>
      <c r="VST49" s="211"/>
      <c r="VSU49" s="211"/>
      <c r="VSV49" s="211"/>
      <c r="VSW49" s="211"/>
      <c r="VSX49" s="211"/>
      <c r="VSY49" s="211"/>
      <c r="VSZ49" s="211"/>
      <c r="VTA49" s="211"/>
      <c r="VTB49" s="211"/>
      <c r="VTC49" s="211"/>
      <c r="VTD49" s="211"/>
      <c r="VTE49" s="211"/>
      <c r="VTF49" s="211"/>
      <c r="VTG49" s="211"/>
      <c r="VTH49" s="211"/>
      <c r="VTI49" s="211"/>
      <c r="VTJ49" s="211"/>
      <c r="VTK49" s="211"/>
      <c r="VTL49" s="211"/>
      <c r="VTM49" s="211"/>
      <c r="VTN49" s="211"/>
      <c r="VTO49" s="211"/>
      <c r="VTP49" s="211"/>
      <c r="VTQ49" s="211"/>
      <c r="VTR49" s="211"/>
      <c r="VTS49" s="211"/>
      <c r="VTT49" s="211"/>
      <c r="VTU49" s="211"/>
      <c r="VTV49" s="211"/>
      <c r="VTW49" s="211"/>
      <c r="VTX49" s="211"/>
      <c r="VTY49" s="211"/>
      <c r="VTZ49" s="211"/>
      <c r="VUA49" s="211"/>
      <c r="VUB49" s="211"/>
      <c r="VUC49" s="211"/>
      <c r="VUD49" s="211"/>
      <c r="VUE49" s="211"/>
      <c r="VUF49" s="211"/>
      <c r="VUG49" s="211"/>
      <c r="VUH49" s="211"/>
      <c r="VUI49" s="211"/>
      <c r="VUJ49" s="211"/>
      <c r="VUK49" s="211"/>
      <c r="VUL49" s="211"/>
      <c r="VUM49" s="211"/>
      <c r="VUN49" s="211"/>
      <c r="VUO49" s="211"/>
      <c r="VUP49" s="211"/>
      <c r="VUQ49" s="211"/>
      <c r="VUR49" s="211"/>
      <c r="VUS49" s="211"/>
      <c r="VUT49" s="211"/>
      <c r="VUU49" s="211"/>
      <c r="VUV49" s="211"/>
      <c r="VUW49" s="211"/>
      <c r="VUX49" s="211"/>
      <c r="VUY49" s="211"/>
      <c r="VUZ49" s="211"/>
      <c r="VVA49" s="211"/>
      <c r="VVB49" s="211"/>
      <c r="VVC49" s="211"/>
      <c r="VVD49" s="211"/>
      <c r="VVE49" s="211"/>
      <c r="VVF49" s="211"/>
      <c r="VVG49" s="211"/>
      <c r="VVH49" s="211"/>
      <c r="VVI49" s="211"/>
      <c r="VVJ49" s="211"/>
      <c r="VVK49" s="211"/>
      <c r="VVL49" s="211"/>
      <c r="VVM49" s="211"/>
      <c r="VVN49" s="211"/>
      <c r="VVO49" s="211"/>
      <c r="VVP49" s="211"/>
      <c r="VVQ49" s="211"/>
      <c r="VVR49" s="211"/>
      <c r="VVS49" s="211"/>
      <c r="VVT49" s="211"/>
      <c r="VVU49" s="211"/>
      <c r="VVV49" s="211"/>
      <c r="VVW49" s="211"/>
      <c r="VVX49" s="211"/>
      <c r="VVY49" s="211"/>
      <c r="VVZ49" s="211"/>
      <c r="VWA49" s="211"/>
      <c r="VWB49" s="211"/>
      <c r="VWC49" s="211"/>
      <c r="VWD49" s="211"/>
      <c r="VWE49" s="211"/>
      <c r="VWF49" s="211"/>
      <c r="VWG49" s="211"/>
      <c r="VWH49" s="211"/>
      <c r="VWI49" s="211"/>
      <c r="VWJ49" s="211"/>
      <c r="VWK49" s="211"/>
      <c r="VWL49" s="211"/>
      <c r="VWM49" s="211"/>
      <c r="VWN49" s="211"/>
      <c r="VWO49" s="211"/>
      <c r="VWP49" s="211"/>
      <c r="VWQ49" s="211"/>
      <c r="VWR49" s="211"/>
      <c r="VWS49" s="211"/>
      <c r="VWT49" s="211"/>
      <c r="VWU49" s="211"/>
      <c r="VWV49" s="211"/>
      <c r="VWW49" s="211"/>
      <c r="VWX49" s="211"/>
      <c r="VWY49" s="211"/>
      <c r="VWZ49" s="211"/>
      <c r="VXA49" s="211"/>
      <c r="VXB49" s="211"/>
      <c r="VXC49" s="211"/>
      <c r="VXD49" s="211"/>
      <c r="VXE49" s="211"/>
      <c r="VXF49" s="211"/>
      <c r="VXG49" s="211"/>
      <c r="VXH49" s="211"/>
      <c r="VXI49" s="211"/>
      <c r="VXJ49" s="211"/>
      <c r="VXK49" s="211"/>
      <c r="VXL49" s="211"/>
      <c r="VXM49" s="211"/>
      <c r="VXN49" s="211"/>
      <c r="VXO49" s="211"/>
      <c r="VXP49" s="211"/>
      <c r="VXQ49" s="211"/>
      <c r="VXR49" s="211"/>
      <c r="VXS49" s="211"/>
      <c r="VXT49" s="211"/>
      <c r="VXU49" s="211"/>
      <c r="VXV49" s="211"/>
      <c r="VXW49" s="211"/>
      <c r="VXX49" s="211"/>
      <c r="VXY49" s="211"/>
      <c r="VXZ49" s="211"/>
      <c r="VYA49" s="211"/>
      <c r="VYB49" s="211"/>
      <c r="VYC49" s="211"/>
      <c r="VYD49" s="211"/>
      <c r="VYE49" s="211"/>
      <c r="VYF49" s="211"/>
      <c r="VYG49" s="211"/>
      <c r="VYH49" s="211"/>
      <c r="VYI49" s="211"/>
      <c r="VYJ49" s="211"/>
      <c r="VYK49" s="211"/>
      <c r="VYL49" s="211"/>
      <c r="VYM49" s="211"/>
      <c r="VYN49" s="211"/>
      <c r="VYO49" s="211"/>
      <c r="VYP49" s="211"/>
      <c r="VYQ49" s="211"/>
      <c r="VYR49" s="211"/>
      <c r="VYS49" s="211"/>
      <c r="VYT49" s="211"/>
      <c r="VYU49" s="211"/>
      <c r="VYV49" s="211"/>
      <c r="VYW49" s="211"/>
      <c r="VYX49" s="211"/>
      <c r="VYY49" s="211"/>
      <c r="VYZ49" s="211"/>
      <c r="VZA49" s="211"/>
      <c r="VZB49" s="211"/>
      <c r="VZC49" s="211"/>
      <c r="VZD49" s="211"/>
      <c r="VZE49" s="211"/>
      <c r="VZF49" s="211"/>
      <c r="VZG49" s="211"/>
      <c r="VZH49" s="211"/>
      <c r="VZI49" s="211"/>
      <c r="VZJ49" s="211"/>
      <c r="VZK49" s="211"/>
      <c r="VZL49" s="211"/>
      <c r="VZM49" s="211"/>
      <c r="VZN49" s="211"/>
      <c r="VZO49" s="211"/>
      <c r="VZP49" s="211"/>
      <c r="VZQ49" s="211"/>
      <c r="VZR49" s="211"/>
      <c r="VZS49" s="211"/>
      <c r="VZT49" s="211"/>
      <c r="VZU49" s="211"/>
      <c r="VZV49" s="211"/>
      <c r="VZW49" s="211"/>
      <c r="VZX49" s="211"/>
      <c r="VZY49" s="211"/>
      <c r="VZZ49" s="211"/>
      <c r="WAA49" s="211"/>
      <c r="WAB49" s="211"/>
      <c r="WAC49" s="211"/>
      <c r="WAD49" s="211"/>
      <c r="WAE49" s="211"/>
      <c r="WAF49" s="211"/>
      <c r="WAG49" s="211"/>
      <c r="WAH49" s="211"/>
      <c r="WAI49" s="211"/>
      <c r="WAJ49" s="211"/>
      <c r="WAK49" s="211"/>
      <c r="WAL49" s="211"/>
      <c r="WAM49" s="211"/>
      <c r="WAN49" s="211"/>
      <c r="WAO49" s="211"/>
      <c r="WAP49" s="211"/>
      <c r="WAQ49" s="211"/>
      <c r="WAR49" s="211"/>
      <c r="WAS49" s="211"/>
      <c r="WAT49" s="211"/>
      <c r="WAU49" s="211"/>
      <c r="WAV49" s="211"/>
      <c r="WAW49" s="211"/>
      <c r="WAX49" s="211"/>
      <c r="WAY49" s="211"/>
      <c r="WAZ49" s="211"/>
      <c r="WBA49" s="211"/>
      <c r="WBB49" s="211"/>
      <c r="WBC49" s="211"/>
      <c r="WBD49" s="211"/>
      <c r="WBE49" s="211"/>
      <c r="WBF49" s="211"/>
      <c r="WBG49" s="211"/>
      <c r="WBH49" s="211"/>
      <c r="WBI49" s="211"/>
      <c r="WBJ49" s="211"/>
      <c r="WBK49" s="211"/>
      <c r="WBL49" s="211"/>
      <c r="WBM49" s="211"/>
      <c r="WBN49" s="211"/>
      <c r="WBO49" s="211"/>
      <c r="WBP49" s="211"/>
      <c r="WBQ49" s="211"/>
      <c r="WBR49" s="211"/>
      <c r="WBS49" s="211"/>
      <c r="WBT49" s="211"/>
      <c r="WBU49" s="211"/>
      <c r="WBV49" s="211"/>
      <c r="WBW49" s="211"/>
      <c r="WBX49" s="211"/>
      <c r="WBY49" s="211"/>
      <c r="WBZ49" s="211"/>
      <c r="WCA49" s="211"/>
      <c r="WCB49" s="211"/>
      <c r="WCC49" s="211"/>
      <c r="WCD49" s="211"/>
      <c r="WCE49" s="211"/>
      <c r="WCF49" s="211"/>
      <c r="WCG49" s="211"/>
      <c r="WCH49" s="211"/>
      <c r="WCI49" s="211"/>
      <c r="WCJ49" s="211"/>
      <c r="WCK49" s="211"/>
      <c r="WCL49" s="211"/>
      <c r="WCM49" s="211"/>
      <c r="WCN49" s="211"/>
      <c r="WCO49" s="211"/>
      <c r="WCP49" s="211"/>
      <c r="WCQ49" s="211"/>
      <c r="WCR49" s="211"/>
      <c r="WCS49" s="211"/>
      <c r="WCT49" s="211"/>
      <c r="WCU49" s="211"/>
      <c r="WCV49" s="211"/>
      <c r="WCW49" s="211"/>
      <c r="WCX49" s="211"/>
      <c r="WCY49" s="211"/>
      <c r="WCZ49" s="211"/>
      <c r="WDA49" s="211"/>
      <c r="WDB49" s="211"/>
      <c r="WDC49" s="211"/>
      <c r="WDD49" s="211"/>
      <c r="WDE49" s="211"/>
      <c r="WDF49" s="211"/>
      <c r="WDG49" s="211"/>
      <c r="WDH49" s="211"/>
      <c r="WDI49" s="211"/>
      <c r="WDJ49" s="211"/>
      <c r="WDK49" s="211"/>
      <c r="WDL49" s="211"/>
      <c r="WDM49" s="211"/>
      <c r="WDN49" s="211"/>
      <c r="WDO49" s="211"/>
      <c r="WDP49" s="211"/>
      <c r="WDQ49" s="211"/>
      <c r="WDR49" s="211"/>
      <c r="WDS49" s="211"/>
      <c r="WDT49" s="211"/>
      <c r="WDU49" s="211"/>
      <c r="WDV49" s="211"/>
      <c r="WDW49" s="211"/>
      <c r="WDX49" s="211"/>
      <c r="WDY49" s="211"/>
      <c r="WDZ49" s="211"/>
      <c r="WEA49" s="211"/>
      <c r="WEB49" s="211"/>
      <c r="WEC49" s="211"/>
      <c r="WED49" s="211"/>
      <c r="WEE49" s="211"/>
      <c r="WEF49" s="211"/>
      <c r="WEG49" s="211"/>
      <c r="WEH49" s="211"/>
      <c r="WEI49" s="211"/>
      <c r="WEJ49" s="211"/>
      <c r="WEK49" s="211"/>
      <c r="WEL49" s="211"/>
      <c r="WEM49" s="211"/>
      <c r="WEN49" s="211"/>
      <c r="WEO49" s="211"/>
      <c r="WEP49" s="211"/>
      <c r="WEQ49" s="211"/>
      <c r="WER49" s="211"/>
      <c r="WES49" s="211"/>
      <c r="WET49" s="211"/>
      <c r="WEU49" s="211"/>
      <c r="WEV49" s="211"/>
      <c r="WEW49" s="211"/>
      <c r="WEX49" s="211"/>
      <c r="WEY49" s="211"/>
      <c r="WEZ49" s="211"/>
      <c r="WFA49" s="211"/>
      <c r="WFB49" s="211"/>
      <c r="WFC49" s="211"/>
      <c r="WFD49" s="211"/>
      <c r="WFE49" s="211"/>
      <c r="WFF49" s="211"/>
      <c r="WFG49" s="211"/>
      <c r="WFH49" s="211"/>
      <c r="WFI49" s="211"/>
      <c r="WFJ49" s="211"/>
      <c r="WFK49" s="211"/>
      <c r="WFL49" s="211"/>
      <c r="WFM49" s="211"/>
      <c r="WFN49" s="211"/>
      <c r="WFO49" s="211"/>
      <c r="WFP49" s="211"/>
      <c r="WFQ49" s="211"/>
      <c r="WFR49" s="211"/>
      <c r="WFS49" s="211"/>
      <c r="WFT49" s="211"/>
      <c r="WFU49" s="211"/>
      <c r="WFV49" s="211"/>
      <c r="WFW49" s="211"/>
      <c r="WFX49" s="211"/>
      <c r="WFY49" s="211"/>
      <c r="WFZ49" s="211"/>
      <c r="WGA49" s="211"/>
      <c r="WGB49" s="211"/>
      <c r="WGC49" s="211"/>
      <c r="WGD49" s="211"/>
      <c r="WGE49" s="211"/>
      <c r="WGF49" s="211"/>
      <c r="WGG49" s="211"/>
      <c r="WGH49" s="211"/>
      <c r="WGI49" s="211"/>
      <c r="WGJ49" s="211"/>
      <c r="WGK49" s="211"/>
      <c r="WGL49" s="211"/>
      <c r="WGM49" s="211"/>
      <c r="WGN49" s="211"/>
      <c r="WGO49" s="211"/>
      <c r="WGP49" s="211"/>
      <c r="WGQ49" s="211"/>
      <c r="WGR49" s="211"/>
      <c r="WGS49" s="211"/>
      <c r="WGT49" s="211"/>
      <c r="WGU49" s="211"/>
      <c r="WGV49" s="211"/>
      <c r="WGW49" s="211"/>
      <c r="WGX49" s="211"/>
      <c r="WGY49" s="211"/>
      <c r="WGZ49" s="211"/>
      <c r="WHA49" s="211"/>
      <c r="WHB49" s="211"/>
      <c r="WHC49" s="211"/>
      <c r="WHD49" s="211"/>
      <c r="WHE49" s="211"/>
      <c r="WHF49" s="211"/>
      <c r="WHG49" s="211"/>
      <c r="WHH49" s="211"/>
      <c r="WHI49" s="211"/>
      <c r="WHJ49" s="211"/>
      <c r="WHK49" s="211"/>
      <c r="WHL49" s="211"/>
      <c r="WHM49" s="211"/>
      <c r="WHN49" s="211"/>
      <c r="WHO49" s="211"/>
      <c r="WHP49" s="211"/>
      <c r="WHQ49" s="211"/>
      <c r="WHR49" s="211"/>
      <c r="WHS49" s="211"/>
      <c r="WHT49" s="211"/>
      <c r="WHU49" s="211"/>
      <c r="WHV49" s="211"/>
      <c r="WHW49" s="211"/>
      <c r="WHX49" s="211"/>
      <c r="WHY49" s="211"/>
      <c r="WHZ49" s="211"/>
      <c r="WIA49" s="211"/>
      <c r="WIB49" s="211"/>
      <c r="WIC49" s="211"/>
      <c r="WID49" s="211"/>
      <c r="WIE49" s="211"/>
      <c r="WIF49" s="211"/>
      <c r="WIG49" s="211"/>
      <c r="WIH49" s="211"/>
      <c r="WII49" s="211"/>
      <c r="WIJ49" s="211"/>
      <c r="WIK49" s="211"/>
      <c r="WIL49" s="211"/>
      <c r="WIM49" s="211"/>
      <c r="WIN49" s="211"/>
      <c r="WIO49" s="211"/>
      <c r="WIP49" s="211"/>
      <c r="WIQ49" s="211"/>
      <c r="WIR49" s="211"/>
      <c r="WIS49" s="211"/>
      <c r="WIT49" s="211"/>
      <c r="WIU49" s="211"/>
      <c r="WIV49" s="211"/>
      <c r="WIW49" s="211"/>
      <c r="WIX49" s="211"/>
      <c r="WIY49" s="211"/>
      <c r="WIZ49" s="211"/>
      <c r="WJA49" s="211"/>
      <c r="WJB49" s="211"/>
      <c r="WJC49" s="211"/>
      <c r="WJD49" s="211"/>
      <c r="WJE49" s="211"/>
      <c r="WJF49" s="211"/>
      <c r="WJG49" s="211"/>
      <c r="WJH49" s="211"/>
      <c r="WJI49" s="211"/>
      <c r="WJJ49" s="211"/>
      <c r="WJK49" s="211"/>
      <c r="WJL49" s="211"/>
      <c r="WJM49" s="211"/>
      <c r="WJN49" s="211"/>
      <c r="WJO49" s="211"/>
      <c r="WJP49" s="211"/>
      <c r="WJQ49" s="211"/>
      <c r="WJR49" s="211"/>
      <c r="WJS49" s="211"/>
      <c r="WJT49" s="211"/>
      <c r="WJU49" s="211"/>
      <c r="WJV49" s="211"/>
      <c r="WJW49" s="211"/>
      <c r="WJX49" s="211"/>
      <c r="WJY49" s="211"/>
      <c r="WJZ49" s="211"/>
      <c r="WKA49" s="211"/>
      <c r="WKB49" s="211"/>
      <c r="WKC49" s="211"/>
      <c r="WKD49" s="211"/>
      <c r="WKE49" s="211"/>
      <c r="WKF49" s="211"/>
      <c r="WKG49" s="211"/>
      <c r="WKH49" s="211"/>
      <c r="WKI49" s="211"/>
      <c r="WKJ49" s="211"/>
      <c r="WKK49" s="211"/>
      <c r="WKL49" s="211"/>
      <c r="WKM49" s="211"/>
      <c r="WKN49" s="211"/>
      <c r="WKO49" s="211"/>
      <c r="WKP49" s="211"/>
      <c r="WKQ49" s="211"/>
      <c r="WKR49" s="211"/>
      <c r="WKS49" s="211"/>
      <c r="WKT49" s="211"/>
      <c r="WKU49" s="211"/>
      <c r="WKV49" s="211"/>
      <c r="WKW49" s="211"/>
      <c r="WKX49" s="211"/>
      <c r="WKY49" s="211"/>
      <c r="WKZ49" s="211"/>
      <c r="WLA49" s="211"/>
      <c r="WLB49" s="211"/>
      <c r="WLC49" s="211"/>
      <c r="WLD49" s="211"/>
      <c r="WLE49" s="211"/>
      <c r="WLF49" s="211"/>
      <c r="WLG49" s="211"/>
      <c r="WLH49" s="211"/>
      <c r="WLI49" s="211"/>
      <c r="WLJ49" s="211"/>
      <c r="WLK49" s="211"/>
      <c r="WLL49" s="211"/>
      <c r="WLM49" s="211"/>
      <c r="WLN49" s="211"/>
      <c r="WLO49" s="211"/>
      <c r="WLP49" s="211"/>
      <c r="WLQ49" s="211"/>
      <c r="WLR49" s="211"/>
      <c r="WLS49" s="211"/>
      <c r="WLT49" s="211"/>
      <c r="WLU49" s="211"/>
      <c r="WLV49" s="211"/>
      <c r="WLW49" s="211"/>
      <c r="WLX49" s="211"/>
      <c r="WLY49" s="211"/>
      <c r="WLZ49" s="211"/>
      <c r="WMA49" s="211"/>
      <c r="WMB49" s="211"/>
      <c r="WMC49" s="211"/>
      <c r="WMD49" s="211"/>
      <c r="WME49" s="211"/>
      <c r="WMF49" s="211"/>
      <c r="WMG49" s="211"/>
      <c r="WMH49" s="211"/>
      <c r="WMI49" s="211"/>
      <c r="WMJ49" s="211"/>
      <c r="WMK49" s="211"/>
      <c r="WML49" s="211"/>
      <c r="WMM49" s="211"/>
      <c r="WMN49" s="211"/>
      <c r="WMO49" s="211"/>
      <c r="WMP49" s="211"/>
      <c r="WMQ49" s="211"/>
      <c r="WMR49" s="211"/>
      <c r="WMS49" s="211"/>
      <c r="WMT49" s="211"/>
      <c r="WMU49" s="211"/>
      <c r="WMV49" s="211"/>
      <c r="WMW49" s="211"/>
      <c r="WMX49" s="211"/>
      <c r="WMY49" s="211"/>
      <c r="WMZ49" s="211"/>
      <c r="WNA49" s="211"/>
      <c r="WNB49" s="211"/>
      <c r="WNC49" s="211"/>
      <c r="WND49" s="211"/>
      <c r="WNE49" s="211"/>
      <c r="WNF49" s="211"/>
      <c r="WNG49" s="211"/>
      <c r="WNH49" s="211"/>
      <c r="WNI49" s="211"/>
      <c r="WNJ49" s="211"/>
      <c r="WNK49" s="211"/>
      <c r="WNL49" s="211"/>
      <c r="WNM49" s="211"/>
      <c r="WNN49" s="211"/>
      <c r="WNO49" s="211"/>
      <c r="WNP49" s="211"/>
      <c r="WNQ49" s="211"/>
      <c r="WNR49" s="211"/>
      <c r="WNS49" s="211"/>
      <c r="WNT49" s="211"/>
      <c r="WNU49" s="211"/>
      <c r="WNV49" s="211"/>
      <c r="WNW49" s="211"/>
      <c r="WNX49" s="211"/>
      <c r="WNY49" s="211"/>
      <c r="WNZ49" s="211"/>
      <c r="WOA49" s="211"/>
      <c r="WOB49" s="211"/>
      <c r="WOC49" s="211"/>
      <c r="WOD49" s="211"/>
      <c r="WOE49" s="211"/>
      <c r="WOF49" s="211"/>
      <c r="WOG49" s="211"/>
      <c r="WOH49" s="211"/>
      <c r="WOI49" s="211"/>
      <c r="WOJ49" s="211"/>
      <c r="WOK49" s="211"/>
      <c r="WOL49" s="211"/>
      <c r="WOM49" s="211"/>
      <c r="WON49" s="211"/>
      <c r="WOO49" s="211"/>
      <c r="WOP49" s="211"/>
      <c r="WOQ49" s="211"/>
      <c r="WOR49" s="211"/>
      <c r="WOS49" s="211"/>
      <c r="WOT49" s="211"/>
      <c r="WOU49" s="211"/>
      <c r="WOV49" s="211"/>
      <c r="WOW49" s="211"/>
      <c r="WOX49" s="211"/>
      <c r="WOY49" s="211"/>
      <c r="WOZ49" s="211"/>
      <c r="WPA49" s="211"/>
      <c r="WPB49" s="211"/>
      <c r="WPC49" s="211"/>
      <c r="WPD49" s="211"/>
      <c r="WPE49" s="211"/>
      <c r="WPF49" s="211"/>
      <c r="WPG49" s="211"/>
      <c r="WPH49" s="211"/>
      <c r="WPI49" s="211"/>
      <c r="WPJ49" s="211"/>
      <c r="WPK49" s="211"/>
      <c r="WPL49" s="211"/>
      <c r="WPM49" s="211"/>
      <c r="WPN49" s="211"/>
      <c r="WPO49" s="211"/>
      <c r="WPP49" s="211"/>
      <c r="WPQ49" s="211"/>
      <c r="WPR49" s="211"/>
      <c r="WPS49" s="211"/>
      <c r="WPT49" s="211"/>
      <c r="WPU49" s="211"/>
      <c r="WPV49" s="211"/>
      <c r="WPW49" s="211"/>
      <c r="WPX49" s="211"/>
      <c r="WPY49" s="211"/>
      <c r="WPZ49" s="211"/>
      <c r="WQA49" s="211"/>
      <c r="WQB49" s="211"/>
      <c r="WQC49" s="211"/>
      <c r="WQD49" s="211"/>
      <c r="WQE49" s="211"/>
      <c r="WQF49" s="211"/>
      <c r="WQG49" s="211"/>
      <c r="WQH49" s="211"/>
      <c r="WQI49" s="211"/>
      <c r="WQJ49" s="211"/>
      <c r="WQK49" s="211"/>
      <c r="WQL49" s="211"/>
      <c r="WQM49" s="211"/>
      <c r="WQN49" s="211"/>
      <c r="WQO49" s="211"/>
      <c r="WQP49" s="211"/>
      <c r="WQQ49" s="211"/>
      <c r="WQR49" s="211"/>
      <c r="WQS49" s="211"/>
      <c r="WQT49" s="211"/>
      <c r="WQU49" s="211"/>
      <c r="WQV49" s="211"/>
      <c r="WQW49" s="211"/>
      <c r="WQX49" s="211"/>
      <c r="WQY49" s="211"/>
      <c r="WQZ49" s="211"/>
      <c r="WRA49" s="211"/>
      <c r="WRB49" s="211"/>
      <c r="WRC49" s="211"/>
      <c r="WRD49" s="211"/>
      <c r="WRE49" s="211"/>
      <c r="WRF49" s="211"/>
      <c r="WRG49" s="211"/>
      <c r="WRH49" s="211"/>
      <c r="WRI49" s="211"/>
      <c r="WRJ49" s="211"/>
      <c r="WRK49" s="211"/>
      <c r="WRL49" s="211"/>
      <c r="WRM49" s="211"/>
      <c r="WRN49" s="211"/>
      <c r="WRO49" s="211"/>
      <c r="WRP49" s="211"/>
      <c r="WRQ49" s="211"/>
      <c r="WRR49" s="211"/>
      <c r="WRS49" s="211"/>
      <c r="WRT49" s="211"/>
      <c r="WRU49" s="211"/>
      <c r="WRV49" s="211"/>
      <c r="WRW49" s="211"/>
      <c r="WRX49" s="211"/>
      <c r="WRY49" s="211"/>
      <c r="WRZ49" s="211"/>
      <c r="WSA49" s="211"/>
      <c r="WSB49" s="211"/>
      <c r="WSC49" s="211"/>
      <c r="WSD49" s="211"/>
      <c r="WSE49" s="211"/>
      <c r="WSF49" s="211"/>
      <c r="WSG49" s="211"/>
      <c r="WSH49" s="211"/>
      <c r="WSI49" s="211"/>
      <c r="WSJ49" s="211"/>
      <c r="WSK49" s="211"/>
      <c r="WSL49" s="211"/>
      <c r="WSM49" s="211"/>
      <c r="WSN49" s="211"/>
      <c r="WSO49" s="211"/>
      <c r="WSP49" s="211"/>
      <c r="WSQ49" s="211"/>
      <c r="WSR49" s="211"/>
      <c r="WSS49" s="211"/>
      <c r="WST49" s="211"/>
      <c r="WSU49" s="211"/>
      <c r="WSV49" s="211"/>
      <c r="WSW49" s="211"/>
      <c r="WSX49" s="211"/>
      <c r="WSY49" s="211"/>
      <c r="WSZ49" s="211"/>
      <c r="WTA49" s="211"/>
      <c r="WTB49" s="211"/>
      <c r="WTC49" s="211"/>
      <c r="WTD49" s="211"/>
      <c r="WTE49" s="211"/>
      <c r="WTF49" s="211"/>
      <c r="WTG49" s="211"/>
      <c r="WTH49" s="211"/>
      <c r="WTI49" s="211"/>
      <c r="WTJ49" s="211"/>
      <c r="WTK49" s="211"/>
      <c r="WTL49" s="211"/>
      <c r="WTM49" s="211"/>
      <c r="WTN49" s="211"/>
      <c r="WTO49" s="211"/>
      <c r="WTP49" s="211"/>
      <c r="WTQ49" s="211"/>
      <c r="WTR49" s="211"/>
      <c r="WTS49" s="211"/>
      <c r="WTT49" s="211"/>
      <c r="WTU49" s="211"/>
      <c r="WTV49" s="211"/>
      <c r="WTW49" s="211"/>
      <c r="WTX49" s="211"/>
      <c r="WTY49" s="211"/>
      <c r="WTZ49" s="211"/>
      <c r="WUA49" s="211"/>
      <c r="WUB49" s="211"/>
      <c r="WUC49" s="211"/>
      <c r="WUD49" s="211"/>
      <c r="WUE49" s="211"/>
      <c r="WUF49" s="211"/>
      <c r="WUG49" s="211"/>
      <c r="WUH49" s="211"/>
      <c r="WUI49" s="211"/>
      <c r="WUJ49" s="211"/>
      <c r="WUK49" s="211"/>
      <c r="WUL49" s="211"/>
      <c r="WUM49" s="211"/>
      <c r="WUN49" s="211"/>
      <c r="WUO49" s="211"/>
      <c r="WUP49" s="211"/>
      <c r="WUQ49" s="211"/>
      <c r="WUR49" s="211"/>
      <c r="WUS49" s="211"/>
      <c r="WUT49" s="211"/>
      <c r="WUU49" s="211"/>
      <c r="WUV49" s="211"/>
      <c r="WUW49" s="211"/>
      <c r="WUX49" s="211"/>
      <c r="WUY49" s="211"/>
      <c r="WUZ49" s="211"/>
      <c r="WVA49" s="211"/>
      <c r="WVB49" s="211"/>
      <c r="WVC49" s="211"/>
      <c r="WVD49" s="211"/>
      <c r="WVE49" s="211"/>
      <c r="WVF49" s="211"/>
      <c r="WVG49" s="211"/>
      <c r="WVH49" s="211"/>
      <c r="WVI49" s="211"/>
      <c r="WVJ49" s="211"/>
      <c r="WVK49" s="211"/>
      <c r="WVL49" s="211"/>
      <c r="WVM49" s="211"/>
      <c r="WVN49" s="211"/>
      <c r="WVO49" s="211"/>
      <c r="WVP49" s="211"/>
      <c r="WVQ49" s="211"/>
      <c r="WVR49" s="211"/>
      <c r="WVS49" s="211"/>
      <c r="WVT49" s="211"/>
      <c r="WVU49" s="211"/>
      <c r="WVV49" s="211"/>
      <c r="WVW49" s="211"/>
    </row>
    <row r="50" spans="1:16143" s="19" customFormat="1" ht="15" thickTop="1">
      <c r="A50" s="211"/>
      <c r="B50" s="209"/>
      <c r="C50" s="228"/>
      <c r="D50" s="211"/>
      <c r="E50" s="211"/>
      <c r="F50" s="228"/>
      <c r="G50" s="211"/>
      <c r="H50" s="228"/>
      <c r="I50" s="211"/>
      <c r="J50" s="211"/>
      <c r="K50" s="211"/>
      <c r="M50" s="211"/>
      <c r="N50" s="211"/>
      <c r="O50" s="86"/>
      <c r="P50" s="86"/>
      <c r="R50" s="26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  <c r="BS50" s="211"/>
      <c r="BT50" s="211"/>
      <c r="BU50" s="211"/>
      <c r="BV50" s="211"/>
      <c r="BW50" s="211"/>
      <c r="BX50" s="211"/>
      <c r="BY50" s="211"/>
      <c r="BZ50" s="211"/>
      <c r="CA50" s="211"/>
      <c r="CB50" s="211"/>
      <c r="CC50" s="211"/>
      <c r="CD50" s="211"/>
      <c r="CE50" s="211"/>
      <c r="CF50" s="211"/>
      <c r="CG50" s="211"/>
      <c r="CH50" s="211"/>
      <c r="CI50" s="211"/>
      <c r="CJ50" s="211"/>
      <c r="CK50" s="211"/>
      <c r="CL50" s="211"/>
      <c r="CM50" s="211"/>
      <c r="CN50" s="211"/>
      <c r="CO50" s="211"/>
      <c r="CP50" s="211"/>
      <c r="CQ50" s="211"/>
      <c r="CR50" s="211"/>
      <c r="CS50" s="211"/>
      <c r="CT50" s="211"/>
      <c r="CU50" s="211"/>
      <c r="CV50" s="211"/>
      <c r="CW50" s="211"/>
      <c r="CX50" s="211"/>
      <c r="CY50" s="211"/>
      <c r="CZ50" s="211"/>
      <c r="DA50" s="211"/>
      <c r="DB50" s="211"/>
      <c r="DC50" s="211"/>
      <c r="DD50" s="211"/>
      <c r="DE50" s="211"/>
      <c r="DF50" s="211"/>
      <c r="DG50" s="211"/>
      <c r="DH50" s="211"/>
      <c r="DI50" s="211"/>
      <c r="DJ50" s="211"/>
      <c r="DK50" s="211"/>
      <c r="DL50" s="211"/>
      <c r="DM50" s="211"/>
      <c r="DN50" s="211"/>
      <c r="DO50" s="211"/>
      <c r="DP50" s="211"/>
      <c r="DQ50" s="211"/>
      <c r="DR50" s="211"/>
      <c r="DS50" s="211"/>
      <c r="DT50" s="211"/>
      <c r="DU50" s="211"/>
      <c r="DV50" s="211"/>
      <c r="DW50" s="211"/>
      <c r="DX50" s="211"/>
      <c r="DY50" s="211"/>
      <c r="DZ50" s="211"/>
      <c r="EA50" s="211"/>
      <c r="EB50" s="211"/>
      <c r="EC50" s="211"/>
      <c r="ED50" s="211"/>
      <c r="EE50" s="211"/>
      <c r="EF50" s="211"/>
      <c r="EG50" s="211"/>
      <c r="EH50" s="211"/>
      <c r="EI50" s="211"/>
      <c r="EJ50" s="211"/>
      <c r="EK50" s="211"/>
      <c r="EL50" s="211"/>
      <c r="EM50" s="211"/>
      <c r="EN50" s="211"/>
      <c r="EO50" s="211"/>
      <c r="EP50" s="211"/>
      <c r="EQ50" s="211"/>
      <c r="ER50" s="211"/>
      <c r="ES50" s="211"/>
      <c r="ET50" s="211"/>
      <c r="EU50" s="211"/>
      <c r="EV50" s="211"/>
      <c r="EW50" s="211"/>
      <c r="EX50" s="211"/>
      <c r="EY50" s="211"/>
      <c r="EZ50" s="211"/>
      <c r="FA50" s="211"/>
      <c r="FB50" s="211"/>
      <c r="FC50" s="211"/>
      <c r="FD50" s="211"/>
      <c r="FE50" s="211"/>
      <c r="FF50" s="211"/>
      <c r="FG50" s="211"/>
      <c r="FH50" s="211"/>
      <c r="FI50" s="211"/>
      <c r="FJ50" s="211"/>
      <c r="FK50" s="211"/>
      <c r="FL50" s="211"/>
      <c r="FM50" s="211"/>
      <c r="FN50" s="211"/>
      <c r="FO50" s="211"/>
      <c r="FP50" s="211"/>
      <c r="FQ50" s="211"/>
      <c r="FR50" s="211"/>
      <c r="FS50" s="211"/>
      <c r="FT50" s="211"/>
      <c r="FU50" s="211"/>
      <c r="FV50" s="211"/>
      <c r="FW50" s="211"/>
      <c r="FX50" s="211"/>
      <c r="FY50" s="211"/>
      <c r="FZ50" s="211"/>
      <c r="GA50" s="211"/>
      <c r="GB50" s="211"/>
      <c r="GC50" s="211"/>
      <c r="GD50" s="211"/>
      <c r="GE50" s="211"/>
      <c r="GF50" s="211"/>
      <c r="GG50" s="211"/>
      <c r="GH50" s="211"/>
      <c r="GI50" s="211"/>
      <c r="GJ50" s="211"/>
      <c r="GK50" s="211"/>
      <c r="GL50" s="211"/>
      <c r="GM50" s="211"/>
      <c r="GN50" s="211"/>
      <c r="GO50" s="211"/>
      <c r="GP50" s="211"/>
      <c r="GQ50" s="211"/>
      <c r="GR50" s="211"/>
      <c r="GS50" s="211"/>
      <c r="GT50" s="211"/>
      <c r="GU50" s="211"/>
      <c r="GV50" s="211"/>
      <c r="GW50" s="211"/>
      <c r="GX50" s="211"/>
      <c r="GY50" s="211"/>
      <c r="GZ50" s="211"/>
      <c r="HA50" s="211"/>
      <c r="HB50" s="211"/>
      <c r="HC50" s="211"/>
      <c r="HD50" s="211"/>
      <c r="HE50" s="211"/>
      <c r="HF50" s="211"/>
      <c r="HG50" s="211"/>
      <c r="HH50" s="211"/>
      <c r="HI50" s="211"/>
      <c r="HJ50" s="211"/>
      <c r="HK50" s="211"/>
      <c r="HL50" s="211"/>
      <c r="HM50" s="211"/>
      <c r="HN50" s="211"/>
      <c r="HO50" s="211"/>
      <c r="HP50" s="211"/>
      <c r="HQ50" s="211"/>
      <c r="HR50" s="211"/>
      <c r="HS50" s="211"/>
      <c r="HT50" s="211"/>
      <c r="HU50" s="211"/>
      <c r="HV50" s="211"/>
      <c r="HW50" s="211"/>
      <c r="HX50" s="211"/>
      <c r="HY50" s="211"/>
      <c r="HZ50" s="211"/>
      <c r="IA50" s="211"/>
      <c r="IB50" s="211"/>
      <c r="IC50" s="211"/>
      <c r="ID50" s="211"/>
      <c r="IE50" s="211"/>
      <c r="IF50" s="211"/>
      <c r="IG50" s="211"/>
      <c r="IH50" s="211"/>
      <c r="II50" s="211"/>
      <c r="IJ50" s="211"/>
      <c r="IK50" s="211"/>
      <c r="IL50" s="211"/>
      <c r="IM50" s="211"/>
      <c r="IN50" s="211"/>
      <c r="IO50" s="211"/>
      <c r="IP50" s="211"/>
      <c r="IQ50" s="211"/>
      <c r="IR50" s="211"/>
      <c r="IS50" s="211"/>
      <c r="IT50" s="211"/>
      <c r="IU50" s="211"/>
      <c r="IV50" s="211"/>
      <c r="IW50" s="211"/>
      <c r="IX50" s="211"/>
      <c r="IY50" s="211"/>
      <c r="IZ50" s="211"/>
      <c r="JA50" s="211"/>
      <c r="JB50" s="211"/>
      <c r="JC50" s="211"/>
      <c r="JD50" s="211"/>
      <c r="JE50" s="211"/>
      <c r="JF50" s="211"/>
      <c r="JG50" s="211"/>
      <c r="JH50" s="211"/>
      <c r="JI50" s="211"/>
      <c r="JJ50" s="211"/>
      <c r="JK50" s="211"/>
      <c r="JL50" s="211"/>
      <c r="JM50" s="211"/>
      <c r="JN50" s="211"/>
      <c r="JO50" s="211"/>
      <c r="JP50" s="211"/>
      <c r="JQ50" s="211"/>
      <c r="JR50" s="211"/>
      <c r="JS50" s="211"/>
      <c r="JT50" s="211"/>
      <c r="JU50" s="211"/>
      <c r="JV50" s="211"/>
      <c r="JW50" s="211"/>
      <c r="JX50" s="211"/>
      <c r="JY50" s="211"/>
      <c r="JZ50" s="211"/>
      <c r="KA50" s="211"/>
      <c r="KB50" s="211"/>
      <c r="KC50" s="211"/>
      <c r="KD50" s="211"/>
      <c r="KE50" s="211"/>
      <c r="KF50" s="211"/>
      <c r="KG50" s="211"/>
      <c r="KH50" s="211"/>
      <c r="KI50" s="211"/>
      <c r="KJ50" s="211"/>
      <c r="KK50" s="211"/>
      <c r="KL50" s="211"/>
      <c r="KM50" s="211"/>
      <c r="KN50" s="211"/>
      <c r="KO50" s="211"/>
      <c r="KP50" s="211"/>
      <c r="KQ50" s="211"/>
      <c r="KR50" s="211"/>
      <c r="KS50" s="211"/>
      <c r="KT50" s="211"/>
      <c r="KU50" s="211"/>
      <c r="KV50" s="211"/>
      <c r="KW50" s="211"/>
      <c r="KX50" s="211"/>
      <c r="KY50" s="211"/>
      <c r="KZ50" s="211"/>
      <c r="LA50" s="211"/>
      <c r="LB50" s="211"/>
      <c r="LC50" s="211"/>
      <c r="LD50" s="211"/>
      <c r="LE50" s="211"/>
      <c r="LF50" s="211"/>
      <c r="LG50" s="211"/>
      <c r="LH50" s="211"/>
      <c r="LI50" s="211"/>
      <c r="LJ50" s="211"/>
      <c r="LK50" s="211"/>
      <c r="LL50" s="211"/>
      <c r="LM50" s="211"/>
      <c r="LN50" s="211"/>
      <c r="LO50" s="211"/>
      <c r="LP50" s="211"/>
      <c r="LQ50" s="211"/>
      <c r="LR50" s="211"/>
      <c r="LS50" s="211"/>
      <c r="LT50" s="211"/>
      <c r="LU50" s="211"/>
      <c r="LV50" s="211"/>
      <c r="LW50" s="211"/>
      <c r="LX50" s="211"/>
      <c r="LY50" s="211"/>
      <c r="LZ50" s="211"/>
      <c r="MA50" s="211"/>
      <c r="MB50" s="211"/>
      <c r="MC50" s="211"/>
      <c r="MD50" s="211"/>
      <c r="ME50" s="211"/>
      <c r="MF50" s="211"/>
      <c r="MG50" s="211"/>
      <c r="MH50" s="211"/>
      <c r="MI50" s="211"/>
      <c r="MJ50" s="211"/>
      <c r="MK50" s="211"/>
      <c r="ML50" s="211"/>
      <c r="MM50" s="211"/>
      <c r="MN50" s="211"/>
      <c r="MO50" s="211"/>
      <c r="MP50" s="211"/>
      <c r="MQ50" s="211"/>
      <c r="MR50" s="211"/>
      <c r="MS50" s="211"/>
      <c r="MT50" s="211"/>
      <c r="MU50" s="211"/>
      <c r="MV50" s="211"/>
      <c r="MW50" s="211"/>
      <c r="MX50" s="211"/>
      <c r="MY50" s="211"/>
      <c r="MZ50" s="211"/>
      <c r="NA50" s="211"/>
      <c r="NB50" s="211"/>
      <c r="NC50" s="211"/>
      <c r="ND50" s="211"/>
      <c r="NE50" s="211"/>
      <c r="NF50" s="211"/>
      <c r="NG50" s="211"/>
      <c r="NH50" s="211"/>
      <c r="NI50" s="211"/>
      <c r="NJ50" s="211"/>
      <c r="NK50" s="211"/>
      <c r="NL50" s="211"/>
      <c r="NM50" s="211"/>
      <c r="NN50" s="211"/>
      <c r="NO50" s="211"/>
      <c r="NP50" s="211"/>
      <c r="NQ50" s="211"/>
      <c r="NR50" s="211"/>
      <c r="NS50" s="211"/>
      <c r="NT50" s="211"/>
      <c r="NU50" s="211"/>
      <c r="NV50" s="211"/>
      <c r="NW50" s="211"/>
      <c r="NX50" s="211"/>
      <c r="NY50" s="211"/>
      <c r="NZ50" s="211"/>
      <c r="OA50" s="211"/>
      <c r="OB50" s="211"/>
      <c r="OC50" s="211"/>
      <c r="OD50" s="211"/>
      <c r="OE50" s="211"/>
      <c r="OF50" s="211"/>
      <c r="OG50" s="211"/>
      <c r="OH50" s="211"/>
      <c r="OI50" s="211"/>
      <c r="OJ50" s="211"/>
      <c r="OK50" s="211"/>
      <c r="OL50" s="211"/>
      <c r="OM50" s="211"/>
      <c r="ON50" s="211"/>
      <c r="OO50" s="211"/>
      <c r="OP50" s="211"/>
      <c r="OQ50" s="211"/>
      <c r="OR50" s="211"/>
      <c r="OS50" s="211"/>
      <c r="OT50" s="211"/>
      <c r="OU50" s="211"/>
      <c r="OV50" s="211"/>
      <c r="OW50" s="211"/>
      <c r="OX50" s="211"/>
      <c r="OY50" s="211"/>
      <c r="OZ50" s="211"/>
      <c r="PA50" s="211"/>
      <c r="PB50" s="211"/>
      <c r="PC50" s="211"/>
      <c r="PD50" s="211"/>
      <c r="PE50" s="211"/>
      <c r="PF50" s="211"/>
      <c r="PG50" s="211"/>
      <c r="PH50" s="211"/>
      <c r="PI50" s="211"/>
      <c r="PJ50" s="211"/>
      <c r="PK50" s="211"/>
      <c r="PL50" s="211"/>
      <c r="PM50" s="211"/>
      <c r="PN50" s="211"/>
      <c r="PO50" s="211"/>
      <c r="PP50" s="211"/>
      <c r="PQ50" s="211"/>
      <c r="PR50" s="211"/>
      <c r="PS50" s="211"/>
      <c r="PT50" s="211"/>
      <c r="PU50" s="211"/>
      <c r="PV50" s="211"/>
      <c r="PW50" s="211"/>
      <c r="PX50" s="211"/>
      <c r="PY50" s="211"/>
      <c r="PZ50" s="211"/>
      <c r="QA50" s="211"/>
      <c r="QB50" s="211"/>
      <c r="QC50" s="211"/>
      <c r="QD50" s="211"/>
      <c r="QE50" s="211"/>
      <c r="QF50" s="211"/>
      <c r="QG50" s="211"/>
      <c r="QH50" s="211"/>
      <c r="QI50" s="211"/>
      <c r="QJ50" s="211"/>
      <c r="QK50" s="211"/>
      <c r="QL50" s="211"/>
      <c r="QM50" s="211"/>
      <c r="QN50" s="211"/>
      <c r="QO50" s="211"/>
      <c r="QP50" s="211"/>
      <c r="QQ50" s="211"/>
      <c r="QR50" s="211"/>
      <c r="QS50" s="211"/>
      <c r="QT50" s="211"/>
      <c r="QU50" s="211"/>
      <c r="QV50" s="211"/>
      <c r="QW50" s="211"/>
      <c r="QX50" s="211"/>
      <c r="QY50" s="211"/>
      <c r="QZ50" s="211"/>
      <c r="RA50" s="211"/>
      <c r="RB50" s="211"/>
      <c r="RC50" s="211"/>
      <c r="RD50" s="211"/>
      <c r="RE50" s="211"/>
      <c r="RF50" s="211"/>
      <c r="RG50" s="211"/>
      <c r="RH50" s="211"/>
      <c r="RI50" s="211"/>
      <c r="RJ50" s="211"/>
      <c r="RK50" s="211"/>
      <c r="RL50" s="211"/>
      <c r="RM50" s="211"/>
      <c r="RN50" s="211"/>
      <c r="RO50" s="211"/>
      <c r="RP50" s="211"/>
      <c r="RQ50" s="211"/>
      <c r="RR50" s="211"/>
      <c r="RS50" s="211"/>
      <c r="RT50" s="211"/>
      <c r="RU50" s="211"/>
      <c r="RV50" s="211"/>
      <c r="RW50" s="211"/>
      <c r="RX50" s="211"/>
      <c r="RY50" s="211"/>
      <c r="RZ50" s="211"/>
      <c r="SA50" s="211"/>
      <c r="SB50" s="211"/>
      <c r="SC50" s="211"/>
      <c r="SD50" s="211"/>
      <c r="SE50" s="211"/>
      <c r="SF50" s="211"/>
      <c r="SG50" s="211"/>
      <c r="SH50" s="211"/>
      <c r="SI50" s="211"/>
      <c r="SJ50" s="211"/>
      <c r="SK50" s="211"/>
      <c r="SL50" s="211"/>
      <c r="SM50" s="211"/>
      <c r="SN50" s="211"/>
      <c r="SO50" s="211"/>
      <c r="SP50" s="211"/>
      <c r="SQ50" s="211"/>
      <c r="SR50" s="211"/>
      <c r="SS50" s="211"/>
      <c r="ST50" s="211"/>
      <c r="SU50" s="211"/>
      <c r="SV50" s="211"/>
      <c r="SW50" s="211"/>
      <c r="SX50" s="211"/>
      <c r="SY50" s="211"/>
      <c r="SZ50" s="211"/>
      <c r="TA50" s="211"/>
      <c r="TB50" s="211"/>
      <c r="TC50" s="211"/>
      <c r="TD50" s="211"/>
      <c r="TE50" s="211"/>
      <c r="TF50" s="211"/>
      <c r="TG50" s="211"/>
      <c r="TH50" s="211"/>
      <c r="TI50" s="211"/>
      <c r="TJ50" s="211"/>
      <c r="TK50" s="211"/>
      <c r="TL50" s="211"/>
      <c r="TM50" s="211"/>
      <c r="TN50" s="211"/>
      <c r="TO50" s="211"/>
      <c r="TP50" s="211"/>
      <c r="TQ50" s="211"/>
      <c r="TR50" s="211"/>
      <c r="TS50" s="211"/>
      <c r="TT50" s="211"/>
      <c r="TU50" s="211"/>
      <c r="TV50" s="211"/>
      <c r="TW50" s="211"/>
      <c r="TX50" s="211"/>
      <c r="TY50" s="211"/>
      <c r="TZ50" s="211"/>
      <c r="UA50" s="211"/>
      <c r="UB50" s="211"/>
      <c r="UC50" s="211"/>
      <c r="UD50" s="211"/>
      <c r="UE50" s="211"/>
      <c r="UF50" s="211"/>
      <c r="UG50" s="211"/>
      <c r="UH50" s="211"/>
      <c r="UI50" s="211"/>
      <c r="UJ50" s="211"/>
      <c r="UK50" s="211"/>
      <c r="UL50" s="211"/>
      <c r="UM50" s="211"/>
      <c r="UN50" s="211"/>
      <c r="UO50" s="211"/>
      <c r="UP50" s="211"/>
      <c r="UQ50" s="211"/>
      <c r="UR50" s="211"/>
      <c r="US50" s="211"/>
      <c r="UT50" s="211"/>
      <c r="UU50" s="211"/>
      <c r="UV50" s="211"/>
      <c r="UW50" s="211"/>
      <c r="UX50" s="211"/>
      <c r="UY50" s="211"/>
      <c r="UZ50" s="211"/>
      <c r="VA50" s="211"/>
      <c r="VB50" s="211"/>
      <c r="VC50" s="211"/>
      <c r="VD50" s="211"/>
      <c r="VE50" s="211"/>
      <c r="VF50" s="211"/>
      <c r="VG50" s="211"/>
      <c r="VH50" s="211"/>
      <c r="VI50" s="211"/>
      <c r="VJ50" s="211"/>
      <c r="VK50" s="211"/>
      <c r="VL50" s="211"/>
      <c r="VM50" s="211"/>
      <c r="VN50" s="211"/>
      <c r="VO50" s="211"/>
      <c r="VP50" s="211"/>
      <c r="VQ50" s="211"/>
      <c r="VR50" s="211"/>
      <c r="VS50" s="211"/>
      <c r="VT50" s="211"/>
      <c r="VU50" s="211"/>
      <c r="VV50" s="211"/>
      <c r="VW50" s="211"/>
      <c r="VX50" s="211"/>
      <c r="VY50" s="211"/>
      <c r="VZ50" s="211"/>
      <c r="WA50" s="211"/>
      <c r="WB50" s="211"/>
      <c r="WC50" s="211"/>
      <c r="WD50" s="211"/>
      <c r="WE50" s="211"/>
      <c r="WF50" s="211"/>
      <c r="WG50" s="211"/>
      <c r="WH50" s="211"/>
      <c r="WI50" s="211"/>
      <c r="WJ50" s="211"/>
      <c r="WK50" s="211"/>
      <c r="WL50" s="211"/>
      <c r="WM50" s="211"/>
      <c r="WN50" s="211"/>
      <c r="WO50" s="211"/>
      <c r="WP50" s="211"/>
      <c r="WQ50" s="211"/>
      <c r="WR50" s="211"/>
      <c r="WS50" s="211"/>
      <c r="WT50" s="211"/>
      <c r="WU50" s="211"/>
      <c r="WV50" s="211"/>
      <c r="WW50" s="211"/>
      <c r="WX50" s="211"/>
      <c r="WY50" s="211"/>
      <c r="WZ50" s="211"/>
      <c r="XA50" s="211"/>
      <c r="XB50" s="211"/>
      <c r="XC50" s="211"/>
      <c r="XD50" s="211"/>
      <c r="XE50" s="211"/>
      <c r="XF50" s="211"/>
      <c r="XG50" s="211"/>
      <c r="XH50" s="211"/>
      <c r="XI50" s="211"/>
      <c r="XJ50" s="211"/>
      <c r="XK50" s="211"/>
      <c r="XL50" s="211"/>
      <c r="XM50" s="211"/>
      <c r="XN50" s="211"/>
      <c r="XO50" s="211"/>
      <c r="XP50" s="211"/>
      <c r="XQ50" s="211"/>
      <c r="XR50" s="211"/>
      <c r="XS50" s="211"/>
      <c r="XT50" s="211"/>
      <c r="XU50" s="211"/>
      <c r="XV50" s="211"/>
      <c r="XW50" s="211"/>
      <c r="XX50" s="211"/>
      <c r="XY50" s="211"/>
      <c r="XZ50" s="211"/>
      <c r="YA50" s="211"/>
      <c r="YB50" s="211"/>
      <c r="YC50" s="211"/>
      <c r="YD50" s="211"/>
      <c r="YE50" s="211"/>
      <c r="YF50" s="211"/>
      <c r="YG50" s="211"/>
      <c r="YH50" s="211"/>
      <c r="YI50" s="211"/>
      <c r="YJ50" s="211"/>
      <c r="YK50" s="211"/>
      <c r="YL50" s="211"/>
      <c r="YM50" s="211"/>
      <c r="YN50" s="211"/>
      <c r="YO50" s="211"/>
      <c r="YP50" s="211"/>
      <c r="YQ50" s="211"/>
      <c r="YR50" s="211"/>
      <c r="YS50" s="211"/>
      <c r="YT50" s="211"/>
      <c r="YU50" s="211"/>
      <c r="YV50" s="211"/>
      <c r="YW50" s="211"/>
      <c r="YX50" s="211"/>
      <c r="YY50" s="211"/>
      <c r="YZ50" s="211"/>
      <c r="ZA50" s="211"/>
      <c r="ZB50" s="211"/>
      <c r="ZC50" s="211"/>
      <c r="ZD50" s="211"/>
      <c r="ZE50" s="211"/>
      <c r="ZF50" s="211"/>
      <c r="ZG50" s="211"/>
      <c r="ZH50" s="211"/>
      <c r="ZI50" s="211"/>
      <c r="ZJ50" s="211"/>
      <c r="ZK50" s="211"/>
      <c r="ZL50" s="211"/>
      <c r="ZM50" s="211"/>
      <c r="ZN50" s="211"/>
      <c r="ZO50" s="211"/>
      <c r="ZP50" s="211"/>
      <c r="ZQ50" s="211"/>
      <c r="ZR50" s="211"/>
      <c r="ZS50" s="211"/>
      <c r="ZT50" s="211"/>
      <c r="ZU50" s="211"/>
      <c r="ZV50" s="211"/>
      <c r="ZW50" s="211"/>
      <c r="ZX50" s="211"/>
      <c r="ZY50" s="211"/>
      <c r="ZZ50" s="211"/>
      <c r="AAA50" s="211"/>
      <c r="AAB50" s="211"/>
      <c r="AAC50" s="211"/>
      <c r="AAD50" s="211"/>
      <c r="AAE50" s="211"/>
      <c r="AAF50" s="211"/>
      <c r="AAG50" s="211"/>
      <c r="AAH50" s="211"/>
      <c r="AAI50" s="211"/>
      <c r="AAJ50" s="211"/>
      <c r="AAK50" s="211"/>
      <c r="AAL50" s="211"/>
      <c r="AAM50" s="211"/>
      <c r="AAN50" s="211"/>
      <c r="AAO50" s="211"/>
      <c r="AAP50" s="211"/>
      <c r="AAQ50" s="211"/>
      <c r="AAR50" s="211"/>
      <c r="AAS50" s="211"/>
      <c r="AAT50" s="211"/>
      <c r="AAU50" s="211"/>
      <c r="AAV50" s="211"/>
      <c r="AAW50" s="211"/>
      <c r="AAX50" s="211"/>
      <c r="AAY50" s="211"/>
      <c r="AAZ50" s="211"/>
      <c r="ABA50" s="211"/>
      <c r="ABB50" s="211"/>
      <c r="ABC50" s="211"/>
      <c r="ABD50" s="211"/>
      <c r="ABE50" s="211"/>
      <c r="ABF50" s="211"/>
      <c r="ABG50" s="211"/>
      <c r="ABH50" s="211"/>
      <c r="ABI50" s="211"/>
      <c r="ABJ50" s="211"/>
      <c r="ABK50" s="211"/>
      <c r="ABL50" s="211"/>
      <c r="ABM50" s="211"/>
      <c r="ABN50" s="211"/>
      <c r="ABO50" s="211"/>
      <c r="ABP50" s="211"/>
      <c r="ABQ50" s="211"/>
      <c r="ABR50" s="211"/>
      <c r="ABS50" s="211"/>
      <c r="ABT50" s="211"/>
      <c r="ABU50" s="211"/>
      <c r="ABV50" s="211"/>
      <c r="ABW50" s="211"/>
      <c r="ABX50" s="211"/>
      <c r="ABY50" s="211"/>
      <c r="ABZ50" s="211"/>
      <c r="ACA50" s="211"/>
      <c r="ACB50" s="211"/>
      <c r="ACC50" s="211"/>
      <c r="ACD50" s="211"/>
      <c r="ACE50" s="211"/>
      <c r="ACF50" s="211"/>
      <c r="ACG50" s="211"/>
      <c r="ACH50" s="211"/>
      <c r="ACI50" s="211"/>
      <c r="ACJ50" s="211"/>
      <c r="ACK50" s="211"/>
      <c r="ACL50" s="211"/>
      <c r="ACM50" s="211"/>
      <c r="ACN50" s="211"/>
      <c r="ACO50" s="211"/>
      <c r="ACP50" s="211"/>
      <c r="ACQ50" s="211"/>
      <c r="ACR50" s="211"/>
      <c r="ACS50" s="211"/>
      <c r="ACT50" s="211"/>
      <c r="ACU50" s="211"/>
      <c r="ACV50" s="211"/>
      <c r="ACW50" s="211"/>
      <c r="ACX50" s="211"/>
      <c r="ACY50" s="211"/>
      <c r="ACZ50" s="211"/>
      <c r="ADA50" s="211"/>
      <c r="ADB50" s="211"/>
      <c r="ADC50" s="211"/>
      <c r="ADD50" s="211"/>
      <c r="ADE50" s="211"/>
      <c r="ADF50" s="211"/>
      <c r="ADG50" s="211"/>
      <c r="ADH50" s="211"/>
      <c r="ADI50" s="211"/>
      <c r="ADJ50" s="211"/>
      <c r="ADK50" s="211"/>
      <c r="ADL50" s="211"/>
      <c r="ADM50" s="211"/>
      <c r="ADN50" s="211"/>
      <c r="ADO50" s="211"/>
      <c r="ADP50" s="211"/>
      <c r="ADQ50" s="211"/>
      <c r="ADR50" s="211"/>
      <c r="ADS50" s="211"/>
      <c r="ADT50" s="211"/>
      <c r="ADU50" s="211"/>
      <c r="ADV50" s="211"/>
      <c r="ADW50" s="211"/>
      <c r="ADX50" s="211"/>
      <c r="ADY50" s="211"/>
      <c r="ADZ50" s="211"/>
      <c r="AEA50" s="211"/>
      <c r="AEB50" s="211"/>
      <c r="AEC50" s="211"/>
      <c r="AED50" s="211"/>
      <c r="AEE50" s="211"/>
      <c r="AEF50" s="211"/>
      <c r="AEG50" s="211"/>
      <c r="AEH50" s="211"/>
      <c r="AEI50" s="211"/>
      <c r="AEJ50" s="211"/>
      <c r="AEK50" s="211"/>
      <c r="AEL50" s="211"/>
      <c r="AEM50" s="211"/>
      <c r="AEN50" s="211"/>
      <c r="AEO50" s="211"/>
      <c r="AEP50" s="211"/>
      <c r="AEQ50" s="211"/>
      <c r="AER50" s="211"/>
      <c r="AES50" s="211"/>
      <c r="AET50" s="211"/>
      <c r="AEU50" s="211"/>
      <c r="AEV50" s="211"/>
      <c r="AEW50" s="211"/>
      <c r="AEX50" s="211"/>
      <c r="AEY50" s="211"/>
      <c r="AEZ50" s="211"/>
      <c r="AFA50" s="211"/>
      <c r="AFB50" s="211"/>
      <c r="AFC50" s="211"/>
      <c r="AFD50" s="211"/>
      <c r="AFE50" s="211"/>
      <c r="AFF50" s="211"/>
      <c r="AFG50" s="211"/>
      <c r="AFH50" s="211"/>
      <c r="AFI50" s="211"/>
      <c r="AFJ50" s="211"/>
      <c r="AFK50" s="211"/>
      <c r="AFL50" s="211"/>
      <c r="AFM50" s="211"/>
      <c r="AFN50" s="211"/>
      <c r="AFO50" s="211"/>
      <c r="AFP50" s="211"/>
      <c r="AFQ50" s="211"/>
      <c r="AFR50" s="211"/>
      <c r="AFS50" s="211"/>
      <c r="AFT50" s="211"/>
      <c r="AFU50" s="211"/>
      <c r="AFV50" s="211"/>
      <c r="AFW50" s="211"/>
      <c r="AFX50" s="211"/>
      <c r="AFY50" s="211"/>
      <c r="AFZ50" s="211"/>
      <c r="AGA50" s="211"/>
      <c r="AGB50" s="211"/>
      <c r="AGC50" s="211"/>
      <c r="AGD50" s="211"/>
      <c r="AGE50" s="211"/>
      <c r="AGF50" s="211"/>
      <c r="AGG50" s="211"/>
      <c r="AGH50" s="211"/>
      <c r="AGI50" s="211"/>
      <c r="AGJ50" s="211"/>
      <c r="AGK50" s="211"/>
      <c r="AGL50" s="211"/>
      <c r="AGM50" s="211"/>
      <c r="AGN50" s="211"/>
      <c r="AGO50" s="211"/>
      <c r="AGP50" s="211"/>
      <c r="AGQ50" s="211"/>
      <c r="AGR50" s="211"/>
      <c r="AGS50" s="211"/>
      <c r="AGT50" s="211"/>
      <c r="AGU50" s="211"/>
      <c r="AGV50" s="211"/>
      <c r="AGW50" s="211"/>
      <c r="AGX50" s="211"/>
      <c r="AGY50" s="211"/>
      <c r="AGZ50" s="211"/>
      <c r="AHA50" s="211"/>
      <c r="AHB50" s="211"/>
      <c r="AHC50" s="211"/>
      <c r="AHD50" s="211"/>
      <c r="AHE50" s="211"/>
      <c r="AHF50" s="211"/>
      <c r="AHG50" s="211"/>
      <c r="AHH50" s="211"/>
      <c r="AHI50" s="211"/>
      <c r="AHJ50" s="211"/>
      <c r="AHK50" s="211"/>
      <c r="AHL50" s="211"/>
      <c r="AHM50" s="211"/>
      <c r="AHN50" s="211"/>
      <c r="AHO50" s="211"/>
      <c r="AHP50" s="211"/>
      <c r="AHQ50" s="211"/>
      <c r="AHR50" s="211"/>
      <c r="AHS50" s="211"/>
      <c r="AHT50" s="211"/>
      <c r="AHU50" s="211"/>
      <c r="AHV50" s="211"/>
      <c r="AHW50" s="211"/>
      <c r="AHX50" s="211"/>
      <c r="AHY50" s="211"/>
      <c r="AHZ50" s="211"/>
      <c r="AIA50" s="211"/>
      <c r="AIB50" s="211"/>
      <c r="AIC50" s="211"/>
      <c r="AID50" s="211"/>
      <c r="AIE50" s="211"/>
      <c r="AIF50" s="211"/>
      <c r="AIG50" s="211"/>
      <c r="AIH50" s="211"/>
      <c r="AII50" s="211"/>
      <c r="AIJ50" s="211"/>
      <c r="AIK50" s="211"/>
      <c r="AIL50" s="211"/>
      <c r="AIM50" s="211"/>
      <c r="AIN50" s="211"/>
      <c r="AIO50" s="211"/>
      <c r="AIP50" s="211"/>
      <c r="AIQ50" s="211"/>
      <c r="AIR50" s="211"/>
      <c r="AIS50" s="211"/>
      <c r="AIT50" s="211"/>
      <c r="AIU50" s="211"/>
      <c r="AIV50" s="211"/>
      <c r="AIW50" s="211"/>
      <c r="AIX50" s="211"/>
      <c r="AIY50" s="211"/>
      <c r="AIZ50" s="211"/>
      <c r="AJA50" s="211"/>
      <c r="AJB50" s="211"/>
      <c r="AJC50" s="211"/>
      <c r="AJD50" s="211"/>
      <c r="AJE50" s="211"/>
      <c r="AJF50" s="211"/>
      <c r="AJG50" s="211"/>
      <c r="AJH50" s="211"/>
      <c r="AJI50" s="211"/>
      <c r="AJJ50" s="211"/>
      <c r="AJK50" s="211"/>
      <c r="AJL50" s="211"/>
      <c r="AJM50" s="211"/>
      <c r="AJN50" s="211"/>
      <c r="AJO50" s="211"/>
      <c r="AJP50" s="211"/>
      <c r="AJQ50" s="211"/>
      <c r="AJR50" s="211"/>
      <c r="AJS50" s="211"/>
      <c r="AJT50" s="211"/>
      <c r="AJU50" s="211"/>
      <c r="AJV50" s="211"/>
      <c r="AJW50" s="211"/>
      <c r="AJX50" s="211"/>
      <c r="AJY50" s="211"/>
      <c r="AJZ50" s="211"/>
      <c r="AKA50" s="211"/>
      <c r="AKB50" s="211"/>
      <c r="AKC50" s="211"/>
      <c r="AKD50" s="211"/>
      <c r="AKE50" s="211"/>
      <c r="AKF50" s="211"/>
      <c r="AKG50" s="211"/>
      <c r="AKH50" s="211"/>
      <c r="AKI50" s="211"/>
      <c r="AKJ50" s="211"/>
      <c r="AKK50" s="211"/>
      <c r="AKL50" s="211"/>
      <c r="AKM50" s="211"/>
      <c r="AKN50" s="211"/>
      <c r="AKO50" s="211"/>
      <c r="AKP50" s="211"/>
      <c r="AKQ50" s="211"/>
      <c r="AKR50" s="211"/>
      <c r="AKS50" s="211"/>
      <c r="AKT50" s="211"/>
      <c r="AKU50" s="211"/>
      <c r="AKV50" s="211"/>
      <c r="AKW50" s="211"/>
      <c r="AKX50" s="211"/>
      <c r="AKY50" s="211"/>
      <c r="AKZ50" s="211"/>
      <c r="ALA50" s="211"/>
      <c r="ALB50" s="211"/>
      <c r="ALC50" s="211"/>
      <c r="ALD50" s="211"/>
      <c r="ALE50" s="211"/>
      <c r="ALF50" s="211"/>
      <c r="ALG50" s="211"/>
      <c r="ALH50" s="211"/>
      <c r="ALI50" s="211"/>
      <c r="ALJ50" s="211"/>
      <c r="ALK50" s="211"/>
      <c r="ALL50" s="211"/>
      <c r="ALM50" s="211"/>
      <c r="ALN50" s="211"/>
      <c r="ALO50" s="211"/>
      <c r="ALP50" s="211"/>
      <c r="ALQ50" s="211"/>
      <c r="ALR50" s="211"/>
      <c r="ALS50" s="211"/>
      <c r="ALT50" s="211"/>
      <c r="ALU50" s="211"/>
      <c r="ALV50" s="211"/>
      <c r="ALW50" s="211"/>
      <c r="ALX50" s="211"/>
      <c r="ALY50" s="211"/>
      <c r="ALZ50" s="211"/>
      <c r="AMA50" s="211"/>
      <c r="AMB50" s="211"/>
      <c r="AMC50" s="211"/>
      <c r="AMD50" s="211"/>
      <c r="AME50" s="211"/>
      <c r="AMF50" s="211"/>
      <c r="AMG50" s="211"/>
      <c r="AMH50" s="211"/>
      <c r="AMI50" s="211"/>
      <c r="AMJ50" s="211"/>
      <c r="AMK50" s="211"/>
      <c r="AML50" s="211"/>
      <c r="AMM50" s="211"/>
      <c r="AMN50" s="211"/>
      <c r="AMO50" s="211"/>
      <c r="AMP50" s="211"/>
      <c r="AMQ50" s="211"/>
      <c r="AMR50" s="211"/>
      <c r="AMS50" s="211"/>
      <c r="AMT50" s="211"/>
      <c r="AMU50" s="211"/>
      <c r="AMV50" s="211"/>
      <c r="AMW50" s="211"/>
      <c r="AMX50" s="211"/>
      <c r="AMY50" s="211"/>
      <c r="AMZ50" s="211"/>
      <c r="ANA50" s="211"/>
      <c r="ANB50" s="211"/>
      <c r="ANC50" s="211"/>
      <c r="AND50" s="211"/>
      <c r="ANE50" s="211"/>
      <c r="ANF50" s="211"/>
      <c r="ANG50" s="211"/>
      <c r="ANH50" s="211"/>
      <c r="ANI50" s="211"/>
      <c r="ANJ50" s="211"/>
      <c r="ANK50" s="211"/>
      <c r="ANL50" s="211"/>
      <c r="ANM50" s="211"/>
      <c r="ANN50" s="211"/>
      <c r="ANO50" s="211"/>
      <c r="ANP50" s="211"/>
      <c r="ANQ50" s="211"/>
      <c r="ANR50" s="211"/>
      <c r="ANS50" s="211"/>
      <c r="ANT50" s="211"/>
      <c r="ANU50" s="211"/>
      <c r="ANV50" s="211"/>
      <c r="ANW50" s="211"/>
      <c r="ANX50" s="211"/>
      <c r="ANY50" s="211"/>
      <c r="ANZ50" s="211"/>
      <c r="AOA50" s="211"/>
      <c r="AOB50" s="211"/>
      <c r="AOC50" s="211"/>
      <c r="AOD50" s="211"/>
      <c r="AOE50" s="211"/>
      <c r="AOF50" s="211"/>
      <c r="AOG50" s="211"/>
      <c r="AOH50" s="211"/>
      <c r="AOI50" s="211"/>
      <c r="AOJ50" s="211"/>
      <c r="AOK50" s="211"/>
      <c r="AOL50" s="211"/>
      <c r="AOM50" s="211"/>
      <c r="AON50" s="211"/>
      <c r="AOO50" s="211"/>
      <c r="AOP50" s="211"/>
      <c r="AOQ50" s="211"/>
      <c r="AOR50" s="211"/>
      <c r="AOS50" s="211"/>
      <c r="AOT50" s="211"/>
      <c r="AOU50" s="211"/>
      <c r="AOV50" s="211"/>
      <c r="AOW50" s="211"/>
      <c r="AOX50" s="211"/>
      <c r="AOY50" s="211"/>
      <c r="AOZ50" s="211"/>
      <c r="APA50" s="211"/>
      <c r="APB50" s="211"/>
      <c r="APC50" s="211"/>
      <c r="APD50" s="211"/>
      <c r="APE50" s="211"/>
      <c r="APF50" s="211"/>
      <c r="APG50" s="211"/>
      <c r="APH50" s="211"/>
      <c r="API50" s="211"/>
      <c r="APJ50" s="211"/>
      <c r="APK50" s="211"/>
      <c r="APL50" s="211"/>
      <c r="APM50" s="211"/>
      <c r="APN50" s="211"/>
      <c r="APO50" s="211"/>
      <c r="APP50" s="211"/>
      <c r="APQ50" s="211"/>
      <c r="APR50" s="211"/>
      <c r="APS50" s="211"/>
      <c r="APT50" s="211"/>
      <c r="APU50" s="211"/>
      <c r="APV50" s="211"/>
      <c r="APW50" s="211"/>
      <c r="APX50" s="211"/>
      <c r="APY50" s="211"/>
      <c r="APZ50" s="211"/>
      <c r="AQA50" s="211"/>
      <c r="AQB50" s="211"/>
      <c r="AQC50" s="211"/>
      <c r="AQD50" s="211"/>
      <c r="AQE50" s="211"/>
      <c r="AQF50" s="211"/>
      <c r="AQG50" s="211"/>
      <c r="AQH50" s="211"/>
      <c r="AQI50" s="211"/>
      <c r="AQJ50" s="211"/>
      <c r="AQK50" s="211"/>
      <c r="AQL50" s="211"/>
      <c r="AQM50" s="211"/>
      <c r="AQN50" s="211"/>
      <c r="AQO50" s="211"/>
      <c r="AQP50" s="211"/>
      <c r="AQQ50" s="211"/>
      <c r="AQR50" s="211"/>
      <c r="AQS50" s="211"/>
      <c r="AQT50" s="211"/>
      <c r="AQU50" s="211"/>
      <c r="AQV50" s="211"/>
      <c r="AQW50" s="211"/>
      <c r="AQX50" s="211"/>
      <c r="AQY50" s="211"/>
      <c r="AQZ50" s="211"/>
      <c r="ARA50" s="211"/>
      <c r="ARB50" s="211"/>
      <c r="ARC50" s="211"/>
      <c r="ARD50" s="211"/>
      <c r="ARE50" s="211"/>
      <c r="ARF50" s="211"/>
      <c r="ARG50" s="211"/>
      <c r="ARH50" s="211"/>
      <c r="ARI50" s="211"/>
      <c r="ARJ50" s="211"/>
      <c r="ARK50" s="211"/>
      <c r="ARL50" s="211"/>
      <c r="ARM50" s="211"/>
      <c r="ARN50" s="211"/>
      <c r="ARO50" s="211"/>
      <c r="ARP50" s="211"/>
      <c r="ARQ50" s="211"/>
      <c r="ARR50" s="211"/>
      <c r="ARS50" s="211"/>
      <c r="ART50" s="211"/>
      <c r="ARU50" s="211"/>
      <c r="ARV50" s="211"/>
      <c r="ARW50" s="211"/>
      <c r="ARX50" s="211"/>
      <c r="ARY50" s="211"/>
      <c r="ARZ50" s="211"/>
      <c r="ASA50" s="211"/>
      <c r="ASB50" s="211"/>
      <c r="ASC50" s="211"/>
      <c r="ASD50" s="211"/>
      <c r="ASE50" s="211"/>
      <c r="ASF50" s="211"/>
      <c r="ASG50" s="211"/>
      <c r="ASH50" s="211"/>
      <c r="ASI50" s="211"/>
      <c r="ASJ50" s="211"/>
      <c r="ASK50" s="211"/>
      <c r="ASL50" s="211"/>
      <c r="ASM50" s="211"/>
      <c r="ASN50" s="211"/>
      <c r="ASO50" s="211"/>
      <c r="ASP50" s="211"/>
      <c r="ASQ50" s="211"/>
      <c r="ASR50" s="211"/>
      <c r="ASS50" s="211"/>
      <c r="AST50" s="211"/>
      <c r="ASU50" s="211"/>
      <c r="ASV50" s="211"/>
      <c r="ASW50" s="211"/>
      <c r="ASX50" s="211"/>
      <c r="ASY50" s="211"/>
      <c r="ASZ50" s="211"/>
      <c r="ATA50" s="211"/>
      <c r="ATB50" s="211"/>
      <c r="ATC50" s="211"/>
      <c r="ATD50" s="211"/>
      <c r="ATE50" s="211"/>
      <c r="ATF50" s="211"/>
      <c r="ATG50" s="211"/>
      <c r="ATH50" s="211"/>
      <c r="ATI50" s="211"/>
      <c r="ATJ50" s="211"/>
      <c r="ATK50" s="211"/>
      <c r="ATL50" s="211"/>
      <c r="ATM50" s="211"/>
      <c r="ATN50" s="211"/>
      <c r="ATO50" s="211"/>
      <c r="ATP50" s="211"/>
      <c r="ATQ50" s="211"/>
      <c r="ATR50" s="211"/>
      <c r="ATS50" s="211"/>
      <c r="ATT50" s="211"/>
      <c r="ATU50" s="211"/>
      <c r="ATV50" s="211"/>
      <c r="ATW50" s="211"/>
      <c r="ATX50" s="211"/>
      <c r="ATY50" s="211"/>
      <c r="ATZ50" s="211"/>
      <c r="AUA50" s="211"/>
      <c r="AUB50" s="211"/>
      <c r="AUC50" s="211"/>
      <c r="AUD50" s="211"/>
      <c r="AUE50" s="211"/>
      <c r="AUF50" s="211"/>
      <c r="AUG50" s="211"/>
      <c r="AUH50" s="211"/>
      <c r="AUI50" s="211"/>
      <c r="AUJ50" s="211"/>
      <c r="AUK50" s="211"/>
      <c r="AUL50" s="211"/>
      <c r="AUM50" s="211"/>
      <c r="AUN50" s="211"/>
      <c r="AUO50" s="211"/>
      <c r="AUP50" s="211"/>
      <c r="AUQ50" s="211"/>
      <c r="AUR50" s="211"/>
      <c r="AUS50" s="211"/>
      <c r="AUT50" s="211"/>
      <c r="AUU50" s="211"/>
      <c r="AUV50" s="211"/>
      <c r="AUW50" s="211"/>
      <c r="AUX50" s="211"/>
      <c r="AUY50" s="211"/>
      <c r="AUZ50" s="211"/>
      <c r="AVA50" s="211"/>
      <c r="AVB50" s="211"/>
      <c r="AVC50" s="211"/>
      <c r="AVD50" s="211"/>
      <c r="AVE50" s="211"/>
      <c r="AVF50" s="211"/>
      <c r="AVG50" s="211"/>
      <c r="AVH50" s="211"/>
      <c r="AVI50" s="211"/>
      <c r="AVJ50" s="211"/>
      <c r="AVK50" s="211"/>
      <c r="AVL50" s="211"/>
      <c r="AVM50" s="211"/>
      <c r="AVN50" s="211"/>
      <c r="AVO50" s="211"/>
      <c r="AVP50" s="211"/>
      <c r="AVQ50" s="211"/>
      <c r="AVR50" s="211"/>
      <c r="AVS50" s="211"/>
      <c r="AVT50" s="211"/>
      <c r="AVU50" s="211"/>
      <c r="AVV50" s="211"/>
      <c r="AVW50" s="211"/>
      <c r="AVX50" s="211"/>
      <c r="AVY50" s="211"/>
      <c r="AVZ50" s="211"/>
      <c r="AWA50" s="211"/>
      <c r="AWB50" s="211"/>
      <c r="AWC50" s="211"/>
      <c r="AWD50" s="211"/>
      <c r="AWE50" s="211"/>
      <c r="AWF50" s="211"/>
      <c r="AWG50" s="211"/>
      <c r="AWH50" s="211"/>
      <c r="AWI50" s="211"/>
      <c r="AWJ50" s="211"/>
      <c r="AWK50" s="211"/>
      <c r="AWL50" s="211"/>
      <c r="AWM50" s="211"/>
      <c r="AWN50" s="211"/>
      <c r="AWO50" s="211"/>
      <c r="AWP50" s="211"/>
      <c r="AWQ50" s="211"/>
      <c r="AWR50" s="211"/>
      <c r="AWS50" s="211"/>
      <c r="AWT50" s="211"/>
      <c r="AWU50" s="211"/>
      <c r="AWV50" s="211"/>
      <c r="AWW50" s="211"/>
      <c r="AWX50" s="211"/>
      <c r="AWY50" s="211"/>
      <c r="AWZ50" s="211"/>
      <c r="AXA50" s="211"/>
      <c r="AXB50" s="211"/>
      <c r="AXC50" s="211"/>
      <c r="AXD50" s="211"/>
      <c r="AXE50" s="211"/>
      <c r="AXF50" s="211"/>
      <c r="AXG50" s="211"/>
      <c r="AXH50" s="211"/>
      <c r="AXI50" s="211"/>
      <c r="AXJ50" s="211"/>
      <c r="AXK50" s="211"/>
      <c r="AXL50" s="211"/>
      <c r="AXM50" s="211"/>
      <c r="AXN50" s="211"/>
      <c r="AXO50" s="211"/>
      <c r="AXP50" s="211"/>
      <c r="AXQ50" s="211"/>
      <c r="AXR50" s="211"/>
      <c r="AXS50" s="211"/>
      <c r="AXT50" s="211"/>
      <c r="AXU50" s="211"/>
      <c r="AXV50" s="211"/>
      <c r="AXW50" s="211"/>
      <c r="AXX50" s="211"/>
      <c r="AXY50" s="211"/>
      <c r="AXZ50" s="211"/>
      <c r="AYA50" s="211"/>
      <c r="AYB50" s="211"/>
      <c r="AYC50" s="211"/>
      <c r="AYD50" s="211"/>
      <c r="AYE50" s="211"/>
      <c r="AYF50" s="211"/>
      <c r="AYG50" s="211"/>
      <c r="AYH50" s="211"/>
      <c r="AYI50" s="211"/>
      <c r="AYJ50" s="211"/>
      <c r="AYK50" s="211"/>
      <c r="AYL50" s="211"/>
      <c r="AYM50" s="211"/>
      <c r="AYN50" s="211"/>
      <c r="AYO50" s="211"/>
      <c r="AYP50" s="211"/>
      <c r="AYQ50" s="211"/>
      <c r="AYR50" s="211"/>
      <c r="AYS50" s="211"/>
      <c r="AYT50" s="211"/>
      <c r="AYU50" s="211"/>
      <c r="AYV50" s="211"/>
      <c r="AYW50" s="211"/>
      <c r="AYX50" s="211"/>
      <c r="AYY50" s="211"/>
      <c r="AYZ50" s="211"/>
      <c r="AZA50" s="211"/>
      <c r="AZB50" s="211"/>
      <c r="AZC50" s="211"/>
      <c r="AZD50" s="211"/>
      <c r="AZE50" s="211"/>
      <c r="AZF50" s="211"/>
      <c r="AZG50" s="211"/>
      <c r="AZH50" s="211"/>
      <c r="AZI50" s="211"/>
      <c r="AZJ50" s="211"/>
      <c r="AZK50" s="211"/>
      <c r="AZL50" s="211"/>
      <c r="AZM50" s="211"/>
      <c r="AZN50" s="211"/>
      <c r="AZO50" s="211"/>
      <c r="AZP50" s="211"/>
      <c r="AZQ50" s="211"/>
      <c r="AZR50" s="211"/>
      <c r="AZS50" s="211"/>
      <c r="AZT50" s="211"/>
      <c r="AZU50" s="211"/>
      <c r="AZV50" s="211"/>
      <c r="AZW50" s="211"/>
      <c r="AZX50" s="211"/>
      <c r="AZY50" s="211"/>
      <c r="AZZ50" s="211"/>
      <c r="BAA50" s="211"/>
      <c r="BAB50" s="211"/>
      <c r="BAC50" s="211"/>
      <c r="BAD50" s="211"/>
      <c r="BAE50" s="211"/>
      <c r="BAF50" s="211"/>
      <c r="BAG50" s="211"/>
      <c r="BAH50" s="211"/>
      <c r="BAI50" s="211"/>
      <c r="BAJ50" s="211"/>
      <c r="BAK50" s="211"/>
      <c r="BAL50" s="211"/>
      <c r="BAM50" s="211"/>
      <c r="BAN50" s="211"/>
      <c r="BAO50" s="211"/>
      <c r="BAP50" s="211"/>
      <c r="BAQ50" s="211"/>
      <c r="BAR50" s="211"/>
      <c r="BAS50" s="211"/>
      <c r="BAT50" s="211"/>
      <c r="BAU50" s="211"/>
      <c r="BAV50" s="211"/>
      <c r="BAW50" s="211"/>
      <c r="BAX50" s="211"/>
      <c r="BAY50" s="211"/>
      <c r="BAZ50" s="211"/>
      <c r="BBA50" s="211"/>
      <c r="BBB50" s="211"/>
      <c r="BBC50" s="211"/>
      <c r="BBD50" s="211"/>
      <c r="BBE50" s="211"/>
      <c r="BBF50" s="211"/>
      <c r="BBG50" s="211"/>
      <c r="BBH50" s="211"/>
      <c r="BBI50" s="211"/>
      <c r="BBJ50" s="211"/>
      <c r="BBK50" s="211"/>
      <c r="BBL50" s="211"/>
      <c r="BBM50" s="211"/>
      <c r="BBN50" s="211"/>
      <c r="BBO50" s="211"/>
      <c r="BBP50" s="211"/>
      <c r="BBQ50" s="211"/>
      <c r="BBR50" s="211"/>
      <c r="BBS50" s="211"/>
      <c r="BBT50" s="211"/>
      <c r="BBU50" s="211"/>
      <c r="BBV50" s="211"/>
      <c r="BBW50" s="211"/>
      <c r="BBX50" s="211"/>
      <c r="BBY50" s="211"/>
      <c r="BBZ50" s="211"/>
      <c r="BCA50" s="211"/>
      <c r="BCB50" s="211"/>
      <c r="BCC50" s="211"/>
      <c r="BCD50" s="211"/>
      <c r="BCE50" s="211"/>
      <c r="BCF50" s="211"/>
      <c r="BCG50" s="211"/>
      <c r="BCH50" s="211"/>
      <c r="BCI50" s="211"/>
      <c r="BCJ50" s="211"/>
      <c r="BCK50" s="211"/>
      <c r="BCL50" s="211"/>
      <c r="BCM50" s="211"/>
      <c r="BCN50" s="211"/>
      <c r="BCO50" s="211"/>
      <c r="BCP50" s="211"/>
      <c r="BCQ50" s="211"/>
      <c r="BCR50" s="211"/>
      <c r="BCS50" s="211"/>
      <c r="BCT50" s="211"/>
      <c r="BCU50" s="211"/>
      <c r="BCV50" s="211"/>
      <c r="BCW50" s="211"/>
      <c r="BCX50" s="211"/>
      <c r="BCY50" s="211"/>
      <c r="BCZ50" s="211"/>
      <c r="BDA50" s="211"/>
      <c r="BDB50" s="211"/>
      <c r="BDC50" s="211"/>
      <c r="BDD50" s="211"/>
      <c r="BDE50" s="211"/>
      <c r="BDF50" s="211"/>
      <c r="BDG50" s="211"/>
      <c r="BDH50" s="211"/>
      <c r="BDI50" s="211"/>
      <c r="BDJ50" s="211"/>
      <c r="BDK50" s="211"/>
      <c r="BDL50" s="211"/>
      <c r="BDM50" s="211"/>
      <c r="BDN50" s="211"/>
      <c r="BDO50" s="211"/>
      <c r="BDP50" s="211"/>
      <c r="BDQ50" s="211"/>
      <c r="BDR50" s="211"/>
      <c r="BDS50" s="211"/>
      <c r="BDT50" s="211"/>
      <c r="BDU50" s="211"/>
      <c r="BDV50" s="211"/>
      <c r="BDW50" s="211"/>
      <c r="BDX50" s="211"/>
      <c r="BDY50" s="211"/>
      <c r="BDZ50" s="211"/>
      <c r="BEA50" s="211"/>
      <c r="BEB50" s="211"/>
      <c r="BEC50" s="211"/>
      <c r="BED50" s="211"/>
      <c r="BEE50" s="211"/>
      <c r="BEF50" s="211"/>
      <c r="BEG50" s="211"/>
      <c r="BEH50" s="211"/>
      <c r="BEI50" s="211"/>
      <c r="BEJ50" s="211"/>
      <c r="BEK50" s="211"/>
      <c r="BEL50" s="211"/>
      <c r="BEM50" s="211"/>
      <c r="BEN50" s="211"/>
      <c r="BEO50" s="211"/>
      <c r="BEP50" s="211"/>
      <c r="BEQ50" s="211"/>
      <c r="BER50" s="211"/>
      <c r="BES50" s="211"/>
      <c r="BET50" s="211"/>
      <c r="BEU50" s="211"/>
      <c r="BEV50" s="211"/>
      <c r="BEW50" s="211"/>
      <c r="BEX50" s="211"/>
      <c r="BEY50" s="211"/>
      <c r="BEZ50" s="211"/>
      <c r="BFA50" s="211"/>
      <c r="BFB50" s="211"/>
      <c r="BFC50" s="211"/>
      <c r="BFD50" s="211"/>
      <c r="BFE50" s="211"/>
      <c r="BFF50" s="211"/>
      <c r="BFG50" s="211"/>
      <c r="BFH50" s="211"/>
      <c r="BFI50" s="211"/>
      <c r="BFJ50" s="211"/>
      <c r="BFK50" s="211"/>
      <c r="BFL50" s="211"/>
      <c r="BFM50" s="211"/>
      <c r="BFN50" s="211"/>
      <c r="BFO50" s="211"/>
      <c r="BFP50" s="211"/>
      <c r="BFQ50" s="211"/>
      <c r="BFR50" s="211"/>
      <c r="BFS50" s="211"/>
      <c r="BFT50" s="211"/>
      <c r="BFU50" s="211"/>
      <c r="BFV50" s="211"/>
      <c r="BFW50" s="211"/>
      <c r="BFX50" s="211"/>
      <c r="BFY50" s="211"/>
      <c r="BFZ50" s="211"/>
      <c r="BGA50" s="211"/>
      <c r="BGB50" s="211"/>
      <c r="BGC50" s="211"/>
      <c r="BGD50" s="211"/>
      <c r="BGE50" s="211"/>
      <c r="BGF50" s="211"/>
      <c r="BGG50" s="211"/>
      <c r="BGH50" s="211"/>
      <c r="BGI50" s="211"/>
      <c r="BGJ50" s="211"/>
      <c r="BGK50" s="211"/>
      <c r="BGL50" s="211"/>
      <c r="BGM50" s="211"/>
      <c r="BGN50" s="211"/>
      <c r="BGO50" s="211"/>
      <c r="BGP50" s="211"/>
      <c r="BGQ50" s="211"/>
      <c r="BGR50" s="211"/>
      <c r="BGS50" s="211"/>
      <c r="BGT50" s="211"/>
      <c r="BGU50" s="211"/>
      <c r="BGV50" s="211"/>
      <c r="BGW50" s="211"/>
      <c r="BGX50" s="211"/>
      <c r="BGY50" s="211"/>
      <c r="BGZ50" s="211"/>
      <c r="BHA50" s="211"/>
      <c r="BHB50" s="211"/>
      <c r="BHC50" s="211"/>
      <c r="BHD50" s="211"/>
      <c r="BHE50" s="211"/>
      <c r="BHF50" s="211"/>
      <c r="BHG50" s="211"/>
      <c r="BHH50" s="211"/>
      <c r="BHI50" s="211"/>
      <c r="BHJ50" s="211"/>
      <c r="BHK50" s="211"/>
      <c r="BHL50" s="211"/>
      <c r="BHM50" s="211"/>
      <c r="BHN50" s="211"/>
      <c r="BHO50" s="211"/>
      <c r="BHP50" s="211"/>
      <c r="BHQ50" s="211"/>
      <c r="BHR50" s="211"/>
      <c r="BHS50" s="211"/>
      <c r="BHT50" s="211"/>
      <c r="BHU50" s="211"/>
      <c r="BHV50" s="211"/>
      <c r="BHW50" s="211"/>
      <c r="BHX50" s="211"/>
      <c r="BHY50" s="211"/>
      <c r="BHZ50" s="211"/>
      <c r="BIA50" s="211"/>
      <c r="BIB50" s="211"/>
      <c r="BIC50" s="211"/>
      <c r="BID50" s="211"/>
      <c r="BIE50" s="211"/>
      <c r="BIF50" s="211"/>
      <c r="BIG50" s="211"/>
      <c r="BIH50" s="211"/>
      <c r="BII50" s="211"/>
      <c r="BIJ50" s="211"/>
      <c r="BIK50" s="211"/>
      <c r="BIL50" s="211"/>
      <c r="BIM50" s="211"/>
      <c r="BIN50" s="211"/>
      <c r="BIO50" s="211"/>
      <c r="BIP50" s="211"/>
      <c r="BIQ50" s="211"/>
      <c r="BIR50" s="211"/>
      <c r="BIS50" s="211"/>
      <c r="BIT50" s="211"/>
      <c r="BIU50" s="211"/>
      <c r="BIV50" s="211"/>
      <c r="BIW50" s="211"/>
      <c r="BIX50" s="211"/>
      <c r="BIY50" s="211"/>
      <c r="BIZ50" s="211"/>
      <c r="BJA50" s="211"/>
      <c r="BJB50" s="211"/>
      <c r="BJC50" s="211"/>
      <c r="BJD50" s="211"/>
      <c r="BJE50" s="211"/>
      <c r="BJF50" s="211"/>
      <c r="BJG50" s="211"/>
      <c r="BJH50" s="211"/>
      <c r="BJI50" s="211"/>
      <c r="BJJ50" s="211"/>
      <c r="BJK50" s="211"/>
      <c r="BJL50" s="211"/>
      <c r="BJM50" s="211"/>
      <c r="BJN50" s="211"/>
      <c r="BJO50" s="211"/>
      <c r="BJP50" s="211"/>
      <c r="BJQ50" s="211"/>
      <c r="BJR50" s="211"/>
      <c r="BJS50" s="211"/>
      <c r="BJT50" s="211"/>
      <c r="BJU50" s="211"/>
      <c r="BJV50" s="211"/>
      <c r="BJW50" s="211"/>
      <c r="BJX50" s="211"/>
      <c r="BJY50" s="211"/>
      <c r="BJZ50" s="211"/>
      <c r="BKA50" s="211"/>
      <c r="BKB50" s="211"/>
      <c r="BKC50" s="211"/>
      <c r="BKD50" s="211"/>
      <c r="BKE50" s="211"/>
      <c r="BKF50" s="211"/>
      <c r="BKG50" s="211"/>
      <c r="BKH50" s="211"/>
      <c r="BKI50" s="211"/>
      <c r="BKJ50" s="211"/>
      <c r="BKK50" s="211"/>
      <c r="BKL50" s="211"/>
      <c r="BKM50" s="211"/>
      <c r="BKN50" s="211"/>
      <c r="BKO50" s="211"/>
      <c r="BKP50" s="211"/>
      <c r="BKQ50" s="211"/>
      <c r="BKR50" s="211"/>
      <c r="BKS50" s="211"/>
      <c r="BKT50" s="211"/>
      <c r="BKU50" s="211"/>
      <c r="BKV50" s="211"/>
      <c r="BKW50" s="211"/>
      <c r="BKX50" s="211"/>
      <c r="BKY50" s="211"/>
      <c r="BKZ50" s="211"/>
      <c r="BLA50" s="211"/>
      <c r="BLB50" s="211"/>
      <c r="BLC50" s="211"/>
      <c r="BLD50" s="211"/>
      <c r="BLE50" s="211"/>
      <c r="BLF50" s="211"/>
      <c r="BLG50" s="211"/>
      <c r="BLH50" s="211"/>
      <c r="BLI50" s="211"/>
      <c r="BLJ50" s="211"/>
      <c r="BLK50" s="211"/>
      <c r="BLL50" s="211"/>
      <c r="BLM50" s="211"/>
      <c r="BLN50" s="211"/>
      <c r="BLO50" s="211"/>
      <c r="BLP50" s="211"/>
      <c r="BLQ50" s="211"/>
      <c r="BLR50" s="211"/>
      <c r="BLS50" s="211"/>
      <c r="BLT50" s="211"/>
      <c r="BLU50" s="211"/>
      <c r="BLV50" s="211"/>
      <c r="BLW50" s="211"/>
      <c r="BLX50" s="211"/>
      <c r="BLY50" s="211"/>
      <c r="BLZ50" s="211"/>
      <c r="BMA50" s="211"/>
      <c r="BMB50" s="211"/>
      <c r="BMC50" s="211"/>
      <c r="BMD50" s="211"/>
      <c r="BME50" s="211"/>
      <c r="BMF50" s="211"/>
      <c r="BMG50" s="211"/>
      <c r="BMH50" s="211"/>
      <c r="BMI50" s="211"/>
      <c r="BMJ50" s="211"/>
      <c r="BMK50" s="211"/>
      <c r="BML50" s="211"/>
      <c r="BMM50" s="211"/>
      <c r="BMN50" s="211"/>
      <c r="BMO50" s="211"/>
      <c r="BMP50" s="211"/>
      <c r="BMQ50" s="211"/>
      <c r="BMR50" s="211"/>
      <c r="BMS50" s="211"/>
      <c r="BMT50" s="211"/>
      <c r="BMU50" s="211"/>
      <c r="BMV50" s="211"/>
      <c r="BMW50" s="211"/>
      <c r="BMX50" s="211"/>
      <c r="BMY50" s="211"/>
      <c r="BMZ50" s="211"/>
      <c r="BNA50" s="211"/>
      <c r="BNB50" s="211"/>
      <c r="BNC50" s="211"/>
      <c r="BND50" s="211"/>
      <c r="BNE50" s="211"/>
      <c r="BNF50" s="211"/>
      <c r="BNG50" s="211"/>
      <c r="BNH50" s="211"/>
      <c r="BNI50" s="211"/>
      <c r="BNJ50" s="211"/>
      <c r="BNK50" s="211"/>
      <c r="BNL50" s="211"/>
      <c r="BNM50" s="211"/>
      <c r="BNN50" s="211"/>
      <c r="BNO50" s="211"/>
      <c r="BNP50" s="211"/>
      <c r="BNQ50" s="211"/>
      <c r="BNR50" s="211"/>
      <c r="BNS50" s="211"/>
      <c r="BNT50" s="211"/>
      <c r="BNU50" s="211"/>
      <c r="BNV50" s="211"/>
      <c r="BNW50" s="211"/>
      <c r="BNX50" s="211"/>
      <c r="BNY50" s="211"/>
      <c r="BNZ50" s="211"/>
      <c r="BOA50" s="211"/>
      <c r="BOB50" s="211"/>
      <c r="BOC50" s="211"/>
      <c r="BOD50" s="211"/>
      <c r="BOE50" s="211"/>
      <c r="BOF50" s="211"/>
      <c r="BOG50" s="211"/>
      <c r="BOH50" s="211"/>
      <c r="BOI50" s="211"/>
      <c r="BOJ50" s="211"/>
      <c r="BOK50" s="211"/>
      <c r="BOL50" s="211"/>
      <c r="BOM50" s="211"/>
      <c r="BON50" s="211"/>
      <c r="BOO50" s="211"/>
      <c r="BOP50" s="211"/>
      <c r="BOQ50" s="211"/>
      <c r="BOR50" s="211"/>
      <c r="BOS50" s="211"/>
      <c r="BOT50" s="211"/>
      <c r="BOU50" s="211"/>
      <c r="BOV50" s="211"/>
      <c r="BOW50" s="211"/>
      <c r="BOX50" s="211"/>
      <c r="BOY50" s="211"/>
      <c r="BOZ50" s="211"/>
      <c r="BPA50" s="211"/>
      <c r="BPB50" s="211"/>
      <c r="BPC50" s="211"/>
      <c r="BPD50" s="211"/>
      <c r="BPE50" s="211"/>
      <c r="BPF50" s="211"/>
      <c r="BPG50" s="211"/>
      <c r="BPH50" s="211"/>
      <c r="BPI50" s="211"/>
      <c r="BPJ50" s="211"/>
      <c r="BPK50" s="211"/>
      <c r="BPL50" s="211"/>
      <c r="BPM50" s="211"/>
      <c r="BPN50" s="211"/>
      <c r="BPO50" s="211"/>
      <c r="BPP50" s="211"/>
      <c r="BPQ50" s="211"/>
      <c r="BPR50" s="211"/>
      <c r="BPS50" s="211"/>
      <c r="BPT50" s="211"/>
      <c r="BPU50" s="211"/>
      <c r="BPV50" s="211"/>
      <c r="BPW50" s="211"/>
      <c r="BPX50" s="211"/>
      <c r="BPY50" s="211"/>
      <c r="BPZ50" s="211"/>
      <c r="BQA50" s="211"/>
      <c r="BQB50" s="211"/>
      <c r="BQC50" s="211"/>
      <c r="BQD50" s="211"/>
      <c r="BQE50" s="211"/>
      <c r="BQF50" s="211"/>
      <c r="BQG50" s="211"/>
      <c r="BQH50" s="211"/>
      <c r="BQI50" s="211"/>
      <c r="BQJ50" s="211"/>
      <c r="BQK50" s="211"/>
      <c r="BQL50" s="211"/>
      <c r="BQM50" s="211"/>
      <c r="BQN50" s="211"/>
      <c r="BQO50" s="211"/>
      <c r="BQP50" s="211"/>
      <c r="BQQ50" s="211"/>
      <c r="BQR50" s="211"/>
      <c r="BQS50" s="211"/>
      <c r="BQT50" s="211"/>
      <c r="BQU50" s="211"/>
      <c r="BQV50" s="211"/>
      <c r="BQW50" s="211"/>
      <c r="BQX50" s="211"/>
      <c r="BQY50" s="211"/>
      <c r="BQZ50" s="211"/>
      <c r="BRA50" s="211"/>
      <c r="BRB50" s="211"/>
      <c r="BRC50" s="211"/>
      <c r="BRD50" s="211"/>
      <c r="BRE50" s="211"/>
      <c r="BRF50" s="211"/>
      <c r="BRG50" s="211"/>
      <c r="BRH50" s="211"/>
      <c r="BRI50" s="211"/>
      <c r="BRJ50" s="211"/>
      <c r="BRK50" s="211"/>
      <c r="BRL50" s="211"/>
      <c r="BRM50" s="211"/>
      <c r="BRN50" s="211"/>
      <c r="BRO50" s="211"/>
      <c r="BRP50" s="211"/>
      <c r="BRQ50" s="211"/>
      <c r="BRR50" s="211"/>
      <c r="BRS50" s="211"/>
      <c r="BRT50" s="211"/>
      <c r="BRU50" s="211"/>
      <c r="BRV50" s="211"/>
      <c r="BRW50" s="211"/>
      <c r="BRX50" s="211"/>
      <c r="BRY50" s="211"/>
      <c r="BRZ50" s="211"/>
      <c r="BSA50" s="211"/>
      <c r="BSB50" s="211"/>
      <c r="BSC50" s="211"/>
      <c r="BSD50" s="211"/>
      <c r="BSE50" s="211"/>
      <c r="BSF50" s="211"/>
      <c r="BSG50" s="211"/>
      <c r="BSH50" s="211"/>
      <c r="BSI50" s="211"/>
      <c r="BSJ50" s="211"/>
      <c r="BSK50" s="211"/>
      <c r="BSL50" s="211"/>
      <c r="BSM50" s="211"/>
      <c r="BSN50" s="211"/>
      <c r="BSO50" s="211"/>
      <c r="BSP50" s="211"/>
      <c r="BSQ50" s="211"/>
      <c r="BSR50" s="211"/>
      <c r="BSS50" s="211"/>
      <c r="BST50" s="211"/>
      <c r="BSU50" s="211"/>
      <c r="BSV50" s="211"/>
      <c r="BSW50" s="211"/>
      <c r="BSX50" s="211"/>
      <c r="BSY50" s="211"/>
      <c r="BSZ50" s="211"/>
      <c r="BTA50" s="211"/>
      <c r="BTB50" s="211"/>
      <c r="BTC50" s="211"/>
      <c r="BTD50" s="211"/>
      <c r="BTE50" s="211"/>
      <c r="BTF50" s="211"/>
      <c r="BTG50" s="211"/>
      <c r="BTH50" s="211"/>
      <c r="BTI50" s="211"/>
      <c r="BTJ50" s="211"/>
      <c r="BTK50" s="211"/>
      <c r="BTL50" s="211"/>
      <c r="BTM50" s="211"/>
      <c r="BTN50" s="211"/>
      <c r="BTO50" s="211"/>
      <c r="BTP50" s="211"/>
      <c r="BTQ50" s="211"/>
      <c r="BTR50" s="211"/>
      <c r="BTS50" s="211"/>
      <c r="BTT50" s="211"/>
      <c r="BTU50" s="211"/>
      <c r="BTV50" s="211"/>
      <c r="BTW50" s="211"/>
      <c r="BTX50" s="211"/>
      <c r="BTY50" s="211"/>
      <c r="BTZ50" s="211"/>
      <c r="BUA50" s="211"/>
      <c r="BUB50" s="211"/>
      <c r="BUC50" s="211"/>
      <c r="BUD50" s="211"/>
      <c r="BUE50" s="211"/>
      <c r="BUF50" s="211"/>
      <c r="BUG50" s="211"/>
      <c r="BUH50" s="211"/>
      <c r="BUI50" s="211"/>
      <c r="BUJ50" s="211"/>
      <c r="BUK50" s="211"/>
      <c r="BUL50" s="211"/>
      <c r="BUM50" s="211"/>
      <c r="BUN50" s="211"/>
      <c r="BUO50" s="211"/>
      <c r="BUP50" s="211"/>
      <c r="BUQ50" s="211"/>
      <c r="BUR50" s="211"/>
      <c r="BUS50" s="211"/>
      <c r="BUT50" s="211"/>
      <c r="BUU50" s="211"/>
      <c r="BUV50" s="211"/>
      <c r="BUW50" s="211"/>
      <c r="BUX50" s="211"/>
      <c r="BUY50" s="211"/>
      <c r="BUZ50" s="211"/>
      <c r="BVA50" s="211"/>
      <c r="BVB50" s="211"/>
      <c r="BVC50" s="211"/>
      <c r="BVD50" s="211"/>
      <c r="BVE50" s="211"/>
      <c r="BVF50" s="211"/>
      <c r="BVG50" s="211"/>
      <c r="BVH50" s="211"/>
      <c r="BVI50" s="211"/>
      <c r="BVJ50" s="211"/>
      <c r="BVK50" s="211"/>
      <c r="BVL50" s="211"/>
      <c r="BVM50" s="211"/>
      <c r="BVN50" s="211"/>
      <c r="BVO50" s="211"/>
      <c r="BVP50" s="211"/>
      <c r="BVQ50" s="211"/>
      <c r="BVR50" s="211"/>
      <c r="BVS50" s="211"/>
      <c r="BVT50" s="211"/>
      <c r="BVU50" s="211"/>
      <c r="BVV50" s="211"/>
      <c r="BVW50" s="211"/>
      <c r="BVX50" s="211"/>
      <c r="BVY50" s="211"/>
      <c r="BVZ50" s="211"/>
      <c r="BWA50" s="211"/>
      <c r="BWB50" s="211"/>
      <c r="BWC50" s="211"/>
      <c r="BWD50" s="211"/>
      <c r="BWE50" s="211"/>
      <c r="BWF50" s="211"/>
      <c r="BWG50" s="211"/>
      <c r="BWH50" s="211"/>
      <c r="BWI50" s="211"/>
      <c r="BWJ50" s="211"/>
      <c r="BWK50" s="211"/>
      <c r="BWL50" s="211"/>
      <c r="BWM50" s="211"/>
      <c r="BWN50" s="211"/>
      <c r="BWO50" s="211"/>
      <c r="BWP50" s="211"/>
      <c r="BWQ50" s="211"/>
      <c r="BWR50" s="211"/>
      <c r="BWS50" s="211"/>
      <c r="BWT50" s="211"/>
      <c r="BWU50" s="211"/>
      <c r="BWV50" s="211"/>
      <c r="BWW50" s="211"/>
      <c r="BWX50" s="211"/>
      <c r="BWY50" s="211"/>
      <c r="BWZ50" s="211"/>
      <c r="BXA50" s="211"/>
      <c r="BXB50" s="211"/>
      <c r="BXC50" s="211"/>
      <c r="BXD50" s="211"/>
      <c r="BXE50" s="211"/>
      <c r="BXF50" s="211"/>
      <c r="BXG50" s="211"/>
      <c r="BXH50" s="211"/>
      <c r="BXI50" s="211"/>
      <c r="BXJ50" s="211"/>
      <c r="BXK50" s="211"/>
      <c r="BXL50" s="211"/>
      <c r="BXM50" s="211"/>
      <c r="BXN50" s="211"/>
      <c r="BXO50" s="211"/>
      <c r="BXP50" s="211"/>
      <c r="BXQ50" s="211"/>
      <c r="BXR50" s="211"/>
      <c r="BXS50" s="211"/>
      <c r="BXT50" s="211"/>
      <c r="BXU50" s="211"/>
      <c r="BXV50" s="211"/>
      <c r="BXW50" s="211"/>
      <c r="BXX50" s="211"/>
      <c r="BXY50" s="211"/>
      <c r="BXZ50" s="211"/>
      <c r="BYA50" s="211"/>
      <c r="BYB50" s="211"/>
      <c r="BYC50" s="211"/>
      <c r="BYD50" s="211"/>
      <c r="BYE50" s="211"/>
      <c r="BYF50" s="211"/>
      <c r="BYG50" s="211"/>
      <c r="BYH50" s="211"/>
      <c r="BYI50" s="211"/>
      <c r="BYJ50" s="211"/>
      <c r="BYK50" s="211"/>
      <c r="BYL50" s="211"/>
      <c r="BYM50" s="211"/>
      <c r="BYN50" s="211"/>
      <c r="BYO50" s="211"/>
      <c r="BYP50" s="211"/>
      <c r="BYQ50" s="211"/>
      <c r="BYR50" s="211"/>
      <c r="BYS50" s="211"/>
      <c r="BYT50" s="211"/>
      <c r="BYU50" s="211"/>
      <c r="BYV50" s="211"/>
      <c r="BYW50" s="211"/>
      <c r="BYX50" s="211"/>
      <c r="BYY50" s="211"/>
      <c r="BYZ50" s="211"/>
      <c r="BZA50" s="211"/>
      <c r="BZB50" s="211"/>
      <c r="BZC50" s="211"/>
      <c r="BZD50" s="211"/>
      <c r="BZE50" s="211"/>
      <c r="BZF50" s="211"/>
      <c r="BZG50" s="211"/>
      <c r="BZH50" s="211"/>
      <c r="BZI50" s="211"/>
      <c r="BZJ50" s="211"/>
      <c r="BZK50" s="211"/>
      <c r="BZL50" s="211"/>
      <c r="BZM50" s="211"/>
      <c r="BZN50" s="211"/>
      <c r="BZO50" s="211"/>
      <c r="BZP50" s="211"/>
      <c r="BZQ50" s="211"/>
      <c r="BZR50" s="211"/>
      <c r="BZS50" s="211"/>
      <c r="BZT50" s="211"/>
      <c r="BZU50" s="211"/>
      <c r="BZV50" s="211"/>
      <c r="BZW50" s="211"/>
      <c r="BZX50" s="211"/>
      <c r="BZY50" s="211"/>
      <c r="BZZ50" s="211"/>
      <c r="CAA50" s="211"/>
      <c r="CAB50" s="211"/>
      <c r="CAC50" s="211"/>
      <c r="CAD50" s="211"/>
      <c r="CAE50" s="211"/>
      <c r="CAF50" s="211"/>
      <c r="CAG50" s="211"/>
      <c r="CAH50" s="211"/>
      <c r="CAI50" s="211"/>
      <c r="CAJ50" s="211"/>
      <c r="CAK50" s="211"/>
      <c r="CAL50" s="211"/>
      <c r="CAM50" s="211"/>
      <c r="CAN50" s="211"/>
      <c r="CAO50" s="211"/>
      <c r="CAP50" s="211"/>
      <c r="CAQ50" s="211"/>
      <c r="CAR50" s="211"/>
      <c r="CAS50" s="211"/>
      <c r="CAT50" s="211"/>
      <c r="CAU50" s="211"/>
      <c r="CAV50" s="211"/>
      <c r="CAW50" s="211"/>
      <c r="CAX50" s="211"/>
      <c r="CAY50" s="211"/>
      <c r="CAZ50" s="211"/>
      <c r="CBA50" s="211"/>
      <c r="CBB50" s="211"/>
      <c r="CBC50" s="211"/>
      <c r="CBD50" s="211"/>
      <c r="CBE50" s="211"/>
      <c r="CBF50" s="211"/>
      <c r="CBG50" s="211"/>
      <c r="CBH50" s="211"/>
      <c r="CBI50" s="211"/>
      <c r="CBJ50" s="211"/>
      <c r="CBK50" s="211"/>
      <c r="CBL50" s="211"/>
      <c r="CBM50" s="211"/>
      <c r="CBN50" s="211"/>
      <c r="CBO50" s="211"/>
      <c r="CBP50" s="211"/>
      <c r="CBQ50" s="211"/>
      <c r="CBR50" s="211"/>
      <c r="CBS50" s="211"/>
      <c r="CBT50" s="211"/>
      <c r="CBU50" s="211"/>
      <c r="CBV50" s="211"/>
      <c r="CBW50" s="211"/>
      <c r="CBX50" s="211"/>
      <c r="CBY50" s="211"/>
      <c r="CBZ50" s="211"/>
      <c r="CCA50" s="211"/>
      <c r="CCB50" s="211"/>
      <c r="CCC50" s="211"/>
      <c r="CCD50" s="211"/>
      <c r="CCE50" s="211"/>
      <c r="CCF50" s="211"/>
      <c r="CCG50" s="211"/>
      <c r="CCH50" s="211"/>
      <c r="CCI50" s="211"/>
      <c r="CCJ50" s="211"/>
      <c r="CCK50" s="211"/>
      <c r="CCL50" s="211"/>
      <c r="CCM50" s="211"/>
      <c r="CCN50" s="211"/>
      <c r="CCO50" s="211"/>
      <c r="CCP50" s="211"/>
      <c r="CCQ50" s="211"/>
      <c r="CCR50" s="211"/>
      <c r="CCS50" s="211"/>
      <c r="CCT50" s="211"/>
      <c r="CCU50" s="211"/>
      <c r="CCV50" s="211"/>
      <c r="CCW50" s="211"/>
      <c r="CCX50" s="211"/>
      <c r="CCY50" s="211"/>
      <c r="CCZ50" s="211"/>
      <c r="CDA50" s="211"/>
      <c r="CDB50" s="211"/>
      <c r="CDC50" s="211"/>
      <c r="CDD50" s="211"/>
      <c r="CDE50" s="211"/>
      <c r="CDF50" s="211"/>
      <c r="CDG50" s="211"/>
      <c r="CDH50" s="211"/>
      <c r="CDI50" s="211"/>
      <c r="CDJ50" s="211"/>
      <c r="CDK50" s="211"/>
      <c r="CDL50" s="211"/>
      <c r="CDM50" s="211"/>
      <c r="CDN50" s="211"/>
      <c r="CDO50" s="211"/>
      <c r="CDP50" s="211"/>
      <c r="CDQ50" s="211"/>
      <c r="CDR50" s="211"/>
      <c r="CDS50" s="211"/>
      <c r="CDT50" s="211"/>
      <c r="CDU50" s="211"/>
      <c r="CDV50" s="211"/>
      <c r="CDW50" s="211"/>
      <c r="CDX50" s="211"/>
      <c r="CDY50" s="211"/>
      <c r="CDZ50" s="211"/>
      <c r="CEA50" s="211"/>
      <c r="CEB50" s="211"/>
      <c r="CEC50" s="211"/>
      <c r="CED50" s="211"/>
      <c r="CEE50" s="211"/>
      <c r="CEF50" s="211"/>
      <c r="CEG50" s="211"/>
      <c r="CEH50" s="211"/>
      <c r="CEI50" s="211"/>
      <c r="CEJ50" s="211"/>
      <c r="CEK50" s="211"/>
      <c r="CEL50" s="211"/>
      <c r="CEM50" s="211"/>
      <c r="CEN50" s="211"/>
      <c r="CEO50" s="211"/>
      <c r="CEP50" s="211"/>
      <c r="CEQ50" s="211"/>
      <c r="CER50" s="211"/>
      <c r="CES50" s="211"/>
      <c r="CET50" s="211"/>
      <c r="CEU50" s="211"/>
      <c r="CEV50" s="211"/>
      <c r="CEW50" s="211"/>
      <c r="CEX50" s="211"/>
      <c r="CEY50" s="211"/>
      <c r="CEZ50" s="211"/>
      <c r="CFA50" s="211"/>
      <c r="CFB50" s="211"/>
      <c r="CFC50" s="211"/>
      <c r="CFD50" s="211"/>
      <c r="CFE50" s="211"/>
      <c r="CFF50" s="211"/>
      <c r="CFG50" s="211"/>
      <c r="CFH50" s="211"/>
      <c r="CFI50" s="211"/>
      <c r="CFJ50" s="211"/>
      <c r="CFK50" s="211"/>
      <c r="CFL50" s="211"/>
      <c r="CFM50" s="211"/>
      <c r="CFN50" s="211"/>
      <c r="CFO50" s="211"/>
      <c r="CFP50" s="211"/>
      <c r="CFQ50" s="211"/>
      <c r="CFR50" s="211"/>
      <c r="CFS50" s="211"/>
      <c r="CFT50" s="211"/>
      <c r="CFU50" s="211"/>
      <c r="CFV50" s="211"/>
      <c r="CFW50" s="211"/>
      <c r="CFX50" s="211"/>
      <c r="CFY50" s="211"/>
      <c r="CFZ50" s="211"/>
      <c r="CGA50" s="211"/>
      <c r="CGB50" s="211"/>
      <c r="CGC50" s="211"/>
      <c r="CGD50" s="211"/>
      <c r="CGE50" s="211"/>
      <c r="CGF50" s="211"/>
      <c r="CGG50" s="211"/>
      <c r="CGH50" s="211"/>
      <c r="CGI50" s="211"/>
      <c r="CGJ50" s="211"/>
      <c r="CGK50" s="211"/>
      <c r="CGL50" s="211"/>
      <c r="CGM50" s="211"/>
      <c r="CGN50" s="211"/>
      <c r="CGO50" s="211"/>
      <c r="CGP50" s="211"/>
      <c r="CGQ50" s="211"/>
      <c r="CGR50" s="211"/>
      <c r="CGS50" s="211"/>
      <c r="CGT50" s="211"/>
      <c r="CGU50" s="211"/>
      <c r="CGV50" s="211"/>
      <c r="CGW50" s="211"/>
      <c r="CGX50" s="211"/>
      <c r="CGY50" s="211"/>
      <c r="CGZ50" s="211"/>
      <c r="CHA50" s="211"/>
      <c r="CHB50" s="211"/>
      <c r="CHC50" s="211"/>
      <c r="CHD50" s="211"/>
      <c r="CHE50" s="211"/>
      <c r="CHF50" s="211"/>
      <c r="CHG50" s="211"/>
      <c r="CHH50" s="211"/>
      <c r="CHI50" s="211"/>
      <c r="CHJ50" s="211"/>
      <c r="CHK50" s="211"/>
      <c r="CHL50" s="211"/>
      <c r="CHM50" s="211"/>
      <c r="CHN50" s="211"/>
      <c r="CHO50" s="211"/>
      <c r="CHP50" s="211"/>
      <c r="CHQ50" s="211"/>
      <c r="CHR50" s="211"/>
      <c r="CHS50" s="211"/>
      <c r="CHT50" s="211"/>
      <c r="CHU50" s="211"/>
      <c r="CHV50" s="211"/>
      <c r="CHW50" s="211"/>
      <c r="CHX50" s="211"/>
      <c r="CHY50" s="211"/>
      <c r="CHZ50" s="211"/>
      <c r="CIA50" s="211"/>
      <c r="CIB50" s="211"/>
      <c r="CIC50" s="211"/>
      <c r="CID50" s="211"/>
      <c r="CIE50" s="211"/>
      <c r="CIF50" s="211"/>
      <c r="CIG50" s="211"/>
      <c r="CIH50" s="211"/>
      <c r="CII50" s="211"/>
      <c r="CIJ50" s="211"/>
      <c r="CIK50" s="211"/>
      <c r="CIL50" s="211"/>
      <c r="CIM50" s="211"/>
      <c r="CIN50" s="211"/>
      <c r="CIO50" s="211"/>
      <c r="CIP50" s="211"/>
      <c r="CIQ50" s="211"/>
      <c r="CIR50" s="211"/>
      <c r="CIS50" s="211"/>
      <c r="CIT50" s="211"/>
      <c r="CIU50" s="211"/>
      <c r="CIV50" s="211"/>
      <c r="CIW50" s="211"/>
      <c r="CIX50" s="211"/>
      <c r="CIY50" s="211"/>
      <c r="CIZ50" s="211"/>
      <c r="CJA50" s="211"/>
      <c r="CJB50" s="211"/>
      <c r="CJC50" s="211"/>
      <c r="CJD50" s="211"/>
      <c r="CJE50" s="211"/>
      <c r="CJF50" s="211"/>
      <c r="CJG50" s="211"/>
      <c r="CJH50" s="211"/>
      <c r="CJI50" s="211"/>
      <c r="CJJ50" s="211"/>
      <c r="CJK50" s="211"/>
      <c r="CJL50" s="211"/>
      <c r="CJM50" s="211"/>
      <c r="CJN50" s="211"/>
      <c r="CJO50" s="211"/>
      <c r="CJP50" s="211"/>
      <c r="CJQ50" s="211"/>
      <c r="CJR50" s="211"/>
      <c r="CJS50" s="211"/>
      <c r="CJT50" s="211"/>
      <c r="CJU50" s="211"/>
      <c r="CJV50" s="211"/>
      <c r="CJW50" s="211"/>
      <c r="CJX50" s="211"/>
      <c r="CJY50" s="211"/>
      <c r="CJZ50" s="211"/>
      <c r="CKA50" s="211"/>
      <c r="CKB50" s="211"/>
      <c r="CKC50" s="211"/>
      <c r="CKD50" s="211"/>
      <c r="CKE50" s="211"/>
      <c r="CKF50" s="211"/>
      <c r="CKG50" s="211"/>
      <c r="CKH50" s="211"/>
      <c r="CKI50" s="211"/>
      <c r="CKJ50" s="211"/>
      <c r="CKK50" s="211"/>
      <c r="CKL50" s="211"/>
      <c r="CKM50" s="211"/>
      <c r="CKN50" s="211"/>
      <c r="CKO50" s="211"/>
      <c r="CKP50" s="211"/>
      <c r="CKQ50" s="211"/>
      <c r="CKR50" s="211"/>
      <c r="CKS50" s="211"/>
      <c r="CKT50" s="211"/>
      <c r="CKU50" s="211"/>
      <c r="CKV50" s="211"/>
      <c r="CKW50" s="211"/>
      <c r="CKX50" s="211"/>
      <c r="CKY50" s="211"/>
      <c r="CKZ50" s="211"/>
      <c r="CLA50" s="211"/>
      <c r="CLB50" s="211"/>
      <c r="CLC50" s="211"/>
      <c r="CLD50" s="211"/>
      <c r="CLE50" s="211"/>
      <c r="CLF50" s="211"/>
      <c r="CLG50" s="211"/>
      <c r="CLH50" s="211"/>
      <c r="CLI50" s="211"/>
      <c r="CLJ50" s="211"/>
      <c r="CLK50" s="211"/>
      <c r="CLL50" s="211"/>
      <c r="CLM50" s="211"/>
      <c r="CLN50" s="211"/>
      <c r="CLO50" s="211"/>
      <c r="CLP50" s="211"/>
      <c r="CLQ50" s="211"/>
      <c r="CLR50" s="211"/>
      <c r="CLS50" s="211"/>
      <c r="CLT50" s="211"/>
      <c r="CLU50" s="211"/>
      <c r="CLV50" s="211"/>
      <c r="CLW50" s="211"/>
      <c r="CLX50" s="211"/>
      <c r="CLY50" s="211"/>
      <c r="CLZ50" s="211"/>
      <c r="CMA50" s="211"/>
      <c r="CMB50" s="211"/>
      <c r="CMC50" s="211"/>
      <c r="CMD50" s="211"/>
      <c r="CME50" s="211"/>
      <c r="CMF50" s="211"/>
      <c r="CMG50" s="211"/>
      <c r="CMH50" s="211"/>
      <c r="CMI50" s="211"/>
      <c r="CMJ50" s="211"/>
      <c r="CMK50" s="211"/>
      <c r="CML50" s="211"/>
      <c r="CMM50" s="211"/>
      <c r="CMN50" s="211"/>
      <c r="CMO50" s="211"/>
      <c r="CMP50" s="211"/>
      <c r="CMQ50" s="211"/>
      <c r="CMR50" s="211"/>
      <c r="CMS50" s="211"/>
      <c r="CMT50" s="211"/>
      <c r="CMU50" s="211"/>
      <c r="CMV50" s="211"/>
      <c r="CMW50" s="211"/>
      <c r="CMX50" s="211"/>
      <c r="CMY50" s="211"/>
      <c r="CMZ50" s="211"/>
      <c r="CNA50" s="211"/>
      <c r="CNB50" s="211"/>
      <c r="CNC50" s="211"/>
      <c r="CND50" s="211"/>
      <c r="CNE50" s="211"/>
      <c r="CNF50" s="211"/>
      <c r="CNG50" s="211"/>
      <c r="CNH50" s="211"/>
      <c r="CNI50" s="211"/>
      <c r="CNJ50" s="211"/>
      <c r="CNK50" s="211"/>
      <c r="CNL50" s="211"/>
      <c r="CNM50" s="211"/>
      <c r="CNN50" s="211"/>
      <c r="CNO50" s="211"/>
      <c r="CNP50" s="211"/>
      <c r="CNQ50" s="211"/>
      <c r="CNR50" s="211"/>
      <c r="CNS50" s="211"/>
      <c r="CNT50" s="211"/>
      <c r="CNU50" s="211"/>
      <c r="CNV50" s="211"/>
      <c r="CNW50" s="211"/>
      <c r="CNX50" s="211"/>
      <c r="CNY50" s="211"/>
      <c r="CNZ50" s="211"/>
      <c r="COA50" s="211"/>
      <c r="COB50" s="211"/>
      <c r="COC50" s="211"/>
      <c r="COD50" s="211"/>
      <c r="COE50" s="211"/>
      <c r="COF50" s="211"/>
      <c r="COG50" s="211"/>
      <c r="COH50" s="211"/>
      <c r="COI50" s="211"/>
      <c r="COJ50" s="211"/>
      <c r="COK50" s="211"/>
      <c r="COL50" s="211"/>
      <c r="COM50" s="211"/>
      <c r="CON50" s="211"/>
      <c r="COO50" s="211"/>
      <c r="COP50" s="211"/>
      <c r="COQ50" s="211"/>
      <c r="COR50" s="211"/>
      <c r="COS50" s="211"/>
      <c r="COT50" s="211"/>
      <c r="COU50" s="211"/>
      <c r="COV50" s="211"/>
      <c r="COW50" s="211"/>
      <c r="COX50" s="211"/>
      <c r="COY50" s="211"/>
      <c r="COZ50" s="211"/>
      <c r="CPA50" s="211"/>
      <c r="CPB50" s="211"/>
      <c r="CPC50" s="211"/>
      <c r="CPD50" s="211"/>
      <c r="CPE50" s="211"/>
      <c r="CPF50" s="211"/>
      <c r="CPG50" s="211"/>
      <c r="CPH50" s="211"/>
      <c r="CPI50" s="211"/>
      <c r="CPJ50" s="211"/>
      <c r="CPK50" s="211"/>
      <c r="CPL50" s="211"/>
      <c r="CPM50" s="211"/>
      <c r="CPN50" s="211"/>
      <c r="CPO50" s="211"/>
      <c r="CPP50" s="211"/>
      <c r="CPQ50" s="211"/>
      <c r="CPR50" s="211"/>
      <c r="CPS50" s="211"/>
      <c r="CPT50" s="211"/>
      <c r="CPU50" s="211"/>
      <c r="CPV50" s="211"/>
      <c r="CPW50" s="211"/>
      <c r="CPX50" s="211"/>
      <c r="CPY50" s="211"/>
      <c r="CPZ50" s="211"/>
      <c r="CQA50" s="211"/>
      <c r="CQB50" s="211"/>
      <c r="CQC50" s="211"/>
      <c r="CQD50" s="211"/>
      <c r="CQE50" s="211"/>
      <c r="CQF50" s="211"/>
      <c r="CQG50" s="211"/>
      <c r="CQH50" s="211"/>
      <c r="CQI50" s="211"/>
      <c r="CQJ50" s="211"/>
      <c r="CQK50" s="211"/>
      <c r="CQL50" s="211"/>
      <c r="CQM50" s="211"/>
      <c r="CQN50" s="211"/>
      <c r="CQO50" s="211"/>
      <c r="CQP50" s="211"/>
      <c r="CQQ50" s="211"/>
      <c r="CQR50" s="211"/>
      <c r="CQS50" s="211"/>
      <c r="CQT50" s="211"/>
      <c r="CQU50" s="211"/>
      <c r="CQV50" s="211"/>
      <c r="CQW50" s="211"/>
      <c r="CQX50" s="211"/>
      <c r="CQY50" s="211"/>
      <c r="CQZ50" s="211"/>
      <c r="CRA50" s="211"/>
      <c r="CRB50" s="211"/>
      <c r="CRC50" s="211"/>
      <c r="CRD50" s="211"/>
      <c r="CRE50" s="211"/>
      <c r="CRF50" s="211"/>
      <c r="CRG50" s="211"/>
      <c r="CRH50" s="211"/>
      <c r="CRI50" s="211"/>
      <c r="CRJ50" s="211"/>
      <c r="CRK50" s="211"/>
      <c r="CRL50" s="211"/>
      <c r="CRM50" s="211"/>
      <c r="CRN50" s="211"/>
      <c r="CRO50" s="211"/>
      <c r="CRP50" s="211"/>
      <c r="CRQ50" s="211"/>
      <c r="CRR50" s="211"/>
      <c r="CRS50" s="211"/>
      <c r="CRT50" s="211"/>
      <c r="CRU50" s="211"/>
      <c r="CRV50" s="211"/>
      <c r="CRW50" s="211"/>
      <c r="CRX50" s="211"/>
      <c r="CRY50" s="211"/>
      <c r="CRZ50" s="211"/>
      <c r="CSA50" s="211"/>
      <c r="CSB50" s="211"/>
      <c r="CSC50" s="211"/>
      <c r="CSD50" s="211"/>
      <c r="CSE50" s="211"/>
      <c r="CSF50" s="211"/>
      <c r="CSG50" s="211"/>
      <c r="CSH50" s="211"/>
      <c r="CSI50" s="211"/>
      <c r="CSJ50" s="211"/>
      <c r="CSK50" s="211"/>
      <c r="CSL50" s="211"/>
      <c r="CSM50" s="211"/>
      <c r="CSN50" s="211"/>
      <c r="CSO50" s="211"/>
      <c r="CSP50" s="211"/>
      <c r="CSQ50" s="211"/>
      <c r="CSR50" s="211"/>
      <c r="CSS50" s="211"/>
      <c r="CST50" s="211"/>
      <c r="CSU50" s="211"/>
      <c r="CSV50" s="211"/>
      <c r="CSW50" s="211"/>
      <c r="CSX50" s="211"/>
      <c r="CSY50" s="211"/>
      <c r="CSZ50" s="211"/>
      <c r="CTA50" s="211"/>
      <c r="CTB50" s="211"/>
      <c r="CTC50" s="211"/>
      <c r="CTD50" s="211"/>
      <c r="CTE50" s="211"/>
      <c r="CTF50" s="211"/>
      <c r="CTG50" s="211"/>
      <c r="CTH50" s="211"/>
      <c r="CTI50" s="211"/>
      <c r="CTJ50" s="211"/>
      <c r="CTK50" s="211"/>
      <c r="CTL50" s="211"/>
      <c r="CTM50" s="211"/>
      <c r="CTN50" s="211"/>
      <c r="CTO50" s="211"/>
      <c r="CTP50" s="211"/>
      <c r="CTQ50" s="211"/>
      <c r="CTR50" s="211"/>
      <c r="CTS50" s="211"/>
      <c r="CTT50" s="211"/>
      <c r="CTU50" s="211"/>
      <c r="CTV50" s="211"/>
      <c r="CTW50" s="211"/>
      <c r="CTX50" s="211"/>
      <c r="CTY50" s="211"/>
      <c r="CTZ50" s="211"/>
      <c r="CUA50" s="211"/>
      <c r="CUB50" s="211"/>
      <c r="CUC50" s="211"/>
      <c r="CUD50" s="211"/>
      <c r="CUE50" s="211"/>
      <c r="CUF50" s="211"/>
      <c r="CUG50" s="211"/>
      <c r="CUH50" s="211"/>
      <c r="CUI50" s="211"/>
      <c r="CUJ50" s="211"/>
      <c r="CUK50" s="211"/>
      <c r="CUL50" s="211"/>
      <c r="CUM50" s="211"/>
      <c r="CUN50" s="211"/>
      <c r="CUO50" s="211"/>
      <c r="CUP50" s="211"/>
      <c r="CUQ50" s="211"/>
      <c r="CUR50" s="211"/>
      <c r="CUS50" s="211"/>
      <c r="CUT50" s="211"/>
      <c r="CUU50" s="211"/>
      <c r="CUV50" s="211"/>
      <c r="CUW50" s="211"/>
      <c r="CUX50" s="211"/>
      <c r="CUY50" s="211"/>
      <c r="CUZ50" s="211"/>
      <c r="CVA50" s="211"/>
      <c r="CVB50" s="211"/>
      <c r="CVC50" s="211"/>
      <c r="CVD50" s="211"/>
      <c r="CVE50" s="211"/>
      <c r="CVF50" s="211"/>
      <c r="CVG50" s="211"/>
      <c r="CVH50" s="211"/>
      <c r="CVI50" s="211"/>
      <c r="CVJ50" s="211"/>
      <c r="CVK50" s="211"/>
      <c r="CVL50" s="211"/>
      <c r="CVM50" s="211"/>
      <c r="CVN50" s="211"/>
      <c r="CVO50" s="211"/>
      <c r="CVP50" s="211"/>
      <c r="CVQ50" s="211"/>
      <c r="CVR50" s="211"/>
      <c r="CVS50" s="211"/>
      <c r="CVT50" s="211"/>
      <c r="CVU50" s="211"/>
      <c r="CVV50" s="211"/>
      <c r="CVW50" s="211"/>
      <c r="CVX50" s="211"/>
      <c r="CVY50" s="211"/>
      <c r="CVZ50" s="211"/>
      <c r="CWA50" s="211"/>
      <c r="CWB50" s="211"/>
      <c r="CWC50" s="211"/>
      <c r="CWD50" s="211"/>
      <c r="CWE50" s="211"/>
      <c r="CWF50" s="211"/>
      <c r="CWG50" s="211"/>
      <c r="CWH50" s="211"/>
      <c r="CWI50" s="211"/>
      <c r="CWJ50" s="211"/>
      <c r="CWK50" s="211"/>
      <c r="CWL50" s="211"/>
      <c r="CWM50" s="211"/>
      <c r="CWN50" s="211"/>
      <c r="CWO50" s="211"/>
      <c r="CWP50" s="211"/>
      <c r="CWQ50" s="211"/>
      <c r="CWR50" s="211"/>
      <c r="CWS50" s="211"/>
      <c r="CWT50" s="211"/>
      <c r="CWU50" s="211"/>
      <c r="CWV50" s="211"/>
      <c r="CWW50" s="211"/>
      <c r="CWX50" s="211"/>
      <c r="CWY50" s="211"/>
      <c r="CWZ50" s="211"/>
      <c r="CXA50" s="211"/>
      <c r="CXB50" s="211"/>
      <c r="CXC50" s="211"/>
      <c r="CXD50" s="211"/>
      <c r="CXE50" s="211"/>
      <c r="CXF50" s="211"/>
      <c r="CXG50" s="211"/>
      <c r="CXH50" s="211"/>
      <c r="CXI50" s="211"/>
      <c r="CXJ50" s="211"/>
      <c r="CXK50" s="211"/>
      <c r="CXL50" s="211"/>
      <c r="CXM50" s="211"/>
      <c r="CXN50" s="211"/>
      <c r="CXO50" s="211"/>
      <c r="CXP50" s="211"/>
      <c r="CXQ50" s="211"/>
      <c r="CXR50" s="211"/>
      <c r="CXS50" s="211"/>
      <c r="CXT50" s="211"/>
      <c r="CXU50" s="211"/>
      <c r="CXV50" s="211"/>
      <c r="CXW50" s="211"/>
      <c r="CXX50" s="211"/>
      <c r="CXY50" s="211"/>
      <c r="CXZ50" s="211"/>
      <c r="CYA50" s="211"/>
      <c r="CYB50" s="211"/>
      <c r="CYC50" s="211"/>
      <c r="CYD50" s="211"/>
      <c r="CYE50" s="211"/>
      <c r="CYF50" s="211"/>
      <c r="CYG50" s="211"/>
      <c r="CYH50" s="211"/>
      <c r="CYI50" s="211"/>
      <c r="CYJ50" s="211"/>
      <c r="CYK50" s="211"/>
      <c r="CYL50" s="211"/>
      <c r="CYM50" s="211"/>
      <c r="CYN50" s="211"/>
      <c r="CYO50" s="211"/>
      <c r="CYP50" s="211"/>
      <c r="CYQ50" s="211"/>
      <c r="CYR50" s="211"/>
      <c r="CYS50" s="211"/>
      <c r="CYT50" s="211"/>
      <c r="CYU50" s="211"/>
      <c r="CYV50" s="211"/>
      <c r="CYW50" s="211"/>
      <c r="CYX50" s="211"/>
      <c r="CYY50" s="211"/>
      <c r="CYZ50" s="211"/>
      <c r="CZA50" s="211"/>
      <c r="CZB50" s="211"/>
      <c r="CZC50" s="211"/>
      <c r="CZD50" s="211"/>
      <c r="CZE50" s="211"/>
      <c r="CZF50" s="211"/>
      <c r="CZG50" s="211"/>
      <c r="CZH50" s="211"/>
      <c r="CZI50" s="211"/>
      <c r="CZJ50" s="211"/>
      <c r="CZK50" s="211"/>
      <c r="CZL50" s="211"/>
      <c r="CZM50" s="211"/>
      <c r="CZN50" s="211"/>
      <c r="CZO50" s="211"/>
      <c r="CZP50" s="211"/>
      <c r="CZQ50" s="211"/>
      <c r="CZR50" s="211"/>
      <c r="CZS50" s="211"/>
      <c r="CZT50" s="211"/>
      <c r="CZU50" s="211"/>
      <c r="CZV50" s="211"/>
      <c r="CZW50" s="211"/>
      <c r="CZX50" s="211"/>
      <c r="CZY50" s="211"/>
      <c r="CZZ50" s="211"/>
      <c r="DAA50" s="211"/>
      <c r="DAB50" s="211"/>
      <c r="DAC50" s="211"/>
      <c r="DAD50" s="211"/>
      <c r="DAE50" s="211"/>
      <c r="DAF50" s="211"/>
      <c r="DAG50" s="211"/>
      <c r="DAH50" s="211"/>
      <c r="DAI50" s="211"/>
      <c r="DAJ50" s="211"/>
      <c r="DAK50" s="211"/>
      <c r="DAL50" s="211"/>
      <c r="DAM50" s="211"/>
      <c r="DAN50" s="211"/>
      <c r="DAO50" s="211"/>
      <c r="DAP50" s="211"/>
      <c r="DAQ50" s="211"/>
      <c r="DAR50" s="211"/>
      <c r="DAS50" s="211"/>
      <c r="DAT50" s="211"/>
      <c r="DAU50" s="211"/>
      <c r="DAV50" s="211"/>
      <c r="DAW50" s="211"/>
      <c r="DAX50" s="211"/>
      <c r="DAY50" s="211"/>
      <c r="DAZ50" s="211"/>
      <c r="DBA50" s="211"/>
      <c r="DBB50" s="211"/>
      <c r="DBC50" s="211"/>
      <c r="DBD50" s="211"/>
      <c r="DBE50" s="211"/>
      <c r="DBF50" s="211"/>
      <c r="DBG50" s="211"/>
      <c r="DBH50" s="211"/>
      <c r="DBI50" s="211"/>
      <c r="DBJ50" s="211"/>
      <c r="DBK50" s="211"/>
      <c r="DBL50" s="211"/>
      <c r="DBM50" s="211"/>
      <c r="DBN50" s="211"/>
      <c r="DBO50" s="211"/>
      <c r="DBP50" s="211"/>
      <c r="DBQ50" s="211"/>
      <c r="DBR50" s="211"/>
      <c r="DBS50" s="211"/>
      <c r="DBT50" s="211"/>
      <c r="DBU50" s="211"/>
      <c r="DBV50" s="211"/>
      <c r="DBW50" s="211"/>
      <c r="DBX50" s="211"/>
      <c r="DBY50" s="211"/>
      <c r="DBZ50" s="211"/>
      <c r="DCA50" s="211"/>
      <c r="DCB50" s="211"/>
      <c r="DCC50" s="211"/>
      <c r="DCD50" s="211"/>
      <c r="DCE50" s="211"/>
      <c r="DCF50" s="211"/>
      <c r="DCG50" s="211"/>
      <c r="DCH50" s="211"/>
      <c r="DCI50" s="211"/>
      <c r="DCJ50" s="211"/>
      <c r="DCK50" s="211"/>
      <c r="DCL50" s="211"/>
      <c r="DCM50" s="211"/>
      <c r="DCN50" s="211"/>
      <c r="DCO50" s="211"/>
      <c r="DCP50" s="211"/>
      <c r="DCQ50" s="211"/>
      <c r="DCR50" s="211"/>
      <c r="DCS50" s="211"/>
      <c r="DCT50" s="211"/>
      <c r="DCU50" s="211"/>
      <c r="DCV50" s="211"/>
      <c r="DCW50" s="211"/>
      <c r="DCX50" s="211"/>
      <c r="DCY50" s="211"/>
      <c r="DCZ50" s="211"/>
      <c r="DDA50" s="211"/>
      <c r="DDB50" s="211"/>
      <c r="DDC50" s="211"/>
      <c r="DDD50" s="211"/>
      <c r="DDE50" s="211"/>
      <c r="DDF50" s="211"/>
      <c r="DDG50" s="211"/>
      <c r="DDH50" s="211"/>
      <c r="DDI50" s="211"/>
      <c r="DDJ50" s="211"/>
      <c r="DDK50" s="211"/>
      <c r="DDL50" s="211"/>
      <c r="DDM50" s="211"/>
      <c r="DDN50" s="211"/>
      <c r="DDO50" s="211"/>
      <c r="DDP50" s="211"/>
      <c r="DDQ50" s="211"/>
      <c r="DDR50" s="211"/>
      <c r="DDS50" s="211"/>
      <c r="DDT50" s="211"/>
      <c r="DDU50" s="211"/>
      <c r="DDV50" s="211"/>
      <c r="DDW50" s="211"/>
      <c r="DDX50" s="211"/>
      <c r="DDY50" s="211"/>
      <c r="DDZ50" s="211"/>
      <c r="DEA50" s="211"/>
      <c r="DEB50" s="211"/>
      <c r="DEC50" s="211"/>
      <c r="DED50" s="211"/>
      <c r="DEE50" s="211"/>
      <c r="DEF50" s="211"/>
      <c r="DEG50" s="211"/>
      <c r="DEH50" s="211"/>
      <c r="DEI50" s="211"/>
      <c r="DEJ50" s="211"/>
      <c r="DEK50" s="211"/>
      <c r="DEL50" s="211"/>
      <c r="DEM50" s="211"/>
      <c r="DEN50" s="211"/>
      <c r="DEO50" s="211"/>
      <c r="DEP50" s="211"/>
      <c r="DEQ50" s="211"/>
      <c r="DER50" s="211"/>
      <c r="DES50" s="211"/>
      <c r="DET50" s="211"/>
      <c r="DEU50" s="211"/>
      <c r="DEV50" s="211"/>
      <c r="DEW50" s="211"/>
      <c r="DEX50" s="211"/>
      <c r="DEY50" s="211"/>
      <c r="DEZ50" s="211"/>
      <c r="DFA50" s="211"/>
      <c r="DFB50" s="211"/>
      <c r="DFC50" s="211"/>
      <c r="DFD50" s="211"/>
      <c r="DFE50" s="211"/>
      <c r="DFF50" s="211"/>
      <c r="DFG50" s="211"/>
      <c r="DFH50" s="211"/>
      <c r="DFI50" s="211"/>
      <c r="DFJ50" s="211"/>
      <c r="DFK50" s="211"/>
      <c r="DFL50" s="211"/>
      <c r="DFM50" s="211"/>
      <c r="DFN50" s="211"/>
      <c r="DFO50" s="211"/>
      <c r="DFP50" s="211"/>
      <c r="DFQ50" s="211"/>
      <c r="DFR50" s="211"/>
      <c r="DFS50" s="211"/>
      <c r="DFT50" s="211"/>
      <c r="DFU50" s="211"/>
      <c r="DFV50" s="211"/>
      <c r="DFW50" s="211"/>
      <c r="DFX50" s="211"/>
      <c r="DFY50" s="211"/>
      <c r="DFZ50" s="211"/>
      <c r="DGA50" s="211"/>
      <c r="DGB50" s="211"/>
      <c r="DGC50" s="211"/>
      <c r="DGD50" s="211"/>
      <c r="DGE50" s="211"/>
      <c r="DGF50" s="211"/>
      <c r="DGG50" s="211"/>
      <c r="DGH50" s="211"/>
      <c r="DGI50" s="211"/>
      <c r="DGJ50" s="211"/>
      <c r="DGK50" s="211"/>
      <c r="DGL50" s="211"/>
      <c r="DGM50" s="211"/>
      <c r="DGN50" s="211"/>
      <c r="DGO50" s="211"/>
      <c r="DGP50" s="211"/>
      <c r="DGQ50" s="211"/>
      <c r="DGR50" s="211"/>
      <c r="DGS50" s="211"/>
      <c r="DGT50" s="211"/>
      <c r="DGU50" s="211"/>
      <c r="DGV50" s="211"/>
      <c r="DGW50" s="211"/>
      <c r="DGX50" s="211"/>
      <c r="DGY50" s="211"/>
      <c r="DGZ50" s="211"/>
      <c r="DHA50" s="211"/>
      <c r="DHB50" s="211"/>
      <c r="DHC50" s="211"/>
      <c r="DHD50" s="211"/>
      <c r="DHE50" s="211"/>
      <c r="DHF50" s="211"/>
      <c r="DHG50" s="211"/>
      <c r="DHH50" s="211"/>
      <c r="DHI50" s="211"/>
      <c r="DHJ50" s="211"/>
      <c r="DHK50" s="211"/>
      <c r="DHL50" s="211"/>
      <c r="DHM50" s="211"/>
      <c r="DHN50" s="211"/>
      <c r="DHO50" s="211"/>
      <c r="DHP50" s="211"/>
      <c r="DHQ50" s="211"/>
      <c r="DHR50" s="211"/>
      <c r="DHS50" s="211"/>
      <c r="DHT50" s="211"/>
      <c r="DHU50" s="211"/>
      <c r="DHV50" s="211"/>
      <c r="DHW50" s="211"/>
      <c r="DHX50" s="211"/>
      <c r="DHY50" s="211"/>
      <c r="DHZ50" s="211"/>
      <c r="DIA50" s="211"/>
      <c r="DIB50" s="211"/>
      <c r="DIC50" s="211"/>
      <c r="DID50" s="211"/>
      <c r="DIE50" s="211"/>
      <c r="DIF50" s="211"/>
      <c r="DIG50" s="211"/>
      <c r="DIH50" s="211"/>
      <c r="DII50" s="211"/>
      <c r="DIJ50" s="211"/>
      <c r="DIK50" s="211"/>
      <c r="DIL50" s="211"/>
      <c r="DIM50" s="211"/>
      <c r="DIN50" s="211"/>
      <c r="DIO50" s="211"/>
      <c r="DIP50" s="211"/>
      <c r="DIQ50" s="211"/>
      <c r="DIR50" s="211"/>
      <c r="DIS50" s="211"/>
      <c r="DIT50" s="211"/>
      <c r="DIU50" s="211"/>
      <c r="DIV50" s="211"/>
      <c r="DIW50" s="211"/>
      <c r="DIX50" s="211"/>
      <c r="DIY50" s="211"/>
      <c r="DIZ50" s="211"/>
      <c r="DJA50" s="211"/>
      <c r="DJB50" s="211"/>
      <c r="DJC50" s="211"/>
      <c r="DJD50" s="211"/>
      <c r="DJE50" s="211"/>
      <c r="DJF50" s="211"/>
      <c r="DJG50" s="211"/>
      <c r="DJH50" s="211"/>
      <c r="DJI50" s="211"/>
      <c r="DJJ50" s="211"/>
      <c r="DJK50" s="211"/>
      <c r="DJL50" s="211"/>
      <c r="DJM50" s="211"/>
      <c r="DJN50" s="211"/>
      <c r="DJO50" s="211"/>
      <c r="DJP50" s="211"/>
      <c r="DJQ50" s="211"/>
      <c r="DJR50" s="211"/>
      <c r="DJS50" s="211"/>
      <c r="DJT50" s="211"/>
      <c r="DJU50" s="211"/>
      <c r="DJV50" s="211"/>
      <c r="DJW50" s="211"/>
      <c r="DJX50" s="211"/>
      <c r="DJY50" s="211"/>
      <c r="DJZ50" s="211"/>
      <c r="DKA50" s="211"/>
      <c r="DKB50" s="211"/>
      <c r="DKC50" s="211"/>
      <c r="DKD50" s="211"/>
      <c r="DKE50" s="211"/>
      <c r="DKF50" s="211"/>
      <c r="DKG50" s="211"/>
      <c r="DKH50" s="211"/>
      <c r="DKI50" s="211"/>
      <c r="DKJ50" s="211"/>
      <c r="DKK50" s="211"/>
      <c r="DKL50" s="211"/>
      <c r="DKM50" s="211"/>
      <c r="DKN50" s="211"/>
      <c r="DKO50" s="211"/>
      <c r="DKP50" s="211"/>
      <c r="DKQ50" s="211"/>
      <c r="DKR50" s="211"/>
      <c r="DKS50" s="211"/>
      <c r="DKT50" s="211"/>
      <c r="DKU50" s="211"/>
      <c r="DKV50" s="211"/>
      <c r="DKW50" s="211"/>
      <c r="DKX50" s="211"/>
      <c r="DKY50" s="211"/>
      <c r="DKZ50" s="211"/>
      <c r="DLA50" s="211"/>
      <c r="DLB50" s="211"/>
      <c r="DLC50" s="211"/>
      <c r="DLD50" s="211"/>
      <c r="DLE50" s="211"/>
      <c r="DLF50" s="211"/>
      <c r="DLG50" s="211"/>
      <c r="DLH50" s="211"/>
      <c r="DLI50" s="211"/>
      <c r="DLJ50" s="211"/>
      <c r="DLK50" s="211"/>
      <c r="DLL50" s="211"/>
      <c r="DLM50" s="211"/>
      <c r="DLN50" s="211"/>
      <c r="DLO50" s="211"/>
      <c r="DLP50" s="211"/>
      <c r="DLQ50" s="211"/>
      <c r="DLR50" s="211"/>
      <c r="DLS50" s="211"/>
      <c r="DLT50" s="211"/>
      <c r="DLU50" s="211"/>
      <c r="DLV50" s="211"/>
      <c r="DLW50" s="211"/>
      <c r="DLX50" s="211"/>
      <c r="DLY50" s="211"/>
      <c r="DLZ50" s="211"/>
      <c r="DMA50" s="211"/>
      <c r="DMB50" s="211"/>
      <c r="DMC50" s="211"/>
      <c r="DMD50" s="211"/>
      <c r="DME50" s="211"/>
      <c r="DMF50" s="211"/>
      <c r="DMG50" s="211"/>
      <c r="DMH50" s="211"/>
      <c r="DMI50" s="211"/>
      <c r="DMJ50" s="211"/>
      <c r="DMK50" s="211"/>
      <c r="DML50" s="211"/>
      <c r="DMM50" s="211"/>
      <c r="DMN50" s="211"/>
      <c r="DMO50" s="211"/>
      <c r="DMP50" s="211"/>
      <c r="DMQ50" s="211"/>
      <c r="DMR50" s="211"/>
      <c r="DMS50" s="211"/>
      <c r="DMT50" s="211"/>
      <c r="DMU50" s="211"/>
      <c r="DMV50" s="211"/>
      <c r="DMW50" s="211"/>
      <c r="DMX50" s="211"/>
      <c r="DMY50" s="211"/>
      <c r="DMZ50" s="211"/>
      <c r="DNA50" s="211"/>
      <c r="DNB50" s="211"/>
      <c r="DNC50" s="211"/>
      <c r="DND50" s="211"/>
      <c r="DNE50" s="211"/>
      <c r="DNF50" s="211"/>
      <c r="DNG50" s="211"/>
      <c r="DNH50" s="211"/>
      <c r="DNI50" s="211"/>
      <c r="DNJ50" s="211"/>
      <c r="DNK50" s="211"/>
      <c r="DNL50" s="211"/>
      <c r="DNM50" s="211"/>
      <c r="DNN50" s="211"/>
      <c r="DNO50" s="211"/>
      <c r="DNP50" s="211"/>
      <c r="DNQ50" s="211"/>
      <c r="DNR50" s="211"/>
      <c r="DNS50" s="211"/>
      <c r="DNT50" s="211"/>
      <c r="DNU50" s="211"/>
      <c r="DNV50" s="211"/>
      <c r="DNW50" s="211"/>
      <c r="DNX50" s="211"/>
      <c r="DNY50" s="211"/>
      <c r="DNZ50" s="211"/>
      <c r="DOA50" s="211"/>
      <c r="DOB50" s="211"/>
      <c r="DOC50" s="211"/>
      <c r="DOD50" s="211"/>
      <c r="DOE50" s="211"/>
      <c r="DOF50" s="211"/>
      <c r="DOG50" s="211"/>
      <c r="DOH50" s="211"/>
      <c r="DOI50" s="211"/>
      <c r="DOJ50" s="211"/>
      <c r="DOK50" s="211"/>
      <c r="DOL50" s="211"/>
      <c r="DOM50" s="211"/>
      <c r="DON50" s="211"/>
      <c r="DOO50" s="211"/>
      <c r="DOP50" s="211"/>
      <c r="DOQ50" s="211"/>
      <c r="DOR50" s="211"/>
      <c r="DOS50" s="211"/>
      <c r="DOT50" s="211"/>
      <c r="DOU50" s="211"/>
      <c r="DOV50" s="211"/>
      <c r="DOW50" s="211"/>
      <c r="DOX50" s="211"/>
      <c r="DOY50" s="211"/>
      <c r="DOZ50" s="211"/>
      <c r="DPA50" s="211"/>
      <c r="DPB50" s="211"/>
      <c r="DPC50" s="211"/>
      <c r="DPD50" s="211"/>
      <c r="DPE50" s="211"/>
      <c r="DPF50" s="211"/>
      <c r="DPG50" s="211"/>
      <c r="DPH50" s="211"/>
      <c r="DPI50" s="211"/>
      <c r="DPJ50" s="211"/>
      <c r="DPK50" s="211"/>
      <c r="DPL50" s="211"/>
      <c r="DPM50" s="211"/>
      <c r="DPN50" s="211"/>
      <c r="DPO50" s="211"/>
      <c r="DPP50" s="211"/>
      <c r="DPQ50" s="211"/>
      <c r="DPR50" s="211"/>
      <c r="DPS50" s="211"/>
      <c r="DPT50" s="211"/>
      <c r="DPU50" s="211"/>
      <c r="DPV50" s="211"/>
      <c r="DPW50" s="211"/>
      <c r="DPX50" s="211"/>
      <c r="DPY50" s="211"/>
      <c r="DPZ50" s="211"/>
      <c r="DQA50" s="211"/>
      <c r="DQB50" s="211"/>
      <c r="DQC50" s="211"/>
      <c r="DQD50" s="211"/>
      <c r="DQE50" s="211"/>
      <c r="DQF50" s="211"/>
      <c r="DQG50" s="211"/>
      <c r="DQH50" s="211"/>
      <c r="DQI50" s="211"/>
      <c r="DQJ50" s="211"/>
      <c r="DQK50" s="211"/>
      <c r="DQL50" s="211"/>
      <c r="DQM50" s="211"/>
      <c r="DQN50" s="211"/>
      <c r="DQO50" s="211"/>
      <c r="DQP50" s="211"/>
      <c r="DQQ50" s="211"/>
      <c r="DQR50" s="211"/>
      <c r="DQS50" s="211"/>
      <c r="DQT50" s="211"/>
      <c r="DQU50" s="211"/>
      <c r="DQV50" s="211"/>
      <c r="DQW50" s="211"/>
      <c r="DQX50" s="211"/>
      <c r="DQY50" s="211"/>
      <c r="DQZ50" s="211"/>
      <c r="DRA50" s="211"/>
      <c r="DRB50" s="211"/>
      <c r="DRC50" s="211"/>
      <c r="DRD50" s="211"/>
      <c r="DRE50" s="211"/>
      <c r="DRF50" s="211"/>
      <c r="DRG50" s="211"/>
      <c r="DRH50" s="211"/>
      <c r="DRI50" s="211"/>
      <c r="DRJ50" s="211"/>
      <c r="DRK50" s="211"/>
      <c r="DRL50" s="211"/>
      <c r="DRM50" s="211"/>
      <c r="DRN50" s="211"/>
      <c r="DRO50" s="211"/>
      <c r="DRP50" s="211"/>
      <c r="DRQ50" s="211"/>
      <c r="DRR50" s="211"/>
      <c r="DRS50" s="211"/>
      <c r="DRT50" s="211"/>
      <c r="DRU50" s="211"/>
      <c r="DRV50" s="211"/>
      <c r="DRW50" s="211"/>
      <c r="DRX50" s="211"/>
      <c r="DRY50" s="211"/>
      <c r="DRZ50" s="211"/>
      <c r="DSA50" s="211"/>
      <c r="DSB50" s="211"/>
      <c r="DSC50" s="211"/>
      <c r="DSD50" s="211"/>
      <c r="DSE50" s="211"/>
      <c r="DSF50" s="211"/>
      <c r="DSG50" s="211"/>
      <c r="DSH50" s="211"/>
      <c r="DSI50" s="211"/>
      <c r="DSJ50" s="211"/>
      <c r="DSK50" s="211"/>
      <c r="DSL50" s="211"/>
      <c r="DSM50" s="211"/>
      <c r="DSN50" s="211"/>
      <c r="DSO50" s="211"/>
      <c r="DSP50" s="211"/>
      <c r="DSQ50" s="211"/>
      <c r="DSR50" s="211"/>
      <c r="DSS50" s="211"/>
      <c r="DST50" s="211"/>
      <c r="DSU50" s="211"/>
      <c r="DSV50" s="211"/>
      <c r="DSW50" s="211"/>
      <c r="DSX50" s="211"/>
      <c r="DSY50" s="211"/>
      <c r="DSZ50" s="211"/>
      <c r="DTA50" s="211"/>
      <c r="DTB50" s="211"/>
      <c r="DTC50" s="211"/>
      <c r="DTD50" s="211"/>
      <c r="DTE50" s="211"/>
      <c r="DTF50" s="211"/>
      <c r="DTG50" s="211"/>
      <c r="DTH50" s="211"/>
      <c r="DTI50" s="211"/>
      <c r="DTJ50" s="211"/>
      <c r="DTK50" s="211"/>
      <c r="DTL50" s="211"/>
      <c r="DTM50" s="211"/>
      <c r="DTN50" s="211"/>
      <c r="DTO50" s="211"/>
      <c r="DTP50" s="211"/>
      <c r="DTQ50" s="211"/>
      <c r="DTR50" s="211"/>
      <c r="DTS50" s="211"/>
      <c r="DTT50" s="211"/>
      <c r="DTU50" s="211"/>
      <c r="DTV50" s="211"/>
      <c r="DTW50" s="211"/>
      <c r="DTX50" s="211"/>
      <c r="DTY50" s="211"/>
      <c r="DTZ50" s="211"/>
      <c r="DUA50" s="211"/>
      <c r="DUB50" s="211"/>
      <c r="DUC50" s="211"/>
      <c r="DUD50" s="211"/>
      <c r="DUE50" s="211"/>
      <c r="DUF50" s="211"/>
      <c r="DUG50" s="211"/>
      <c r="DUH50" s="211"/>
      <c r="DUI50" s="211"/>
      <c r="DUJ50" s="211"/>
      <c r="DUK50" s="211"/>
      <c r="DUL50" s="211"/>
      <c r="DUM50" s="211"/>
      <c r="DUN50" s="211"/>
      <c r="DUO50" s="211"/>
      <c r="DUP50" s="211"/>
      <c r="DUQ50" s="211"/>
      <c r="DUR50" s="211"/>
      <c r="DUS50" s="211"/>
      <c r="DUT50" s="211"/>
      <c r="DUU50" s="211"/>
      <c r="DUV50" s="211"/>
      <c r="DUW50" s="211"/>
      <c r="DUX50" s="211"/>
      <c r="DUY50" s="211"/>
      <c r="DUZ50" s="211"/>
      <c r="DVA50" s="211"/>
      <c r="DVB50" s="211"/>
      <c r="DVC50" s="211"/>
      <c r="DVD50" s="211"/>
      <c r="DVE50" s="211"/>
      <c r="DVF50" s="211"/>
      <c r="DVG50" s="211"/>
      <c r="DVH50" s="211"/>
      <c r="DVI50" s="211"/>
      <c r="DVJ50" s="211"/>
      <c r="DVK50" s="211"/>
      <c r="DVL50" s="211"/>
      <c r="DVM50" s="211"/>
      <c r="DVN50" s="211"/>
      <c r="DVO50" s="211"/>
      <c r="DVP50" s="211"/>
      <c r="DVQ50" s="211"/>
      <c r="DVR50" s="211"/>
      <c r="DVS50" s="211"/>
      <c r="DVT50" s="211"/>
      <c r="DVU50" s="211"/>
      <c r="DVV50" s="211"/>
      <c r="DVW50" s="211"/>
      <c r="DVX50" s="211"/>
      <c r="DVY50" s="211"/>
      <c r="DVZ50" s="211"/>
      <c r="DWA50" s="211"/>
      <c r="DWB50" s="211"/>
      <c r="DWC50" s="211"/>
      <c r="DWD50" s="211"/>
      <c r="DWE50" s="211"/>
      <c r="DWF50" s="211"/>
      <c r="DWG50" s="211"/>
      <c r="DWH50" s="211"/>
      <c r="DWI50" s="211"/>
      <c r="DWJ50" s="211"/>
      <c r="DWK50" s="211"/>
      <c r="DWL50" s="211"/>
      <c r="DWM50" s="211"/>
      <c r="DWN50" s="211"/>
      <c r="DWO50" s="211"/>
      <c r="DWP50" s="211"/>
      <c r="DWQ50" s="211"/>
      <c r="DWR50" s="211"/>
      <c r="DWS50" s="211"/>
      <c r="DWT50" s="211"/>
      <c r="DWU50" s="211"/>
      <c r="DWV50" s="211"/>
      <c r="DWW50" s="211"/>
      <c r="DWX50" s="211"/>
      <c r="DWY50" s="211"/>
      <c r="DWZ50" s="211"/>
      <c r="DXA50" s="211"/>
      <c r="DXB50" s="211"/>
      <c r="DXC50" s="211"/>
      <c r="DXD50" s="211"/>
      <c r="DXE50" s="211"/>
      <c r="DXF50" s="211"/>
      <c r="DXG50" s="211"/>
      <c r="DXH50" s="211"/>
      <c r="DXI50" s="211"/>
      <c r="DXJ50" s="211"/>
      <c r="DXK50" s="211"/>
      <c r="DXL50" s="211"/>
      <c r="DXM50" s="211"/>
      <c r="DXN50" s="211"/>
      <c r="DXO50" s="211"/>
      <c r="DXP50" s="211"/>
      <c r="DXQ50" s="211"/>
      <c r="DXR50" s="211"/>
      <c r="DXS50" s="211"/>
      <c r="DXT50" s="211"/>
      <c r="DXU50" s="211"/>
      <c r="DXV50" s="211"/>
      <c r="DXW50" s="211"/>
      <c r="DXX50" s="211"/>
      <c r="DXY50" s="211"/>
      <c r="DXZ50" s="211"/>
      <c r="DYA50" s="211"/>
      <c r="DYB50" s="211"/>
      <c r="DYC50" s="211"/>
      <c r="DYD50" s="211"/>
      <c r="DYE50" s="211"/>
      <c r="DYF50" s="211"/>
      <c r="DYG50" s="211"/>
      <c r="DYH50" s="211"/>
      <c r="DYI50" s="211"/>
      <c r="DYJ50" s="211"/>
      <c r="DYK50" s="211"/>
      <c r="DYL50" s="211"/>
      <c r="DYM50" s="211"/>
      <c r="DYN50" s="211"/>
      <c r="DYO50" s="211"/>
      <c r="DYP50" s="211"/>
      <c r="DYQ50" s="211"/>
      <c r="DYR50" s="211"/>
      <c r="DYS50" s="211"/>
      <c r="DYT50" s="211"/>
      <c r="DYU50" s="211"/>
      <c r="DYV50" s="211"/>
      <c r="DYW50" s="211"/>
      <c r="DYX50" s="211"/>
      <c r="DYY50" s="211"/>
      <c r="DYZ50" s="211"/>
      <c r="DZA50" s="211"/>
      <c r="DZB50" s="211"/>
      <c r="DZC50" s="211"/>
      <c r="DZD50" s="211"/>
      <c r="DZE50" s="211"/>
      <c r="DZF50" s="211"/>
      <c r="DZG50" s="211"/>
      <c r="DZH50" s="211"/>
      <c r="DZI50" s="211"/>
      <c r="DZJ50" s="211"/>
      <c r="DZK50" s="211"/>
      <c r="DZL50" s="211"/>
      <c r="DZM50" s="211"/>
      <c r="DZN50" s="211"/>
      <c r="DZO50" s="211"/>
      <c r="DZP50" s="211"/>
      <c r="DZQ50" s="211"/>
      <c r="DZR50" s="211"/>
      <c r="DZS50" s="211"/>
      <c r="DZT50" s="211"/>
      <c r="DZU50" s="211"/>
      <c r="DZV50" s="211"/>
      <c r="DZW50" s="211"/>
      <c r="DZX50" s="211"/>
      <c r="DZY50" s="211"/>
      <c r="DZZ50" s="211"/>
      <c r="EAA50" s="211"/>
      <c r="EAB50" s="211"/>
      <c r="EAC50" s="211"/>
      <c r="EAD50" s="211"/>
      <c r="EAE50" s="211"/>
      <c r="EAF50" s="211"/>
      <c r="EAG50" s="211"/>
      <c r="EAH50" s="211"/>
      <c r="EAI50" s="211"/>
      <c r="EAJ50" s="211"/>
      <c r="EAK50" s="211"/>
      <c r="EAL50" s="211"/>
      <c r="EAM50" s="211"/>
      <c r="EAN50" s="211"/>
      <c r="EAO50" s="211"/>
      <c r="EAP50" s="211"/>
      <c r="EAQ50" s="211"/>
      <c r="EAR50" s="211"/>
      <c r="EAS50" s="211"/>
      <c r="EAT50" s="211"/>
      <c r="EAU50" s="211"/>
      <c r="EAV50" s="211"/>
      <c r="EAW50" s="211"/>
      <c r="EAX50" s="211"/>
      <c r="EAY50" s="211"/>
      <c r="EAZ50" s="211"/>
      <c r="EBA50" s="211"/>
      <c r="EBB50" s="211"/>
      <c r="EBC50" s="211"/>
      <c r="EBD50" s="211"/>
      <c r="EBE50" s="211"/>
      <c r="EBF50" s="211"/>
      <c r="EBG50" s="211"/>
      <c r="EBH50" s="211"/>
      <c r="EBI50" s="211"/>
      <c r="EBJ50" s="211"/>
      <c r="EBK50" s="211"/>
      <c r="EBL50" s="211"/>
      <c r="EBM50" s="211"/>
      <c r="EBN50" s="211"/>
      <c r="EBO50" s="211"/>
      <c r="EBP50" s="211"/>
      <c r="EBQ50" s="211"/>
      <c r="EBR50" s="211"/>
      <c r="EBS50" s="211"/>
      <c r="EBT50" s="211"/>
      <c r="EBU50" s="211"/>
      <c r="EBV50" s="211"/>
      <c r="EBW50" s="211"/>
      <c r="EBX50" s="211"/>
      <c r="EBY50" s="211"/>
      <c r="EBZ50" s="211"/>
      <c r="ECA50" s="211"/>
      <c r="ECB50" s="211"/>
      <c r="ECC50" s="211"/>
      <c r="ECD50" s="211"/>
      <c r="ECE50" s="211"/>
      <c r="ECF50" s="211"/>
      <c r="ECG50" s="211"/>
      <c r="ECH50" s="211"/>
      <c r="ECI50" s="211"/>
      <c r="ECJ50" s="211"/>
      <c r="ECK50" s="211"/>
      <c r="ECL50" s="211"/>
      <c r="ECM50" s="211"/>
      <c r="ECN50" s="211"/>
      <c r="ECO50" s="211"/>
      <c r="ECP50" s="211"/>
      <c r="ECQ50" s="211"/>
      <c r="ECR50" s="211"/>
      <c r="ECS50" s="211"/>
      <c r="ECT50" s="211"/>
      <c r="ECU50" s="211"/>
      <c r="ECV50" s="211"/>
      <c r="ECW50" s="211"/>
      <c r="ECX50" s="211"/>
      <c r="ECY50" s="211"/>
      <c r="ECZ50" s="211"/>
      <c r="EDA50" s="211"/>
      <c r="EDB50" s="211"/>
      <c r="EDC50" s="211"/>
      <c r="EDD50" s="211"/>
      <c r="EDE50" s="211"/>
      <c r="EDF50" s="211"/>
      <c r="EDG50" s="211"/>
      <c r="EDH50" s="211"/>
      <c r="EDI50" s="211"/>
      <c r="EDJ50" s="211"/>
      <c r="EDK50" s="211"/>
      <c r="EDL50" s="211"/>
      <c r="EDM50" s="211"/>
      <c r="EDN50" s="211"/>
      <c r="EDO50" s="211"/>
      <c r="EDP50" s="211"/>
      <c r="EDQ50" s="211"/>
      <c r="EDR50" s="211"/>
      <c r="EDS50" s="211"/>
      <c r="EDT50" s="211"/>
      <c r="EDU50" s="211"/>
      <c r="EDV50" s="211"/>
      <c r="EDW50" s="211"/>
      <c r="EDX50" s="211"/>
      <c r="EDY50" s="211"/>
      <c r="EDZ50" s="211"/>
      <c r="EEA50" s="211"/>
      <c r="EEB50" s="211"/>
      <c r="EEC50" s="211"/>
      <c r="EED50" s="211"/>
      <c r="EEE50" s="211"/>
      <c r="EEF50" s="211"/>
      <c r="EEG50" s="211"/>
      <c r="EEH50" s="211"/>
      <c r="EEI50" s="211"/>
      <c r="EEJ50" s="211"/>
      <c r="EEK50" s="211"/>
      <c r="EEL50" s="211"/>
      <c r="EEM50" s="211"/>
      <c r="EEN50" s="211"/>
      <c r="EEO50" s="211"/>
      <c r="EEP50" s="211"/>
      <c r="EEQ50" s="211"/>
      <c r="EER50" s="211"/>
      <c r="EES50" s="211"/>
      <c r="EET50" s="211"/>
      <c r="EEU50" s="211"/>
      <c r="EEV50" s="211"/>
      <c r="EEW50" s="211"/>
      <c r="EEX50" s="211"/>
      <c r="EEY50" s="211"/>
      <c r="EEZ50" s="211"/>
      <c r="EFA50" s="211"/>
      <c r="EFB50" s="211"/>
      <c r="EFC50" s="211"/>
      <c r="EFD50" s="211"/>
      <c r="EFE50" s="211"/>
      <c r="EFF50" s="211"/>
      <c r="EFG50" s="211"/>
      <c r="EFH50" s="211"/>
      <c r="EFI50" s="211"/>
      <c r="EFJ50" s="211"/>
      <c r="EFK50" s="211"/>
      <c r="EFL50" s="211"/>
      <c r="EFM50" s="211"/>
      <c r="EFN50" s="211"/>
      <c r="EFO50" s="211"/>
      <c r="EFP50" s="211"/>
      <c r="EFQ50" s="211"/>
      <c r="EFR50" s="211"/>
      <c r="EFS50" s="211"/>
      <c r="EFT50" s="211"/>
      <c r="EFU50" s="211"/>
      <c r="EFV50" s="211"/>
      <c r="EFW50" s="211"/>
      <c r="EFX50" s="211"/>
      <c r="EFY50" s="211"/>
      <c r="EFZ50" s="211"/>
      <c r="EGA50" s="211"/>
      <c r="EGB50" s="211"/>
      <c r="EGC50" s="211"/>
      <c r="EGD50" s="211"/>
      <c r="EGE50" s="211"/>
      <c r="EGF50" s="211"/>
      <c r="EGG50" s="211"/>
      <c r="EGH50" s="211"/>
      <c r="EGI50" s="211"/>
      <c r="EGJ50" s="211"/>
      <c r="EGK50" s="211"/>
      <c r="EGL50" s="211"/>
      <c r="EGM50" s="211"/>
      <c r="EGN50" s="211"/>
      <c r="EGO50" s="211"/>
      <c r="EGP50" s="211"/>
      <c r="EGQ50" s="211"/>
      <c r="EGR50" s="211"/>
      <c r="EGS50" s="211"/>
      <c r="EGT50" s="211"/>
      <c r="EGU50" s="211"/>
      <c r="EGV50" s="211"/>
      <c r="EGW50" s="211"/>
      <c r="EGX50" s="211"/>
      <c r="EGY50" s="211"/>
      <c r="EGZ50" s="211"/>
      <c r="EHA50" s="211"/>
      <c r="EHB50" s="211"/>
      <c r="EHC50" s="211"/>
      <c r="EHD50" s="211"/>
      <c r="EHE50" s="211"/>
      <c r="EHF50" s="211"/>
      <c r="EHG50" s="211"/>
      <c r="EHH50" s="211"/>
      <c r="EHI50" s="211"/>
      <c r="EHJ50" s="211"/>
      <c r="EHK50" s="211"/>
      <c r="EHL50" s="211"/>
      <c r="EHM50" s="211"/>
      <c r="EHN50" s="211"/>
      <c r="EHO50" s="211"/>
      <c r="EHP50" s="211"/>
      <c r="EHQ50" s="211"/>
      <c r="EHR50" s="211"/>
      <c r="EHS50" s="211"/>
      <c r="EHT50" s="211"/>
      <c r="EHU50" s="211"/>
      <c r="EHV50" s="211"/>
      <c r="EHW50" s="211"/>
      <c r="EHX50" s="211"/>
      <c r="EHY50" s="211"/>
      <c r="EHZ50" s="211"/>
      <c r="EIA50" s="211"/>
      <c r="EIB50" s="211"/>
      <c r="EIC50" s="211"/>
      <c r="EID50" s="211"/>
      <c r="EIE50" s="211"/>
      <c r="EIF50" s="211"/>
      <c r="EIG50" s="211"/>
      <c r="EIH50" s="211"/>
      <c r="EII50" s="211"/>
      <c r="EIJ50" s="211"/>
      <c r="EIK50" s="211"/>
      <c r="EIL50" s="211"/>
      <c r="EIM50" s="211"/>
      <c r="EIN50" s="211"/>
      <c r="EIO50" s="211"/>
      <c r="EIP50" s="211"/>
      <c r="EIQ50" s="211"/>
      <c r="EIR50" s="211"/>
      <c r="EIS50" s="211"/>
      <c r="EIT50" s="211"/>
      <c r="EIU50" s="211"/>
      <c r="EIV50" s="211"/>
      <c r="EIW50" s="211"/>
      <c r="EIX50" s="211"/>
      <c r="EIY50" s="211"/>
      <c r="EIZ50" s="211"/>
      <c r="EJA50" s="211"/>
      <c r="EJB50" s="211"/>
      <c r="EJC50" s="211"/>
      <c r="EJD50" s="211"/>
      <c r="EJE50" s="211"/>
      <c r="EJF50" s="211"/>
      <c r="EJG50" s="211"/>
      <c r="EJH50" s="211"/>
      <c r="EJI50" s="211"/>
      <c r="EJJ50" s="211"/>
      <c r="EJK50" s="211"/>
      <c r="EJL50" s="211"/>
      <c r="EJM50" s="211"/>
      <c r="EJN50" s="211"/>
      <c r="EJO50" s="211"/>
      <c r="EJP50" s="211"/>
      <c r="EJQ50" s="211"/>
      <c r="EJR50" s="211"/>
      <c r="EJS50" s="211"/>
      <c r="EJT50" s="211"/>
      <c r="EJU50" s="211"/>
      <c r="EJV50" s="211"/>
      <c r="EJW50" s="211"/>
      <c r="EJX50" s="211"/>
      <c r="EJY50" s="211"/>
      <c r="EJZ50" s="211"/>
      <c r="EKA50" s="211"/>
      <c r="EKB50" s="211"/>
      <c r="EKC50" s="211"/>
      <c r="EKD50" s="211"/>
      <c r="EKE50" s="211"/>
      <c r="EKF50" s="211"/>
      <c r="EKG50" s="211"/>
      <c r="EKH50" s="211"/>
      <c r="EKI50" s="211"/>
      <c r="EKJ50" s="211"/>
      <c r="EKK50" s="211"/>
      <c r="EKL50" s="211"/>
      <c r="EKM50" s="211"/>
      <c r="EKN50" s="211"/>
      <c r="EKO50" s="211"/>
      <c r="EKP50" s="211"/>
      <c r="EKQ50" s="211"/>
      <c r="EKR50" s="211"/>
      <c r="EKS50" s="211"/>
      <c r="EKT50" s="211"/>
      <c r="EKU50" s="211"/>
      <c r="EKV50" s="211"/>
      <c r="EKW50" s="211"/>
      <c r="EKX50" s="211"/>
      <c r="EKY50" s="211"/>
      <c r="EKZ50" s="211"/>
      <c r="ELA50" s="211"/>
      <c r="ELB50" s="211"/>
      <c r="ELC50" s="211"/>
      <c r="ELD50" s="211"/>
      <c r="ELE50" s="211"/>
      <c r="ELF50" s="211"/>
      <c r="ELG50" s="211"/>
      <c r="ELH50" s="211"/>
      <c r="ELI50" s="211"/>
      <c r="ELJ50" s="211"/>
      <c r="ELK50" s="211"/>
      <c r="ELL50" s="211"/>
      <c r="ELM50" s="211"/>
      <c r="ELN50" s="211"/>
      <c r="ELO50" s="211"/>
      <c r="ELP50" s="211"/>
      <c r="ELQ50" s="211"/>
      <c r="ELR50" s="211"/>
      <c r="ELS50" s="211"/>
      <c r="ELT50" s="211"/>
      <c r="ELU50" s="211"/>
      <c r="ELV50" s="211"/>
      <c r="ELW50" s="211"/>
      <c r="ELX50" s="211"/>
      <c r="ELY50" s="211"/>
      <c r="ELZ50" s="211"/>
      <c r="EMA50" s="211"/>
      <c r="EMB50" s="211"/>
      <c r="EMC50" s="211"/>
      <c r="EMD50" s="211"/>
      <c r="EME50" s="211"/>
      <c r="EMF50" s="211"/>
      <c r="EMG50" s="211"/>
      <c r="EMH50" s="211"/>
      <c r="EMI50" s="211"/>
      <c r="EMJ50" s="211"/>
      <c r="EMK50" s="211"/>
      <c r="EML50" s="211"/>
      <c r="EMM50" s="211"/>
      <c r="EMN50" s="211"/>
      <c r="EMO50" s="211"/>
      <c r="EMP50" s="211"/>
      <c r="EMQ50" s="211"/>
      <c r="EMR50" s="211"/>
      <c r="EMS50" s="211"/>
      <c r="EMT50" s="211"/>
      <c r="EMU50" s="211"/>
      <c r="EMV50" s="211"/>
      <c r="EMW50" s="211"/>
      <c r="EMX50" s="211"/>
      <c r="EMY50" s="211"/>
      <c r="EMZ50" s="211"/>
      <c r="ENA50" s="211"/>
      <c r="ENB50" s="211"/>
      <c r="ENC50" s="211"/>
      <c r="END50" s="211"/>
      <c r="ENE50" s="211"/>
      <c r="ENF50" s="211"/>
      <c r="ENG50" s="211"/>
      <c r="ENH50" s="211"/>
      <c r="ENI50" s="211"/>
      <c r="ENJ50" s="211"/>
      <c r="ENK50" s="211"/>
      <c r="ENL50" s="211"/>
      <c r="ENM50" s="211"/>
      <c r="ENN50" s="211"/>
      <c r="ENO50" s="211"/>
      <c r="ENP50" s="211"/>
      <c r="ENQ50" s="211"/>
      <c r="ENR50" s="211"/>
      <c r="ENS50" s="211"/>
      <c r="ENT50" s="211"/>
      <c r="ENU50" s="211"/>
      <c r="ENV50" s="211"/>
      <c r="ENW50" s="211"/>
      <c r="ENX50" s="211"/>
      <c r="ENY50" s="211"/>
      <c r="ENZ50" s="211"/>
      <c r="EOA50" s="211"/>
      <c r="EOB50" s="211"/>
      <c r="EOC50" s="211"/>
      <c r="EOD50" s="211"/>
      <c r="EOE50" s="211"/>
      <c r="EOF50" s="211"/>
      <c r="EOG50" s="211"/>
      <c r="EOH50" s="211"/>
      <c r="EOI50" s="211"/>
      <c r="EOJ50" s="211"/>
      <c r="EOK50" s="211"/>
      <c r="EOL50" s="211"/>
      <c r="EOM50" s="211"/>
      <c r="EON50" s="211"/>
      <c r="EOO50" s="211"/>
      <c r="EOP50" s="211"/>
      <c r="EOQ50" s="211"/>
      <c r="EOR50" s="211"/>
      <c r="EOS50" s="211"/>
      <c r="EOT50" s="211"/>
      <c r="EOU50" s="211"/>
      <c r="EOV50" s="211"/>
      <c r="EOW50" s="211"/>
      <c r="EOX50" s="211"/>
      <c r="EOY50" s="211"/>
      <c r="EOZ50" s="211"/>
      <c r="EPA50" s="211"/>
      <c r="EPB50" s="211"/>
      <c r="EPC50" s="211"/>
      <c r="EPD50" s="211"/>
      <c r="EPE50" s="211"/>
      <c r="EPF50" s="211"/>
      <c r="EPG50" s="211"/>
      <c r="EPH50" s="211"/>
      <c r="EPI50" s="211"/>
      <c r="EPJ50" s="211"/>
      <c r="EPK50" s="211"/>
      <c r="EPL50" s="211"/>
      <c r="EPM50" s="211"/>
      <c r="EPN50" s="211"/>
      <c r="EPO50" s="211"/>
      <c r="EPP50" s="211"/>
      <c r="EPQ50" s="211"/>
      <c r="EPR50" s="211"/>
      <c r="EPS50" s="211"/>
      <c r="EPT50" s="211"/>
      <c r="EPU50" s="211"/>
      <c r="EPV50" s="211"/>
      <c r="EPW50" s="211"/>
      <c r="EPX50" s="211"/>
      <c r="EPY50" s="211"/>
      <c r="EPZ50" s="211"/>
      <c r="EQA50" s="211"/>
      <c r="EQB50" s="211"/>
      <c r="EQC50" s="211"/>
      <c r="EQD50" s="211"/>
      <c r="EQE50" s="211"/>
      <c r="EQF50" s="211"/>
      <c r="EQG50" s="211"/>
      <c r="EQH50" s="211"/>
      <c r="EQI50" s="211"/>
      <c r="EQJ50" s="211"/>
      <c r="EQK50" s="211"/>
      <c r="EQL50" s="211"/>
      <c r="EQM50" s="211"/>
      <c r="EQN50" s="211"/>
      <c r="EQO50" s="211"/>
      <c r="EQP50" s="211"/>
      <c r="EQQ50" s="211"/>
      <c r="EQR50" s="211"/>
      <c r="EQS50" s="211"/>
      <c r="EQT50" s="211"/>
      <c r="EQU50" s="211"/>
      <c r="EQV50" s="211"/>
      <c r="EQW50" s="211"/>
      <c r="EQX50" s="211"/>
      <c r="EQY50" s="211"/>
      <c r="EQZ50" s="211"/>
      <c r="ERA50" s="211"/>
      <c r="ERB50" s="211"/>
      <c r="ERC50" s="211"/>
      <c r="ERD50" s="211"/>
      <c r="ERE50" s="211"/>
      <c r="ERF50" s="211"/>
      <c r="ERG50" s="211"/>
      <c r="ERH50" s="211"/>
      <c r="ERI50" s="211"/>
      <c r="ERJ50" s="211"/>
      <c r="ERK50" s="211"/>
      <c r="ERL50" s="211"/>
      <c r="ERM50" s="211"/>
      <c r="ERN50" s="211"/>
      <c r="ERO50" s="211"/>
      <c r="ERP50" s="211"/>
      <c r="ERQ50" s="211"/>
      <c r="ERR50" s="211"/>
      <c r="ERS50" s="211"/>
      <c r="ERT50" s="211"/>
      <c r="ERU50" s="211"/>
      <c r="ERV50" s="211"/>
      <c r="ERW50" s="211"/>
      <c r="ERX50" s="211"/>
      <c r="ERY50" s="211"/>
      <c r="ERZ50" s="211"/>
      <c r="ESA50" s="211"/>
      <c r="ESB50" s="211"/>
      <c r="ESC50" s="211"/>
      <c r="ESD50" s="211"/>
      <c r="ESE50" s="211"/>
      <c r="ESF50" s="211"/>
      <c r="ESG50" s="211"/>
      <c r="ESH50" s="211"/>
      <c r="ESI50" s="211"/>
      <c r="ESJ50" s="211"/>
      <c r="ESK50" s="211"/>
      <c r="ESL50" s="211"/>
      <c r="ESM50" s="211"/>
      <c r="ESN50" s="211"/>
      <c r="ESO50" s="211"/>
      <c r="ESP50" s="211"/>
      <c r="ESQ50" s="211"/>
      <c r="ESR50" s="211"/>
      <c r="ESS50" s="211"/>
      <c r="EST50" s="211"/>
      <c r="ESU50" s="211"/>
      <c r="ESV50" s="211"/>
      <c r="ESW50" s="211"/>
      <c r="ESX50" s="211"/>
      <c r="ESY50" s="211"/>
      <c r="ESZ50" s="211"/>
      <c r="ETA50" s="211"/>
      <c r="ETB50" s="211"/>
      <c r="ETC50" s="211"/>
      <c r="ETD50" s="211"/>
      <c r="ETE50" s="211"/>
      <c r="ETF50" s="211"/>
      <c r="ETG50" s="211"/>
      <c r="ETH50" s="211"/>
      <c r="ETI50" s="211"/>
      <c r="ETJ50" s="211"/>
      <c r="ETK50" s="211"/>
      <c r="ETL50" s="211"/>
      <c r="ETM50" s="211"/>
      <c r="ETN50" s="211"/>
      <c r="ETO50" s="211"/>
      <c r="ETP50" s="211"/>
      <c r="ETQ50" s="211"/>
      <c r="ETR50" s="211"/>
      <c r="ETS50" s="211"/>
      <c r="ETT50" s="211"/>
      <c r="ETU50" s="211"/>
      <c r="ETV50" s="211"/>
      <c r="ETW50" s="211"/>
      <c r="ETX50" s="211"/>
      <c r="ETY50" s="211"/>
      <c r="ETZ50" s="211"/>
      <c r="EUA50" s="211"/>
      <c r="EUB50" s="211"/>
      <c r="EUC50" s="211"/>
      <c r="EUD50" s="211"/>
      <c r="EUE50" s="211"/>
      <c r="EUF50" s="211"/>
      <c r="EUG50" s="211"/>
      <c r="EUH50" s="211"/>
      <c r="EUI50" s="211"/>
      <c r="EUJ50" s="211"/>
      <c r="EUK50" s="211"/>
      <c r="EUL50" s="211"/>
      <c r="EUM50" s="211"/>
      <c r="EUN50" s="211"/>
      <c r="EUO50" s="211"/>
      <c r="EUP50" s="211"/>
      <c r="EUQ50" s="211"/>
      <c r="EUR50" s="211"/>
      <c r="EUS50" s="211"/>
      <c r="EUT50" s="211"/>
      <c r="EUU50" s="211"/>
      <c r="EUV50" s="211"/>
      <c r="EUW50" s="211"/>
      <c r="EUX50" s="211"/>
      <c r="EUY50" s="211"/>
      <c r="EUZ50" s="211"/>
      <c r="EVA50" s="211"/>
      <c r="EVB50" s="211"/>
      <c r="EVC50" s="211"/>
      <c r="EVD50" s="211"/>
      <c r="EVE50" s="211"/>
      <c r="EVF50" s="211"/>
      <c r="EVG50" s="211"/>
      <c r="EVH50" s="211"/>
      <c r="EVI50" s="211"/>
      <c r="EVJ50" s="211"/>
      <c r="EVK50" s="211"/>
      <c r="EVL50" s="211"/>
      <c r="EVM50" s="211"/>
      <c r="EVN50" s="211"/>
      <c r="EVO50" s="211"/>
      <c r="EVP50" s="211"/>
      <c r="EVQ50" s="211"/>
      <c r="EVR50" s="211"/>
      <c r="EVS50" s="211"/>
      <c r="EVT50" s="211"/>
      <c r="EVU50" s="211"/>
      <c r="EVV50" s="211"/>
      <c r="EVW50" s="211"/>
      <c r="EVX50" s="211"/>
      <c r="EVY50" s="211"/>
      <c r="EVZ50" s="211"/>
      <c r="EWA50" s="211"/>
      <c r="EWB50" s="211"/>
      <c r="EWC50" s="211"/>
      <c r="EWD50" s="211"/>
      <c r="EWE50" s="211"/>
      <c r="EWF50" s="211"/>
      <c r="EWG50" s="211"/>
      <c r="EWH50" s="211"/>
      <c r="EWI50" s="211"/>
      <c r="EWJ50" s="211"/>
      <c r="EWK50" s="211"/>
      <c r="EWL50" s="211"/>
      <c r="EWM50" s="211"/>
      <c r="EWN50" s="211"/>
      <c r="EWO50" s="211"/>
      <c r="EWP50" s="211"/>
      <c r="EWQ50" s="211"/>
      <c r="EWR50" s="211"/>
      <c r="EWS50" s="211"/>
      <c r="EWT50" s="211"/>
      <c r="EWU50" s="211"/>
      <c r="EWV50" s="211"/>
      <c r="EWW50" s="211"/>
      <c r="EWX50" s="211"/>
      <c r="EWY50" s="211"/>
      <c r="EWZ50" s="211"/>
      <c r="EXA50" s="211"/>
      <c r="EXB50" s="211"/>
      <c r="EXC50" s="211"/>
      <c r="EXD50" s="211"/>
      <c r="EXE50" s="211"/>
      <c r="EXF50" s="211"/>
      <c r="EXG50" s="211"/>
      <c r="EXH50" s="211"/>
      <c r="EXI50" s="211"/>
      <c r="EXJ50" s="211"/>
      <c r="EXK50" s="211"/>
      <c r="EXL50" s="211"/>
      <c r="EXM50" s="211"/>
      <c r="EXN50" s="211"/>
      <c r="EXO50" s="211"/>
      <c r="EXP50" s="211"/>
      <c r="EXQ50" s="211"/>
      <c r="EXR50" s="211"/>
      <c r="EXS50" s="211"/>
      <c r="EXT50" s="211"/>
      <c r="EXU50" s="211"/>
      <c r="EXV50" s="211"/>
      <c r="EXW50" s="211"/>
      <c r="EXX50" s="211"/>
      <c r="EXY50" s="211"/>
      <c r="EXZ50" s="211"/>
      <c r="EYA50" s="211"/>
      <c r="EYB50" s="211"/>
      <c r="EYC50" s="211"/>
      <c r="EYD50" s="211"/>
      <c r="EYE50" s="211"/>
      <c r="EYF50" s="211"/>
      <c r="EYG50" s="211"/>
      <c r="EYH50" s="211"/>
      <c r="EYI50" s="211"/>
      <c r="EYJ50" s="211"/>
      <c r="EYK50" s="211"/>
      <c r="EYL50" s="211"/>
      <c r="EYM50" s="211"/>
      <c r="EYN50" s="211"/>
      <c r="EYO50" s="211"/>
      <c r="EYP50" s="211"/>
      <c r="EYQ50" s="211"/>
      <c r="EYR50" s="211"/>
      <c r="EYS50" s="211"/>
      <c r="EYT50" s="211"/>
      <c r="EYU50" s="211"/>
      <c r="EYV50" s="211"/>
      <c r="EYW50" s="211"/>
      <c r="EYX50" s="211"/>
      <c r="EYY50" s="211"/>
      <c r="EYZ50" s="211"/>
      <c r="EZA50" s="211"/>
      <c r="EZB50" s="211"/>
      <c r="EZC50" s="211"/>
      <c r="EZD50" s="211"/>
      <c r="EZE50" s="211"/>
      <c r="EZF50" s="211"/>
      <c r="EZG50" s="211"/>
      <c r="EZH50" s="211"/>
      <c r="EZI50" s="211"/>
      <c r="EZJ50" s="211"/>
      <c r="EZK50" s="211"/>
      <c r="EZL50" s="211"/>
      <c r="EZM50" s="211"/>
      <c r="EZN50" s="211"/>
      <c r="EZO50" s="211"/>
      <c r="EZP50" s="211"/>
      <c r="EZQ50" s="211"/>
      <c r="EZR50" s="211"/>
      <c r="EZS50" s="211"/>
      <c r="EZT50" s="211"/>
      <c r="EZU50" s="211"/>
      <c r="EZV50" s="211"/>
      <c r="EZW50" s="211"/>
      <c r="EZX50" s="211"/>
      <c r="EZY50" s="211"/>
      <c r="EZZ50" s="211"/>
      <c r="FAA50" s="211"/>
      <c r="FAB50" s="211"/>
      <c r="FAC50" s="211"/>
      <c r="FAD50" s="211"/>
      <c r="FAE50" s="211"/>
      <c r="FAF50" s="211"/>
      <c r="FAG50" s="211"/>
      <c r="FAH50" s="211"/>
      <c r="FAI50" s="211"/>
      <c r="FAJ50" s="211"/>
      <c r="FAK50" s="211"/>
      <c r="FAL50" s="211"/>
      <c r="FAM50" s="211"/>
      <c r="FAN50" s="211"/>
      <c r="FAO50" s="211"/>
      <c r="FAP50" s="211"/>
      <c r="FAQ50" s="211"/>
      <c r="FAR50" s="211"/>
      <c r="FAS50" s="211"/>
      <c r="FAT50" s="211"/>
      <c r="FAU50" s="211"/>
      <c r="FAV50" s="211"/>
      <c r="FAW50" s="211"/>
      <c r="FAX50" s="211"/>
      <c r="FAY50" s="211"/>
      <c r="FAZ50" s="211"/>
      <c r="FBA50" s="211"/>
      <c r="FBB50" s="211"/>
      <c r="FBC50" s="211"/>
      <c r="FBD50" s="211"/>
      <c r="FBE50" s="211"/>
      <c r="FBF50" s="211"/>
      <c r="FBG50" s="211"/>
      <c r="FBH50" s="211"/>
      <c r="FBI50" s="211"/>
      <c r="FBJ50" s="211"/>
      <c r="FBK50" s="211"/>
      <c r="FBL50" s="211"/>
      <c r="FBM50" s="211"/>
      <c r="FBN50" s="211"/>
      <c r="FBO50" s="211"/>
      <c r="FBP50" s="211"/>
      <c r="FBQ50" s="211"/>
      <c r="FBR50" s="211"/>
      <c r="FBS50" s="211"/>
      <c r="FBT50" s="211"/>
      <c r="FBU50" s="211"/>
      <c r="FBV50" s="211"/>
      <c r="FBW50" s="211"/>
      <c r="FBX50" s="211"/>
      <c r="FBY50" s="211"/>
      <c r="FBZ50" s="211"/>
      <c r="FCA50" s="211"/>
      <c r="FCB50" s="211"/>
      <c r="FCC50" s="211"/>
      <c r="FCD50" s="211"/>
      <c r="FCE50" s="211"/>
      <c r="FCF50" s="211"/>
      <c r="FCG50" s="211"/>
      <c r="FCH50" s="211"/>
      <c r="FCI50" s="211"/>
      <c r="FCJ50" s="211"/>
      <c r="FCK50" s="211"/>
      <c r="FCL50" s="211"/>
      <c r="FCM50" s="211"/>
      <c r="FCN50" s="211"/>
      <c r="FCO50" s="211"/>
      <c r="FCP50" s="211"/>
      <c r="FCQ50" s="211"/>
      <c r="FCR50" s="211"/>
      <c r="FCS50" s="211"/>
      <c r="FCT50" s="211"/>
      <c r="FCU50" s="211"/>
      <c r="FCV50" s="211"/>
      <c r="FCW50" s="211"/>
      <c r="FCX50" s="211"/>
      <c r="FCY50" s="211"/>
      <c r="FCZ50" s="211"/>
      <c r="FDA50" s="211"/>
      <c r="FDB50" s="211"/>
      <c r="FDC50" s="211"/>
      <c r="FDD50" s="211"/>
      <c r="FDE50" s="211"/>
      <c r="FDF50" s="211"/>
      <c r="FDG50" s="211"/>
      <c r="FDH50" s="211"/>
      <c r="FDI50" s="211"/>
      <c r="FDJ50" s="211"/>
      <c r="FDK50" s="211"/>
      <c r="FDL50" s="211"/>
      <c r="FDM50" s="211"/>
      <c r="FDN50" s="211"/>
      <c r="FDO50" s="211"/>
      <c r="FDP50" s="211"/>
      <c r="FDQ50" s="211"/>
      <c r="FDR50" s="211"/>
      <c r="FDS50" s="211"/>
      <c r="FDT50" s="211"/>
      <c r="FDU50" s="211"/>
      <c r="FDV50" s="211"/>
      <c r="FDW50" s="211"/>
      <c r="FDX50" s="211"/>
      <c r="FDY50" s="211"/>
      <c r="FDZ50" s="211"/>
      <c r="FEA50" s="211"/>
      <c r="FEB50" s="211"/>
      <c r="FEC50" s="211"/>
      <c r="FED50" s="211"/>
      <c r="FEE50" s="211"/>
      <c r="FEF50" s="211"/>
      <c r="FEG50" s="211"/>
      <c r="FEH50" s="211"/>
      <c r="FEI50" s="211"/>
      <c r="FEJ50" s="211"/>
      <c r="FEK50" s="211"/>
      <c r="FEL50" s="211"/>
      <c r="FEM50" s="211"/>
      <c r="FEN50" s="211"/>
      <c r="FEO50" s="211"/>
      <c r="FEP50" s="211"/>
      <c r="FEQ50" s="211"/>
      <c r="FER50" s="211"/>
      <c r="FES50" s="211"/>
      <c r="FET50" s="211"/>
      <c r="FEU50" s="211"/>
      <c r="FEV50" s="211"/>
      <c r="FEW50" s="211"/>
      <c r="FEX50" s="211"/>
      <c r="FEY50" s="211"/>
      <c r="FEZ50" s="211"/>
      <c r="FFA50" s="211"/>
      <c r="FFB50" s="211"/>
      <c r="FFC50" s="211"/>
      <c r="FFD50" s="211"/>
      <c r="FFE50" s="211"/>
      <c r="FFF50" s="211"/>
      <c r="FFG50" s="211"/>
      <c r="FFH50" s="211"/>
      <c r="FFI50" s="211"/>
      <c r="FFJ50" s="211"/>
      <c r="FFK50" s="211"/>
      <c r="FFL50" s="211"/>
      <c r="FFM50" s="211"/>
      <c r="FFN50" s="211"/>
      <c r="FFO50" s="211"/>
      <c r="FFP50" s="211"/>
      <c r="FFQ50" s="211"/>
      <c r="FFR50" s="211"/>
      <c r="FFS50" s="211"/>
      <c r="FFT50" s="211"/>
      <c r="FFU50" s="211"/>
      <c r="FFV50" s="211"/>
      <c r="FFW50" s="211"/>
      <c r="FFX50" s="211"/>
      <c r="FFY50" s="211"/>
      <c r="FFZ50" s="211"/>
      <c r="FGA50" s="211"/>
      <c r="FGB50" s="211"/>
      <c r="FGC50" s="211"/>
      <c r="FGD50" s="211"/>
      <c r="FGE50" s="211"/>
      <c r="FGF50" s="211"/>
      <c r="FGG50" s="211"/>
      <c r="FGH50" s="211"/>
      <c r="FGI50" s="211"/>
      <c r="FGJ50" s="211"/>
      <c r="FGK50" s="211"/>
      <c r="FGL50" s="211"/>
      <c r="FGM50" s="211"/>
      <c r="FGN50" s="211"/>
      <c r="FGO50" s="211"/>
      <c r="FGP50" s="211"/>
      <c r="FGQ50" s="211"/>
      <c r="FGR50" s="211"/>
      <c r="FGS50" s="211"/>
      <c r="FGT50" s="211"/>
      <c r="FGU50" s="211"/>
      <c r="FGV50" s="211"/>
      <c r="FGW50" s="211"/>
      <c r="FGX50" s="211"/>
      <c r="FGY50" s="211"/>
      <c r="FGZ50" s="211"/>
      <c r="FHA50" s="211"/>
      <c r="FHB50" s="211"/>
      <c r="FHC50" s="211"/>
      <c r="FHD50" s="211"/>
      <c r="FHE50" s="211"/>
      <c r="FHF50" s="211"/>
      <c r="FHG50" s="211"/>
      <c r="FHH50" s="211"/>
      <c r="FHI50" s="211"/>
      <c r="FHJ50" s="211"/>
      <c r="FHK50" s="211"/>
      <c r="FHL50" s="211"/>
      <c r="FHM50" s="211"/>
      <c r="FHN50" s="211"/>
      <c r="FHO50" s="211"/>
      <c r="FHP50" s="211"/>
      <c r="FHQ50" s="211"/>
      <c r="FHR50" s="211"/>
      <c r="FHS50" s="211"/>
      <c r="FHT50" s="211"/>
      <c r="FHU50" s="211"/>
      <c r="FHV50" s="211"/>
      <c r="FHW50" s="211"/>
      <c r="FHX50" s="211"/>
      <c r="FHY50" s="211"/>
      <c r="FHZ50" s="211"/>
      <c r="FIA50" s="211"/>
      <c r="FIB50" s="211"/>
      <c r="FIC50" s="211"/>
      <c r="FID50" s="211"/>
      <c r="FIE50" s="211"/>
      <c r="FIF50" s="211"/>
      <c r="FIG50" s="211"/>
      <c r="FIH50" s="211"/>
      <c r="FII50" s="211"/>
      <c r="FIJ50" s="211"/>
      <c r="FIK50" s="211"/>
      <c r="FIL50" s="211"/>
      <c r="FIM50" s="211"/>
      <c r="FIN50" s="211"/>
      <c r="FIO50" s="211"/>
      <c r="FIP50" s="211"/>
      <c r="FIQ50" s="211"/>
      <c r="FIR50" s="211"/>
      <c r="FIS50" s="211"/>
      <c r="FIT50" s="211"/>
      <c r="FIU50" s="211"/>
      <c r="FIV50" s="211"/>
      <c r="FIW50" s="211"/>
      <c r="FIX50" s="211"/>
      <c r="FIY50" s="211"/>
      <c r="FIZ50" s="211"/>
      <c r="FJA50" s="211"/>
      <c r="FJB50" s="211"/>
      <c r="FJC50" s="211"/>
      <c r="FJD50" s="211"/>
      <c r="FJE50" s="211"/>
      <c r="FJF50" s="211"/>
      <c r="FJG50" s="211"/>
      <c r="FJH50" s="211"/>
      <c r="FJI50" s="211"/>
      <c r="FJJ50" s="211"/>
      <c r="FJK50" s="211"/>
      <c r="FJL50" s="211"/>
      <c r="FJM50" s="211"/>
      <c r="FJN50" s="211"/>
      <c r="FJO50" s="211"/>
      <c r="FJP50" s="211"/>
      <c r="FJQ50" s="211"/>
      <c r="FJR50" s="211"/>
      <c r="FJS50" s="211"/>
      <c r="FJT50" s="211"/>
      <c r="FJU50" s="211"/>
      <c r="FJV50" s="211"/>
      <c r="FJW50" s="211"/>
      <c r="FJX50" s="211"/>
      <c r="FJY50" s="211"/>
      <c r="FJZ50" s="211"/>
      <c r="FKA50" s="211"/>
      <c r="FKB50" s="211"/>
      <c r="FKC50" s="211"/>
      <c r="FKD50" s="211"/>
      <c r="FKE50" s="211"/>
      <c r="FKF50" s="211"/>
      <c r="FKG50" s="211"/>
      <c r="FKH50" s="211"/>
      <c r="FKI50" s="211"/>
      <c r="FKJ50" s="211"/>
      <c r="FKK50" s="211"/>
      <c r="FKL50" s="211"/>
      <c r="FKM50" s="211"/>
      <c r="FKN50" s="211"/>
      <c r="FKO50" s="211"/>
      <c r="FKP50" s="211"/>
      <c r="FKQ50" s="211"/>
      <c r="FKR50" s="211"/>
      <c r="FKS50" s="211"/>
      <c r="FKT50" s="211"/>
      <c r="FKU50" s="211"/>
      <c r="FKV50" s="211"/>
      <c r="FKW50" s="211"/>
      <c r="FKX50" s="211"/>
      <c r="FKY50" s="211"/>
      <c r="FKZ50" s="211"/>
      <c r="FLA50" s="211"/>
      <c r="FLB50" s="211"/>
      <c r="FLC50" s="211"/>
      <c r="FLD50" s="211"/>
      <c r="FLE50" s="211"/>
      <c r="FLF50" s="211"/>
      <c r="FLG50" s="211"/>
      <c r="FLH50" s="211"/>
      <c r="FLI50" s="211"/>
      <c r="FLJ50" s="211"/>
      <c r="FLK50" s="211"/>
      <c r="FLL50" s="211"/>
      <c r="FLM50" s="211"/>
      <c r="FLN50" s="211"/>
      <c r="FLO50" s="211"/>
      <c r="FLP50" s="211"/>
      <c r="FLQ50" s="211"/>
      <c r="FLR50" s="211"/>
      <c r="FLS50" s="211"/>
      <c r="FLT50" s="211"/>
      <c r="FLU50" s="211"/>
      <c r="FLV50" s="211"/>
      <c r="FLW50" s="211"/>
      <c r="FLX50" s="211"/>
      <c r="FLY50" s="211"/>
      <c r="FLZ50" s="211"/>
      <c r="FMA50" s="211"/>
      <c r="FMB50" s="211"/>
      <c r="FMC50" s="211"/>
      <c r="FMD50" s="211"/>
      <c r="FME50" s="211"/>
      <c r="FMF50" s="211"/>
      <c r="FMG50" s="211"/>
      <c r="FMH50" s="211"/>
      <c r="FMI50" s="211"/>
      <c r="FMJ50" s="211"/>
      <c r="FMK50" s="211"/>
      <c r="FML50" s="211"/>
      <c r="FMM50" s="211"/>
      <c r="FMN50" s="211"/>
      <c r="FMO50" s="211"/>
      <c r="FMP50" s="211"/>
      <c r="FMQ50" s="211"/>
      <c r="FMR50" s="211"/>
      <c r="FMS50" s="211"/>
      <c r="FMT50" s="211"/>
      <c r="FMU50" s="211"/>
      <c r="FMV50" s="211"/>
      <c r="FMW50" s="211"/>
      <c r="FMX50" s="211"/>
      <c r="FMY50" s="211"/>
      <c r="FMZ50" s="211"/>
      <c r="FNA50" s="211"/>
      <c r="FNB50" s="211"/>
      <c r="FNC50" s="211"/>
      <c r="FND50" s="211"/>
      <c r="FNE50" s="211"/>
      <c r="FNF50" s="211"/>
      <c r="FNG50" s="211"/>
      <c r="FNH50" s="211"/>
      <c r="FNI50" s="211"/>
      <c r="FNJ50" s="211"/>
      <c r="FNK50" s="211"/>
      <c r="FNL50" s="211"/>
      <c r="FNM50" s="211"/>
      <c r="FNN50" s="211"/>
      <c r="FNO50" s="211"/>
      <c r="FNP50" s="211"/>
      <c r="FNQ50" s="211"/>
      <c r="FNR50" s="211"/>
      <c r="FNS50" s="211"/>
      <c r="FNT50" s="211"/>
      <c r="FNU50" s="211"/>
      <c r="FNV50" s="211"/>
      <c r="FNW50" s="211"/>
      <c r="FNX50" s="211"/>
      <c r="FNY50" s="211"/>
      <c r="FNZ50" s="211"/>
      <c r="FOA50" s="211"/>
      <c r="FOB50" s="211"/>
      <c r="FOC50" s="211"/>
      <c r="FOD50" s="211"/>
      <c r="FOE50" s="211"/>
      <c r="FOF50" s="211"/>
      <c r="FOG50" s="211"/>
      <c r="FOH50" s="211"/>
      <c r="FOI50" s="211"/>
      <c r="FOJ50" s="211"/>
      <c r="FOK50" s="211"/>
      <c r="FOL50" s="211"/>
      <c r="FOM50" s="211"/>
      <c r="FON50" s="211"/>
      <c r="FOO50" s="211"/>
      <c r="FOP50" s="211"/>
      <c r="FOQ50" s="211"/>
      <c r="FOR50" s="211"/>
      <c r="FOS50" s="211"/>
      <c r="FOT50" s="211"/>
      <c r="FOU50" s="211"/>
      <c r="FOV50" s="211"/>
      <c r="FOW50" s="211"/>
      <c r="FOX50" s="211"/>
      <c r="FOY50" s="211"/>
      <c r="FOZ50" s="211"/>
      <c r="FPA50" s="211"/>
      <c r="FPB50" s="211"/>
      <c r="FPC50" s="211"/>
      <c r="FPD50" s="211"/>
      <c r="FPE50" s="211"/>
      <c r="FPF50" s="211"/>
      <c r="FPG50" s="211"/>
      <c r="FPH50" s="211"/>
      <c r="FPI50" s="211"/>
      <c r="FPJ50" s="211"/>
      <c r="FPK50" s="211"/>
      <c r="FPL50" s="211"/>
      <c r="FPM50" s="211"/>
      <c r="FPN50" s="211"/>
      <c r="FPO50" s="211"/>
      <c r="FPP50" s="211"/>
      <c r="FPQ50" s="211"/>
      <c r="FPR50" s="211"/>
      <c r="FPS50" s="211"/>
      <c r="FPT50" s="211"/>
      <c r="FPU50" s="211"/>
      <c r="FPV50" s="211"/>
      <c r="FPW50" s="211"/>
      <c r="FPX50" s="211"/>
      <c r="FPY50" s="211"/>
      <c r="FPZ50" s="211"/>
      <c r="FQA50" s="211"/>
      <c r="FQB50" s="211"/>
      <c r="FQC50" s="211"/>
      <c r="FQD50" s="211"/>
      <c r="FQE50" s="211"/>
      <c r="FQF50" s="211"/>
      <c r="FQG50" s="211"/>
      <c r="FQH50" s="211"/>
      <c r="FQI50" s="211"/>
      <c r="FQJ50" s="211"/>
      <c r="FQK50" s="211"/>
      <c r="FQL50" s="211"/>
      <c r="FQM50" s="211"/>
      <c r="FQN50" s="211"/>
      <c r="FQO50" s="211"/>
      <c r="FQP50" s="211"/>
      <c r="FQQ50" s="211"/>
      <c r="FQR50" s="211"/>
      <c r="FQS50" s="211"/>
      <c r="FQT50" s="211"/>
      <c r="FQU50" s="211"/>
      <c r="FQV50" s="211"/>
      <c r="FQW50" s="211"/>
      <c r="FQX50" s="211"/>
      <c r="FQY50" s="211"/>
      <c r="FQZ50" s="211"/>
      <c r="FRA50" s="211"/>
      <c r="FRB50" s="211"/>
      <c r="FRC50" s="211"/>
      <c r="FRD50" s="211"/>
      <c r="FRE50" s="211"/>
      <c r="FRF50" s="211"/>
      <c r="FRG50" s="211"/>
      <c r="FRH50" s="211"/>
      <c r="FRI50" s="211"/>
      <c r="FRJ50" s="211"/>
      <c r="FRK50" s="211"/>
      <c r="FRL50" s="211"/>
      <c r="FRM50" s="211"/>
      <c r="FRN50" s="211"/>
      <c r="FRO50" s="211"/>
      <c r="FRP50" s="211"/>
      <c r="FRQ50" s="211"/>
      <c r="FRR50" s="211"/>
      <c r="FRS50" s="211"/>
      <c r="FRT50" s="211"/>
      <c r="FRU50" s="211"/>
      <c r="FRV50" s="211"/>
      <c r="FRW50" s="211"/>
      <c r="FRX50" s="211"/>
      <c r="FRY50" s="211"/>
      <c r="FRZ50" s="211"/>
      <c r="FSA50" s="211"/>
      <c r="FSB50" s="211"/>
      <c r="FSC50" s="211"/>
      <c r="FSD50" s="211"/>
      <c r="FSE50" s="211"/>
      <c r="FSF50" s="211"/>
      <c r="FSG50" s="211"/>
      <c r="FSH50" s="211"/>
      <c r="FSI50" s="211"/>
      <c r="FSJ50" s="211"/>
      <c r="FSK50" s="211"/>
      <c r="FSL50" s="211"/>
      <c r="FSM50" s="211"/>
      <c r="FSN50" s="211"/>
      <c r="FSO50" s="211"/>
      <c r="FSP50" s="211"/>
      <c r="FSQ50" s="211"/>
      <c r="FSR50" s="211"/>
      <c r="FSS50" s="211"/>
      <c r="FST50" s="211"/>
      <c r="FSU50" s="211"/>
      <c r="FSV50" s="211"/>
      <c r="FSW50" s="211"/>
      <c r="FSX50" s="211"/>
      <c r="FSY50" s="211"/>
      <c r="FSZ50" s="211"/>
      <c r="FTA50" s="211"/>
      <c r="FTB50" s="211"/>
      <c r="FTC50" s="211"/>
      <c r="FTD50" s="211"/>
      <c r="FTE50" s="211"/>
      <c r="FTF50" s="211"/>
      <c r="FTG50" s="211"/>
      <c r="FTH50" s="211"/>
      <c r="FTI50" s="211"/>
      <c r="FTJ50" s="211"/>
      <c r="FTK50" s="211"/>
      <c r="FTL50" s="211"/>
      <c r="FTM50" s="211"/>
      <c r="FTN50" s="211"/>
      <c r="FTO50" s="211"/>
      <c r="FTP50" s="211"/>
      <c r="FTQ50" s="211"/>
      <c r="FTR50" s="211"/>
      <c r="FTS50" s="211"/>
      <c r="FTT50" s="211"/>
      <c r="FTU50" s="211"/>
      <c r="FTV50" s="211"/>
      <c r="FTW50" s="211"/>
      <c r="FTX50" s="211"/>
      <c r="FTY50" s="211"/>
      <c r="FTZ50" s="211"/>
      <c r="FUA50" s="211"/>
      <c r="FUB50" s="211"/>
      <c r="FUC50" s="211"/>
      <c r="FUD50" s="211"/>
      <c r="FUE50" s="211"/>
      <c r="FUF50" s="211"/>
      <c r="FUG50" s="211"/>
      <c r="FUH50" s="211"/>
      <c r="FUI50" s="211"/>
      <c r="FUJ50" s="211"/>
      <c r="FUK50" s="211"/>
      <c r="FUL50" s="211"/>
      <c r="FUM50" s="211"/>
      <c r="FUN50" s="211"/>
      <c r="FUO50" s="211"/>
      <c r="FUP50" s="211"/>
      <c r="FUQ50" s="211"/>
      <c r="FUR50" s="211"/>
      <c r="FUS50" s="211"/>
      <c r="FUT50" s="211"/>
      <c r="FUU50" s="211"/>
      <c r="FUV50" s="211"/>
      <c r="FUW50" s="211"/>
      <c r="FUX50" s="211"/>
      <c r="FUY50" s="211"/>
      <c r="FUZ50" s="211"/>
      <c r="FVA50" s="211"/>
      <c r="FVB50" s="211"/>
      <c r="FVC50" s="211"/>
      <c r="FVD50" s="211"/>
      <c r="FVE50" s="211"/>
      <c r="FVF50" s="211"/>
      <c r="FVG50" s="211"/>
      <c r="FVH50" s="211"/>
      <c r="FVI50" s="211"/>
      <c r="FVJ50" s="211"/>
      <c r="FVK50" s="211"/>
      <c r="FVL50" s="211"/>
      <c r="FVM50" s="211"/>
      <c r="FVN50" s="211"/>
      <c r="FVO50" s="211"/>
      <c r="FVP50" s="211"/>
      <c r="FVQ50" s="211"/>
      <c r="FVR50" s="211"/>
      <c r="FVS50" s="211"/>
      <c r="FVT50" s="211"/>
      <c r="FVU50" s="211"/>
      <c r="FVV50" s="211"/>
      <c r="FVW50" s="211"/>
      <c r="FVX50" s="211"/>
      <c r="FVY50" s="211"/>
      <c r="FVZ50" s="211"/>
      <c r="FWA50" s="211"/>
      <c r="FWB50" s="211"/>
      <c r="FWC50" s="211"/>
      <c r="FWD50" s="211"/>
      <c r="FWE50" s="211"/>
      <c r="FWF50" s="211"/>
      <c r="FWG50" s="211"/>
      <c r="FWH50" s="211"/>
      <c r="FWI50" s="211"/>
      <c r="FWJ50" s="211"/>
      <c r="FWK50" s="211"/>
      <c r="FWL50" s="211"/>
      <c r="FWM50" s="211"/>
      <c r="FWN50" s="211"/>
      <c r="FWO50" s="211"/>
      <c r="FWP50" s="211"/>
      <c r="FWQ50" s="211"/>
      <c r="FWR50" s="211"/>
      <c r="FWS50" s="211"/>
      <c r="FWT50" s="211"/>
      <c r="FWU50" s="211"/>
      <c r="FWV50" s="211"/>
      <c r="FWW50" s="211"/>
      <c r="FWX50" s="211"/>
      <c r="FWY50" s="211"/>
      <c r="FWZ50" s="211"/>
      <c r="FXA50" s="211"/>
      <c r="FXB50" s="211"/>
      <c r="FXC50" s="211"/>
      <c r="FXD50" s="211"/>
      <c r="FXE50" s="211"/>
      <c r="FXF50" s="211"/>
      <c r="FXG50" s="211"/>
      <c r="FXH50" s="211"/>
      <c r="FXI50" s="211"/>
      <c r="FXJ50" s="211"/>
      <c r="FXK50" s="211"/>
      <c r="FXL50" s="211"/>
      <c r="FXM50" s="211"/>
      <c r="FXN50" s="211"/>
      <c r="FXO50" s="211"/>
      <c r="FXP50" s="211"/>
      <c r="FXQ50" s="211"/>
      <c r="FXR50" s="211"/>
      <c r="FXS50" s="211"/>
      <c r="FXT50" s="211"/>
      <c r="FXU50" s="211"/>
      <c r="FXV50" s="211"/>
      <c r="FXW50" s="211"/>
      <c r="FXX50" s="211"/>
      <c r="FXY50" s="211"/>
      <c r="FXZ50" s="211"/>
      <c r="FYA50" s="211"/>
      <c r="FYB50" s="211"/>
      <c r="FYC50" s="211"/>
      <c r="FYD50" s="211"/>
      <c r="FYE50" s="211"/>
      <c r="FYF50" s="211"/>
      <c r="FYG50" s="211"/>
      <c r="FYH50" s="211"/>
      <c r="FYI50" s="211"/>
      <c r="FYJ50" s="211"/>
      <c r="FYK50" s="211"/>
      <c r="FYL50" s="211"/>
      <c r="FYM50" s="211"/>
      <c r="FYN50" s="211"/>
      <c r="FYO50" s="211"/>
      <c r="FYP50" s="211"/>
      <c r="FYQ50" s="211"/>
      <c r="FYR50" s="211"/>
      <c r="FYS50" s="211"/>
      <c r="FYT50" s="211"/>
      <c r="FYU50" s="211"/>
      <c r="FYV50" s="211"/>
      <c r="FYW50" s="211"/>
      <c r="FYX50" s="211"/>
      <c r="FYY50" s="211"/>
      <c r="FYZ50" s="211"/>
      <c r="FZA50" s="211"/>
      <c r="FZB50" s="211"/>
      <c r="FZC50" s="211"/>
      <c r="FZD50" s="211"/>
      <c r="FZE50" s="211"/>
      <c r="FZF50" s="211"/>
      <c r="FZG50" s="211"/>
      <c r="FZH50" s="211"/>
      <c r="FZI50" s="211"/>
      <c r="FZJ50" s="211"/>
      <c r="FZK50" s="211"/>
      <c r="FZL50" s="211"/>
      <c r="FZM50" s="211"/>
      <c r="FZN50" s="211"/>
      <c r="FZO50" s="211"/>
      <c r="FZP50" s="211"/>
      <c r="FZQ50" s="211"/>
      <c r="FZR50" s="211"/>
      <c r="FZS50" s="211"/>
      <c r="FZT50" s="211"/>
      <c r="FZU50" s="211"/>
      <c r="FZV50" s="211"/>
      <c r="FZW50" s="211"/>
      <c r="FZX50" s="211"/>
      <c r="FZY50" s="211"/>
      <c r="FZZ50" s="211"/>
      <c r="GAA50" s="211"/>
      <c r="GAB50" s="211"/>
      <c r="GAC50" s="211"/>
      <c r="GAD50" s="211"/>
      <c r="GAE50" s="211"/>
      <c r="GAF50" s="211"/>
      <c r="GAG50" s="211"/>
      <c r="GAH50" s="211"/>
      <c r="GAI50" s="211"/>
      <c r="GAJ50" s="211"/>
      <c r="GAK50" s="211"/>
      <c r="GAL50" s="211"/>
      <c r="GAM50" s="211"/>
      <c r="GAN50" s="211"/>
      <c r="GAO50" s="211"/>
      <c r="GAP50" s="211"/>
      <c r="GAQ50" s="211"/>
      <c r="GAR50" s="211"/>
      <c r="GAS50" s="211"/>
      <c r="GAT50" s="211"/>
      <c r="GAU50" s="211"/>
      <c r="GAV50" s="211"/>
      <c r="GAW50" s="211"/>
      <c r="GAX50" s="211"/>
      <c r="GAY50" s="211"/>
      <c r="GAZ50" s="211"/>
      <c r="GBA50" s="211"/>
      <c r="GBB50" s="211"/>
      <c r="GBC50" s="211"/>
      <c r="GBD50" s="211"/>
      <c r="GBE50" s="211"/>
      <c r="GBF50" s="211"/>
      <c r="GBG50" s="211"/>
      <c r="GBH50" s="211"/>
      <c r="GBI50" s="211"/>
      <c r="GBJ50" s="211"/>
      <c r="GBK50" s="211"/>
      <c r="GBL50" s="211"/>
      <c r="GBM50" s="211"/>
      <c r="GBN50" s="211"/>
      <c r="GBO50" s="211"/>
      <c r="GBP50" s="211"/>
      <c r="GBQ50" s="211"/>
      <c r="GBR50" s="211"/>
      <c r="GBS50" s="211"/>
      <c r="GBT50" s="211"/>
      <c r="GBU50" s="211"/>
      <c r="GBV50" s="211"/>
      <c r="GBW50" s="211"/>
      <c r="GBX50" s="211"/>
      <c r="GBY50" s="211"/>
      <c r="GBZ50" s="211"/>
      <c r="GCA50" s="211"/>
      <c r="GCB50" s="211"/>
      <c r="GCC50" s="211"/>
      <c r="GCD50" s="211"/>
      <c r="GCE50" s="211"/>
      <c r="GCF50" s="211"/>
      <c r="GCG50" s="211"/>
      <c r="GCH50" s="211"/>
      <c r="GCI50" s="211"/>
      <c r="GCJ50" s="211"/>
      <c r="GCK50" s="211"/>
      <c r="GCL50" s="211"/>
      <c r="GCM50" s="211"/>
      <c r="GCN50" s="211"/>
      <c r="GCO50" s="211"/>
      <c r="GCP50" s="211"/>
      <c r="GCQ50" s="211"/>
      <c r="GCR50" s="211"/>
      <c r="GCS50" s="211"/>
      <c r="GCT50" s="211"/>
      <c r="GCU50" s="211"/>
      <c r="GCV50" s="211"/>
      <c r="GCW50" s="211"/>
      <c r="GCX50" s="211"/>
      <c r="GCY50" s="211"/>
      <c r="GCZ50" s="211"/>
      <c r="GDA50" s="211"/>
      <c r="GDB50" s="211"/>
      <c r="GDC50" s="211"/>
      <c r="GDD50" s="211"/>
      <c r="GDE50" s="211"/>
      <c r="GDF50" s="211"/>
      <c r="GDG50" s="211"/>
      <c r="GDH50" s="211"/>
      <c r="GDI50" s="211"/>
      <c r="GDJ50" s="211"/>
      <c r="GDK50" s="211"/>
      <c r="GDL50" s="211"/>
      <c r="GDM50" s="211"/>
      <c r="GDN50" s="211"/>
      <c r="GDO50" s="211"/>
      <c r="GDP50" s="211"/>
      <c r="GDQ50" s="211"/>
      <c r="GDR50" s="211"/>
      <c r="GDS50" s="211"/>
      <c r="GDT50" s="211"/>
      <c r="GDU50" s="211"/>
      <c r="GDV50" s="211"/>
      <c r="GDW50" s="211"/>
      <c r="GDX50" s="211"/>
      <c r="GDY50" s="211"/>
      <c r="GDZ50" s="211"/>
      <c r="GEA50" s="211"/>
      <c r="GEB50" s="211"/>
      <c r="GEC50" s="211"/>
      <c r="GED50" s="211"/>
      <c r="GEE50" s="211"/>
      <c r="GEF50" s="211"/>
      <c r="GEG50" s="211"/>
      <c r="GEH50" s="211"/>
      <c r="GEI50" s="211"/>
      <c r="GEJ50" s="211"/>
      <c r="GEK50" s="211"/>
      <c r="GEL50" s="211"/>
      <c r="GEM50" s="211"/>
      <c r="GEN50" s="211"/>
      <c r="GEO50" s="211"/>
      <c r="GEP50" s="211"/>
      <c r="GEQ50" s="211"/>
      <c r="GER50" s="211"/>
      <c r="GES50" s="211"/>
      <c r="GET50" s="211"/>
      <c r="GEU50" s="211"/>
      <c r="GEV50" s="211"/>
      <c r="GEW50" s="211"/>
      <c r="GEX50" s="211"/>
      <c r="GEY50" s="211"/>
      <c r="GEZ50" s="211"/>
      <c r="GFA50" s="211"/>
      <c r="GFB50" s="211"/>
      <c r="GFC50" s="211"/>
      <c r="GFD50" s="211"/>
      <c r="GFE50" s="211"/>
      <c r="GFF50" s="211"/>
      <c r="GFG50" s="211"/>
      <c r="GFH50" s="211"/>
      <c r="GFI50" s="211"/>
      <c r="GFJ50" s="211"/>
      <c r="GFK50" s="211"/>
      <c r="GFL50" s="211"/>
      <c r="GFM50" s="211"/>
      <c r="GFN50" s="211"/>
      <c r="GFO50" s="211"/>
      <c r="GFP50" s="211"/>
      <c r="GFQ50" s="211"/>
      <c r="GFR50" s="211"/>
      <c r="GFS50" s="211"/>
      <c r="GFT50" s="211"/>
      <c r="GFU50" s="211"/>
      <c r="GFV50" s="211"/>
      <c r="GFW50" s="211"/>
      <c r="GFX50" s="211"/>
      <c r="GFY50" s="211"/>
      <c r="GFZ50" s="211"/>
      <c r="GGA50" s="211"/>
      <c r="GGB50" s="211"/>
      <c r="GGC50" s="211"/>
      <c r="GGD50" s="211"/>
      <c r="GGE50" s="211"/>
      <c r="GGF50" s="211"/>
      <c r="GGG50" s="211"/>
      <c r="GGH50" s="211"/>
      <c r="GGI50" s="211"/>
      <c r="GGJ50" s="211"/>
      <c r="GGK50" s="211"/>
      <c r="GGL50" s="211"/>
      <c r="GGM50" s="211"/>
      <c r="GGN50" s="211"/>
      <c r="GGO50" s="211"/>
      <c r="GGP50" s="211"/>
      <c r="GGQ50" s="211"/>
      <c r="GGR50" s="211"/>
      <c r="GGS50" s="211"/>
      <c r="GGT50" s="211"/>
      <c r="GGU50" s="211"/>
      <c r="GGV50" s="211"/>
      <c r="GGW50" s="211"/>
      <c r="GGX50" s="211"/>
      <c r="GGY50" s="211"/>
      <c r="GGZ50" s="211"/>
      <c r="GHA50" s="211"/>
      <c r="GHB50" s="211"/>
      <c r="GHC50" s="211"/>
      <c r="GHD50" s="211"/>
      <c r="GHE50" s="211"/>
      <c r="GHF50" s="211"/>
      <c r="GHG50" s="211"/>
      <c r="GHH50" s="211"/>
      <c r="GHI50" s="211"/>
      <c r="GHJ50" s="211"/>
      <c r="GHK50" s="211"/>
      <c r="GHL50" s="211"/>
      <c r="GHM50" s="211"/>
      <c r="GHN50" s="211"/>
      <c r="GHO50" s="211"/>
      <c r="GHP50" s="211"/>
      <c r="GHQ50" s="211"/>
      <c r="GHR50" s="211"/>
      <c r="GHS50" s="211"/>
      <c r="GHT50" s="211"/>
      <c r="GHU50" s="211"/>
      <c r="GHV50" s="211"/>
      <c r="GHW50" s="211"/>
      <c r="GHX50" s="211"/>
      <c r="GHY50" s="211"/>
      <c r="GHZ50" s="211"/>
      <c r="GIA50" s="211"/>
      <c r="GIB50" s="211"/>
      <c r="GIC50" s="211"/>
      <c r="GID50" s="211"/>
      <c r="GIE50" s="211"/>
      <c r="GIF50" s="211"/>
      <c r="GIG50" s="211"/>
      <c r="GIH50" s="211"/>
      <c r="GII50" s="211"/>
      <c r="GIJ50" s="211"/>
      <c r="GIK50" s="211"/>
      <c r="GIL50" s="211"/>
      <c r="GIM50" s="211"/>
      <c r="GIN50" s="211"/>
      <c r="GIO50" s="211"/>
      <c r="GIP50" s="211"/>
      <c r="GIQ50" s="211"/>
      <c r="GIR50" s="211"/>
      <c r="GIS50" s="211"/>
      <c r="GIT50" s="211"/>
      <c r="GIU50" s="211"/>
      <c r="GIV50" s="211"/>
      <c r="GIW50" s="211"/>
      <c r="GIX50" s="211"/>
      <c r="GIY50" s="211"/>
      <c r="GIZ50" s="211"/>
      <c r="GJA50" s="211"/>
      <c r="GJB50" s="211"/>
      <c r="GJC50" s="211"/>
      <c r="GJD50" s="211"/>
      <c r="GJE50" s="211"/>
      <c r="GJF50" s="211"/>
      <c r="GJG50" s="211"/>
      <c r="GJH50" s="211"/>
      <c r="GJI50" s="211"/>
      <c r="GJJ50" s="211"/>
      <c r="GJK50" s="211"/>
      <c r="GJL50" s="211"/>
      <c r="GJM50" s="211"/>
      <c r="GJN50" s="211"/>
      <c r="GJO50" s="211"/>
      <c r="GJP50" s="211"/>
      <c r="GJQ50" s="211"/>
      <c r="GJR50" s="211"/>
      <c r="GJS50" s="211"/>
      <c r="GJT50" s="211"/>
      <c r="GJU50" s="211"/>
      <c r="GJV50" s="211"/>
      <c r="GJW50" s="211"/>
      <c r="GJX50" s="211"/>
      <c r="GJY50" s="211"/>
      <c r="GJZ50" s="211"/>
      <c r="GKA50" s="211"/>
      <c r="GKB50" s="211"/>
      <c r="GKC50" s="211"/>
      <c r="GKD50" s="211"/>
      <c r="GKE50" s="211"/>
      <c r="GKF50" s="211"/>
      <c r="GKG50" s="211"/>
      <c r="GKH50" s="211"/>
      <c r="GKI50" s="211"/>
      <c r="GKJ50" s="211"/>
      <c r="GKK50" s="211"/>
      <c r="GKL50" s="211"/>
      <c r="GKM50" s="211"/>
      <c r="GKN50" s="211"/>
      <c r="GKO50" s="211"/>
      <c r="GKP50" s="211"/>
      <c r="GKQ50" s="211"/>
      <c r="GKR50" s="211"/>
      <c r="GKS50" s="211"/>
      <c r="GKT50" s="211"/>
      <c r="GKU50" s="211"/>
      <c r="GKV50" s="211"/>
      <c r="GKW50" s="211"/>
      <c r="GKX50" s="211"/>
      <c r="GKY50" s="211"/>
      <c r="GKZ50" s="211"/>
      <c r="GLA50" s="211"/>
      <c r="GLB50" s="211"/>
      <c r="GLC50" s="211"/>
      <c r="GLD50" s="211"/>
      <c r="GLE50" s="211"/>
      <c r="GLF50" s="211"/>
      <c r="GLG50" s="211"/>
      <c r="GLH50" s="211"/>
      <c r="GLI50" s="211"/>
      <c r="GLJ50" s="211"/>
      <c r="GLK50" s="211"/>
      <c r="GLL50" s="211"/>
      <c r="GLM50" s="211"/>
      <c r="GLN50" s="211"/>
      <c r="GLO50" s="211"/>
      <c r="GLP50" s="211"/>
      <c r="GLQ50" s="211"/>
      <c r="GLR50" s="211"/>
      <c r="GLS50" s="211"/>
      <c r="GLT50" s="211"/>
      <c r="GLU50" s="211"/>
      <c r="GLV50" s="211"/>
      <c r="GLW50" s="211"/>
      <c r="GLX50" s="211"/>
      <c r="GLY50" s="211"/>
      <c r="GLZ50" s="211"/>
      <c r="GMA50" s="211"/>
      <c r="GMB50" s="211"/>
      <c r="GMC50" s="211"/>
      <c r="GMD50" s="211"/>
      <c r="GME50" s="211"/>
      <c r="GMF50" s="211"/>
      <c r="GMG50" s="211"/>
      <c r="GMH50" s="211"/>
      <c r="GMI50" s="211"/>
      <c r="GMJ50" s="211"/>
      <c r="GMK50" s="211"/>
      <c r="GML50" s="211"/>
      <c r="GMM50" s="211"/>
      <c r="GMN50" s="211"/>
      <c r="GMO50" s="211"/>
      <c r="GMP50" s="211"/>
      <c r="GMQ50" s="211"/>
      <c r="GMR50" s="211"/>
      <c r="GMS50" s="211"/>
      <c r="GMT50" s="211"/>
      <c r="GMU50" s="211"/>
      <c r="GMV50" s="211"/>
      <c r="GMW50" s="211"/>
      <c r="GMX50" s="211"/>
      <c r="GMY50" s="211"/>
      <c r="GMZ50" s="211"/>
      <c r="GNA50" s="211"/>
      <c r="GNB50" s="211"/>
      <c r="GNC50" s="211"/>
      <c r="GND50" s="211"/>
      <c r="GNE50" s="211"/>
      <c r="GNF50" s="211"/>
      <c r="GNG50" s="211"/>
      <c r="GNH50" s="211"/>
      <c r="GNI50" s="211"/>
      <c r="GNJ50" s="211"/>
      <c r="GNK50" s="211"/>
      <c r="GNL50" s="211"/>
      <c r="GNM50" s="211"/>
      <c r="GNN50" s="211"/>
      <c r="GNO50" s="211"/>
      <c r="GNP50" s="211"/>
      <c r="GNQ50" s="211"/>
      <c r="GNR50" s="211"/>
      <c r="GNS50" s="211"/>
      <c r="GNT50" s="211"/>
      <c r="GNU50" s="211"/>
      <c r="GNV50" s="211"/>
      <c r="GNW50" s="211"/>
      <c r="GNX50" s="211"/>
      <c r="GNY50" s="211"/>
      <c r="GNZ50" s="211"/>
      <c r="GOA50" s="211"/>
      <c r="GOB50" s="211"/>
      <c r="GOC50" s="211"/>
      <c r="GOD50" s="211"/>
      <c r="GOE50" s="211"/>
      <c r="GOF50" s="211"/>
      <c r="GOG50" s="211"/>
      <c r="GOH50" s="211"/>
      <c r="GOI50" s="211"/>
      <c r="GOJ50" s="211"/>
      <c r="GOK50" s="211"/>
      <c r="GOL50" s="211"/>
      <c r="GOM50" s="211"/>
      <c r="GON50" s="211"/>
      <c r="GOO50" s="211"/>
      <c r="GOP50" s="211"/>
      <c r="GOQ50" s="211"/>
      <c r="GOR50" s="211"/>
      <c r="GOS50" s="211"/>
      <c r="GOT50" s="211"/>
      <c r="GOU50" s="211"/>
      <c r="GOV50" s="211"/>
      <c r="GOW50" s="211"/>
      <c r="GOX50" s="211"/>
      <c r="GOY50" s="211"/>
      <c r="GOZ50" s="211"/>
      <c r="GPA50" s="211"/>
      <c r="GPB50" s="211"/>
      <c r="GPC50" s="211"/>
      <c r="GPD50" s="211"/>
      <c r="GPE50" s="211"/>
      <c r="GPF50" s="211"/>
      <c r="GPG50" s="211"/>
      <c r="GPH50" s="211"/>
      <c r="GPI50" s="211"/>
      <c r="GPJ50" s="211"/>
      <c r="GPK50" s="211"/>
      <c r="GPL50" s="211"/>
      <c r="GPM50" s="211"/>
      <c r="GPN50" s="211"/>
      <c r="GPO50" s="211"/>
      <c r="GPP50" s="211"/>
      <c r="GPQ50" s="211"/>
      <c r="GPR50" s="211"/>
      <c r="GPS50" s="211"/>
      <c r="GPT50" s="211"/>
      <c r="GPU50" s="211"/>
      <c r="GPV50" s="211"/>
      <c r="GPW50" s="211"/>
      <c r="GPX50" s="211"/>
      <c r="GPY50" s="211"/>
      <c r="GPZ50" s="211"/>
      <c r="GQA50" s="211"/>
      <c r="GQB50" s="211"/>
      <c r="GQC50" s="211"/>
      <c r="GQD50" s="211"/>
      <c r="GQE50" s="211"/>
      <c r="GQF50" s="211"/>
      <c r="GQG50" s="211"/>
      <c r="GQH50" s="211"/>
      <c r="GQI50" s="211"/>
      <c r="GQJ50" s="211"/>
      <c r="GQK50" s="211"/>
      <c r="GQL50" s="211"/>
      <c r="GQM50" s="211"/>
      <c r="GQN50" s="211"/>
      <c r="GQO50" s="211"/>
      <c r="GQP50" s="211"/>
      <c r="GQQ50" s="211"/>
      <c r="GQR50" s="211"/>
      <c r="GQS50" s="211"/>
      <c r="GQT50" s="211"/>
      <c r="GQU50" s="211"/>
      <c r="GQV50" s="211"/>
      <c r="GQW50" s="211"/>
      <c r="GQX50" s="211"/>
      <c r="GQY50" s="211"/>
      <c r="GQZ50" s="211"/>
      <c r="GRA50" s="211"/>
      <c r="GRB50" s="211"/>
      <c r="GRC50" s="211"/>
      <c r="GRD50" s="211"/>
      <c r="GRE50" s="211"/>
      <c r="GRF50" s="211"/>
      <c r="GRG50" s="211"/>
      <c r="GRH50" s="211"/>
      <c r="GRI50" s="211"/>
      <c r="GRJ50" s="211"/>
      <c r="GRK50" s="211"/>
      <c r="GRL50" s="211"/>
      <c r="GRM50" s="211"/>
      <c r="GRN50" s="211"/>
      <c r="GRO50" s="211"/>
      <c r="GRP50" s="211"/>
      <c r="GRQ50" s="211"/>
      <c r="GRR50" s="211"/>
      <c r="GRS50" s="211"/>
      <c r="GRT50" s="211"/>
      <c r="GRU50" s="211"/>
      <c r="GRV50" s="211"/>
      <c r="GRW50" s="211"/>
      <c r="GRX50" s="211"/>
      <c r="GRY50" s="211"/>
      <c r="GRZ50" s="211"/>
      <c r="GSA50" s="211"/>
      <c r="GSB50" s="211"/>
      <c r="GSC50" s="211"/>
      <c r="GSD50" s="211"/>
      <c r="GSE50" s="211"/>
      <c r="GSF50" s="211"/>
      <c r="GSG50" s="211"/>
      <c r="GSH50" s="211"/>
      <c r="GSI50" s="211"/>
      <c r="GSJ50" s="211"/>
      <c r="GSK50" s="211"/>
      <c r="GSL50" s="211"/>
      <c r="GSM50" s="211"/>
      <c r="GSN50" s="211"/>
      <c r="GSO50" s="211"/>
      <c r="GSP50" s="211"/>
      <c r="GSQ50" s="211"/>
      <c r="GSR50" s="211"/>
      <c r="GSS50" s="211"/>
      <c r="GST50" s="211"/>
      <c r="GSU50" s="211"/>
      <c r="GSV50" s="211"/>
      <c r="GSW50" s="211"/>
      <c r="GSX50" s="211"/>
      <c r="GSY50" s="211"/>
      <c r="GSZ50" s="211"/>
      <c r="GTA50" s="211"/>
      <c r="GTB50" s="211"/>
      <c r="GTC50" s="211"/>
      <c r="GTD50" s="211"/>
      <c r="GTE50" s="211"/>
      <c r="GTF50" s="211"/>
      <c r="GTG50" s="211"/>
      <c r="GTH50" s="211"/>
      <c r="GTI50" s="211"/>
      <c r="GTJ50" s="211"/>
      <c r="GTK50" s="211"/>
      <c r="GTL50" s="211"/>
      <c r="GTM50" s="211"/>
      <c r="GTN50" s="211"/>
      <c r="GTO50" s="211"/>
      <c r="GTP50" s="211"/>
      <c r="GTQ50" s="211"/>
      <c r="GTR50" s="211"/>
      <c r="GTS50" s="211"/>
      <c r="GTT50" s="211"/>
      <c r="GTU50" s="211"/>
      <c r="GTV50" s="211"/>
      <c r="GTW50" s="211"/>
      <c r="GTX50" s="211"/>
      <c r="GTY50" s="211"/>
      <c r="GTZ50" s="211"/>
      <c r="GUA50" s="211"/>
      <c r="GUB50" s="211"/>
      <c r="GUC50" s="211"/>
      <c r="GUD50" s="211"/>
      <c r="GUE50" s="211"/>
      <c r="GUF50" s="211"/>
      <c r="GUG50" s="211"/>
      <c r="GUH50" s="211"/>
      <c r="GUI50" s="211"/>
      <c r="GUJ50" s="211"/>
      <c r="GUK50" s="211"/>
      <c r="GUL50" s="211"/>
      <c r="GUM50" s="211"/>
      <c r="GUN50" s="211"/>
      <c r="GUO50" s="211"/>
      <c r="GUP50" s="211"/>
      <c r="GUQ50" s="211"/>
      <c r="GUR50" s="211"/>
      <c r="GUS50" s="211"/>
      <c r="GUT50" s="211"/>
      <c r="GUU50" s="211"/>
      <c r="GUV50" s="211"/>
      <c r="GUW50" s="211"/>
      <c r="GUX50" s="211"/>
      <c r="GUY50" s="211"/>
      <c r="GUZ50" s="211"/>
      <c r="GVA50" s="211"/>
      <c r="GVB50" s="211"/>
      <c r="GVC50" s="211"/>
      <c r="GVD50" s="211"/>
      <c r="GVE50" s="211"/>
      <c r="GVF50" s="211"/>
      <c r="GVG50" s="211"/>
      <c r="GVH50" s="211"/>
      <c r="GVI50" s="211"/>
      <c r="GVJ50" s="211"/>
      <c r="GVK50" s="211"/>
      <c r="GVL50" s="211"/>
      <c r="GVM50" s="211"/>
      <c r="GVN50" s="211"/>
      <c r="GVO50" s="211"/>
      <c r="GVP50" s="211"/>
      <c r="GVQ50" s="211"/>
      <c r="GVR50" s="211"/>
      <c r="GVS50" s="211"/>
      <c r="GVT50" s="211"/>
      <c r="GVU50" s="211"/>
      <c r="GVV50" s="211"/>
      <c r="GVW50" s="211"/>
      <c r="GVX50" s="211"/>
      <c r="GVY50" s="211"/>
      <c r="GVZ50" s="211"/>
      <c r="GWA50" s="211"/>
      <c r="GWB50" s="211"/>
      <c r="GWC50" s="211"/>
      <c r="GWD50" s="211"/>
      <c r="GWE50" s="211"/>
      <c r="GWF50" s="211"/>
      <c r="GWG50" s="211"/>
      <c r="GWH50" s="211"/>
      <c r="GWI50" s="211"/>
      <c r="GWJ50" s="211"/>
      <c r="GWK50" s="211"/>
      <c r="GWL50" s="211"/>
      <c r="GWM50" s="211"/>
      <c r="GWN50" s="211"/>
      <c r="GWO50" s="211"/>
      <c r="GWP50" s="211"/>
      <c r="GWQ50" s="211"/>
      <c r="GWR50" s="211"/>
      <c r="GWS50" s="211"/>
      <c r="GWT50" s="211"/>
      <c r="GWU50" s="211"/>
      <c r="GWV50" s="211"/>
      <c r="GWW50" s="211"/>
      <c r="GWX50" s="211"/>
      <c r="GWY50" s="211"/>
      <c r="GWZ50" s="211"/>
      <c r="GXA50" s="211"/>
      <c r="GXB50" s="211"/>
      <c r="GXC50" s="211"/>
      <c r="GXD50" s="211"/>
      <c r="GXE50" s="211"/>
      <c r="GXF50" s="211"/>
      <c r="GXG50" s="211"/>
      <c r="GXH50" s="211"/>
      <c r="GXI50" s="211"/>
      <c r="GXJ50" s="211"/>
      <c r="GXK50" s="211"/>
      <c r="GXL50" s="211"/>
      <c r="GXM50" s="211"/>
      <c r="GXN50" s="211"/>
      <c r="GXO50" s="211"/>
      <c r="GXP50" s="211"/>
      <c r="GXQ50" s="211"/>
      <c r="GXR50" s="211"/>
      <c r="GXS50" s="211"/>
      <c r="GXT50" s="211"/>
      <c r="GXU50" s="211"/>
      <c r="GXV50" s="211"/>
      <c r="GXW50" s="211"/>
      <c r="GXX50" s="211"/>
      <c r="GXY50" s="211"/>
      <c r="GXZ50" s="211"/>
      <c r="GYA50" s="211"/>
      <c r="GYB50" s="211"/>
      <c r="GYC50" s="211"/>
      <c r="GYD50" s="211"/>
      <c r="GYE50" s="211"/>
      <c r="GYF50" s="211"/>
      <c r="GYG50" s="211"/>
      <c r="GYH50" s="211"/>
      <c r="GYI50" s="211"/>
      <c r="GYJ50" s="211"/>
      <c r="GYK50" s="211"/>
      <c r="GYL50" s="211"/>
      <c r="GYM50" s="211"/>
      <c r="GYN50" s="211"/>
      <c r="GYO50" s="211"/>
      <c r="GYP50" s="211"/>
      <c r="GYQ50" s="211"/>
      <c r="GYR50" s="211"/>
      <c r="GYS50" s="211"/>
      <c r="GYT50" s="211"/>
      <c r="GYU50" s="211"/>
      <c r="GYV50" s="211"/>
      <c r="GYW50" s="211"/>
      <c r="GYX50" s="211"/>
      <c r="GYY50" s="211"/>
      <c r="GYZ50" s="211"/>
      <c r="GZA50" s="211"/>
      <c r="GZB50" s="211"/>
      <c r="GZC50" s="211"/>
      <c r="GZD50" s="211"/>
      <c r="GZE50" s="211"/>
      <c r="GZF50" s="211"/>
      <c r="GZG50" s="211"/>
      <c r="GZH50" s="211"/>
      <c r="GZI50" s="211"/>
      <c r="GZJ50" s="211"/>
      <c r="GZK50" s="211"/>
      <c r="GZL50" s="211"/>
      <c r="GZM50" s="211"/>
      <c r="GZN50" s="211"/>
      <c r="GZO50" s="211"/>
      <c r="GZP50" s="211"/>
      <c r="GZQ50" s="211"/>
      <c r="GZR50" s="211"/>
      <c r="GZS50" s="211"/>
      <c r="GZT50" s="211"/>
      <c r="GZU50" s="211"/>
      <c r="GZV50" s="211"/>
      <c r="GZW50" s="211"/>
      <c r="GZX50" s="211"/>
      <c r="GZY50" s="211"/>
      <c r="GZZ50" s="211"/>
      <c r="HAA50" s="211"/>
      <c r="HAB50" s="211"/>
      <c r="HAC50" s="211"/>
      <c r="HAD50" s="211"/>
      <c r="HAE50" s="211"/>
      <c r="HAF50" s="211"/>
      <c r="HAG50" s="211"/>
      <c r="HAH50" s="211"/>
      <c r="HAI50" s="211"/>
      <c r="HAJ50" s="211"/>
      <c r="HAK50" s="211"/>
      <c r="HAL50" s="211"/>
      <c r="HAM50" s="211"/>
      <c r="HAN50" s="211"/>
      <c r="HAO50" s="211"/>
      <c r="HAP50" s="211"/>
      <c r="HAQ50" s="211"/>
      <c r="HAR50" s="211"/>
      <c r="HAS50" s="211"/>
      <c r="HAT50" s="211"/>
      <c r="HAU50" s="211"/>
      <c r="HAV50" s="211"/>
      <c r="HAW50" s="211"/>
      <c r="HAX50" s="211"/>
      <c r="HAY50" s="211"/>
      <c r="HAZ50" s="211"/>
      <c r="HBA50" s="211"/>
      <c r="HBB50" s="211"/>
      <c r="HBC50" s="211"/>
      <c r="HBD50" s="211"/>
      <c r="HBE50" s="211"/>
      <c r="HBF50" s="211"/>
      <c r="HBG50" s="211"/>
      <c r="HBH50" s="211"/>
      <c r="HBI50" s="211"/>
      <c r="HBJ50" s="211"/>
      <c r="HBK50" s="211"/>
      <c r="HBL50" s="211"/>
      <c r="HBM50" s="211"/>
      <c r="HBN50" s="211"/>
      <c r="HBO50" s="211"/>
      <c r="HBP50" s="211"/>
      <c r="HBQ50" s="211"/>
      <c r="HBR50" s="211"/>
      <c r="HBS50" s="211"/>
      <c r="HBT50" s="211"/>
      <c r="HBU50" s="211"/>
      <c r="HBV50" s="211"/>
      <c r="HBW50" s="211"/>
      <c r="HBX50" s="211"/>
      <c r="HBY50" s="211"/>
      <c r="HBZ50" s="211"/>
      <c r="HCA50" s="211"/>
      <c r="HCB50" s="211"/>
      <c r="HCC50" s="211"/>
      <c r="HCD50" s="211"/>
      <c r="HCE50" s="211"/>
      <c r="HCF50" s="211"/>
      <c r="HCG50" s="211"/>
      <c r="HCH50" s="211"/>
      <c r="HCI50" s="211"/>
      <c r="HCJ50" s="211"/>
      <c r="HCK50" s="211"/>
      <c r="HCL50" s="211"/>
      <c r="HCM50" s="211"/>
      <c r="HCN50" s="211"/>
      <c r="HCO50" s="211"/>
      <c r="HCP50" s="211"/>
      <c r="HCQ50" s="211"/>
      <c r="HCR50" s="211"/>
      <c r="HCS50" s="211"/>
      <c r="HCT50" s="211"/>
      <c r="HCU50" s="211"/>
      <c r="HCV50" s="211"/>
      <c r="HCW50" s="211"/>
      <c r="HCX50" s="211"/>
      <c r="HCY50" s="211"/>
      <c r="HCZ50" s="211"/>
      <c r="HDA50" s="211"/>
      <c r="HDB50" s="211"/>
      <c r="HDC50" s="211"/>
      <c r="HDD50" s="211"/>
      <c r="HDE50" s="211"/>
      <c r="HDF50" s="211"/>
      <c r="HDG50" s="211"/>
      <c r="HDH50" s="211"/>
      <c r="HDI50" s="211"/>
      <c r="HDJ50" s="211"/>
      <c r="HDK50" s="211"/>
      <c r="HDL50" s="211"/>
      <c r="HDM50" s="211"/>
      <c r="HDN50" s="211"/>
      <c r="HDO50" s="211"/>
      <c r="HDP50" s="211"/>
      <c r="HDQ50" s="211"/>
      <c r="HDR50" s="211"/>
      <c r="HDS50" s="211"/>
      <c r="HDT50" s="211"/>
      <c r="HDU50" s="211"/>
      <c r="HDV50" s="211"/>
      <c r="HDW50" s="211"/>
      <c r="HDX50" s="211"/>
      <c r="HDY50" s="211"/>
      <c r="HDZ50" s="211"/>
      <c r="HEA50" s="211"/>
      <c r="HEB50" s="211"/>
      <c r="HEC50" s="211"/>
      <c r="HED50" s="211"/>
      <c r="HEE50" s="211"/>
      <c r="HEF50" s="211"/>
      <c r="HEG50" s="211"/>
      <c r="HEH50" s="211"/>
      <c r="HEI50" s="211"/>
      <c r="HEJ50" s="211"/>
      <c r="HEK50" s="211"/>
      <c r="HEL50" s="211"/>
      <c r="HEM50" s="211"/>
      <c r="HEN50" s="211"/>
      <c r="HEO50" s="211"/>
      <c r="HEP50" s="211"/>
      <c r="HEQ50" s="211"/>
      <c r="HER50" s="211"/>
      <c r="HES50" s="211"/>
      <c r="HET50" s="211"/>
      <c r="HEU50" s="211"/>
      <c r="HEV50" s="211"/>
      <c r="HEW50" s="211"/>
      <c r="HEX50" s="211"/>
      <c r="HEY50" s="211"/>
      <c r="HEZ50" s="211"/>
      <c r="HFA50" s="211"/>
      <c r="HFB50" s="211"/>
      <c r="HFC50" s="211"/>
      <c r="HFD50" s="211"/>
      <c r="HFE50" s="211"/>
      <c r="HFF50" s="211"/>
      <c r="HFG50" s="211"/>
      <c r="HFH50" s="211"/>
      <c r="HFI50" s="211"/>
      <c r="HFJ50" s="211"/>
      <c r="HFK50" s="211"/>
      <c r="HFL50" s="211"/>
      <c r="HFM50" s="211"/>
      <c r="HFN50" s="211"/>
      <c r="HFO50" s="211"/>
      <c r="HFP50" s="211"/>
      <c r="HFQ50" s="211"/>
      <c r="HFR50" s="211"/>
      <c r="HFS50" s="211"/>
      <c r="HFT50" s="211"/>
      <c r="HFU50" s="211"/>
      <c r="HFV50" s="211"/>
      <c r="HFW50" s="211"/>
      <c r="HFX50" s="211"/>
      <c r="HFY50" s="211"/>
      <c r="HFZ50" s="211"/>
      <c r="HGA50" s="211"/>
      <c r="HGB50" s="211"/>
      <c r="HGC50" s="211"/>
      <c r="HGD50" s="211"/>
      <c r="HGE50" s="211"/>
      <c r="HGF50" s="211"/>
      <c r="HGG50" s="211"/>
      <c r="HGH50" s="211"/>
      <c r="HGI50" s="211"/>
      <c r="HGJ50" s="211"/>
      <c r="HGK50" s="211"/>
      <c r="HGL50" s="211"/>
      <c r="HGM50" s="211"/>
      <c r="HGN50" s="211"/>
      <c r="HGO50" s="211"/>
      <c r="HGP50" s="211"/>
      <c r="HGQ50" s="211"/>
      <c r="HGR50" s="211"/>
      <c r="HGS50" s="211"/>
      <c r="HGT50" s="211"/>
      <c r="HGU50" s="211"/>
      <c r="HGV50" s="211"/>
      <c r="HGW50" s="211"/>
      <c r="HGX50" s="211"/>
      <c r="HGY50" s="211"/>
      <c r="HGZ50" s="211"/>
      <c r="HHA50" s="211"/>
      <c r="HHB50" s="211"/>
      <c r="HHC50" s="211"/>
      <c r="HHD50" s="211"/>
      <c r="HHE50" s="211"/>
      <c r="HHF50" s="211"/>
      <c r="HHG50" s="211"/>
      <c r="HHH50" s="211"/>
      <c r="HHI50" s="211"/>
      <c r="HHJ50" s="211"/>
      <c r="HHK50" s="211"/>
      <c r="HHL50" s="211"/>
      <c r="HHM50" s="211"/>
      <c r="HHN50" s="211"/>
      <c r="HHO50" s="211"/>
      <c r="HHP50" s="211"/>
      <c r="HHQ50" s="211"/>
      <c r="HHR50" s="211"/>
      <c r="HHS50" s="211"/>
      <c r="HHT50" s="211"/>
      <c r="HHU50" s="211"/>
      <c r="HHV50" s="211"/>
      <c r="HHW50" s="211"/>
      <c r="HHX50" s="211"/>
      <c r="HHY50" s="211"/>
      <c r="HHZ50" s="211"/>
      <c r="HIA50" s="211"/>
      <c r="HIB50" s="211"/>
      <c r="HIC50" s="211"/>
      <c r="HID50" s="211"/>
      <c r="HIE50" s="211"/>
      <c r="HIF50" s="211"/>
      <c r="HIG50" s="211"/>
      <c r="HIH50" s="211"/>
      <c r="HII50" s="211"/>
      <c r="HIJ50" s="211"/>
      <c r="HIK50" s="211"/>
      <c r="HIL50" s="211"/>
      <c r="HIM50" s="211"/>
      <c r="HIN50" s="211"/>
      <c r="HIO50" s="211"/>
      <c r="HIP50" s="211"/>
      <c r="HIQ50" s="211"/>
      <c r="HIR50" s="211"/>
      <c r="HIS50" s="211"/>
      <c r="HIT50" s="211"/>
      <c r="HIU50" s="211"/>
      <c r="HIV50" s="211"/>
      <c r="HIW50" s="211"/>
      <c r="HIX50" s="211"/>
      <c r="HIY50" s="211"/>
      <c r="HIZ50" s="211"/>
      <c r="HJA50" s="211"/>
      <c r="HJB50" s="211"/>
      <c r="HJC50" s="211"/>
      <c r="HJD50" s="211"/>
      <c r="HJE50" s="211"/>
      <c r="HJF50" s="211"/>
      <c r="HJG50" s="211"/>
      <c r="HJH50" s="211"/>
      <c r="HJI50" s="211"/>
      <c r="HJJ50" s="211"/>
      <c r="HJK50" s="211"/>
      <c r="HJL50" s="211"/>
      <c r="HJM50" s="211"/>
      <c r="HJN50" s="211"/>
      <c r="HJO50" s="211"/>
      <c r="HJP50" s="211"/>
      <c r="HJQ50" s="211"/>
      <c r="HJR50" s="211"/>
      <c r="HJS50" s="211"/>
      <c r="HJT50" s="211"/>
      <c r="HJU50" s="211"/>
      <c r="HJV50" s="211"/>
      <c r="HJW50" s="211"/>
      <c r="HJX50" s="211"/>
      <c r="HJY50" s="211"/>
      <c r="HJZ50" s="211"/>
      <c r="HKA50" s="211"/>
      <c r="HKB50" s="211"/>
      <c r="HKC50" s="211"/>
      <c r="HKD50" s="211"/>
      <c r="HKE50" s="211"/>
      <c r="HKF50" s="211"/>
      <c r="HKG50" s="211"/>
      <c r="HKH50" s="211"/>
      <c r="HKI50" s="211"/>
      <c r="HKJ50" s="211"/>
      <c r="HKK50" s="211"/>
      <c r="HKL50" s="211"/>
      <c r="HKM50" s="211"/>
      <c r="HKN50" s="211"/>
      <c r="HKO50" s="211"/>
      <c r="HKP50" s="211"/>
      <c r="HKQ50" s="211"/>
      <c r="HKR50" s="211"/>
      <c r="HKS50" s="211"/>
      <c r="HKT50" s="211"/>
      <c r="HKU50" s="211"/>
      <c r="HKV50" s="211"/>
      <c r="HKW50" s="211"/>
      <c r="HKX50" s="211"/>
      <c r="HKY50" s="211"/>
      <c r="HKZ50" s="211"/>
      <c r="HLA50" s="211"/>
      <c r="HLB50" s="211"/>
      <c r="HLC50" s="211"/>
      <c r="HLD50" s="211"/>
      <c r="HLE50" s="211"/>
      <c r="HLF50" s="211"/>
      <c r="HLG50" s="211"/>
      <c r="HLH50" s="211"/>
      <c r="HLI50" s="211"/>
      <c r="HLJ50" s="211"/>
      <c r="HLK50" s="211"/>
      <c r="HLL50" s="211"/>
      <c r="HLM50" s="211"/>
      <c r="HLN50" s="211"/>
      <c r="HLO50" s="211"/>
      <c r="HLP50" s="211"/>
      <c r="HLQ50" s="211"/>
      <c r="HLR50" s="211"/>
      <c r="HLS50" s="211"/>
      <c r="HLT50" s="211"/>
      <c r="HLU50" s="211"/>
      <c r="HLV50" s="211"/>
      <c r="HLW50" s="211"/>
      <c r="HLX50" s="211"/>
      <c r="HLY50" s="211"/>
      <c r="HLZ50" s="211"/>
      <c r="HMA50" s="211"/>
      <c r="HMB50" s="211"/>
      <c r="HMC50" s="211"/>
      <c r="HMD50" s="211"/>
      <c r="HME50" s="211"/>
      <c r="HMF50" s="211"/>
      <c r="HMG50" s="211"/>
      <c r="HMH50" s="211"/>
      <c r="HMI50" s="211"/>
      <c r="HMJ50" s="211"/>
      <c r="HMK50" s="211"/>
      <c r="HML50" s="211"/>
      <c r="HMM50" s="211"/>
      <c r="HMN50" s="211"/>
      <c r="HMO50" s="211"/>
      <c r="HMP50" s="211"/>
      <c r="HMQ50" s="211"/>
      <c r="HMR50" s="211"/>
      <c r="HMS50" s="211"/>
      <c r="HMT50" s="211"/>
      <c r="HMU50" s="211"/>
      <c r="HMV50" s="211"/>
      <c r="HMW50" s="211"/>
      <c r="HMX50" s="211"/>
      <c r="HMY50" s="211"/>
      <c r="HMZ50" s="211"/>
      <c r="HNA50" s="211"/>
      <c r="HNB50" s="211"/>
      <c r="HNC50" s="211"/>
      <c r="HND50" s="211"/>
      <c r="HNE50" s="211"/>
      <c r="HNF50" s="211"/>
      <c r="HNG50" s="211"/>
      <c r="HNH50" s="211"/>
      <c r="HNI50" s="211"/>
      <c r="HNJ50" s="211"/>
      <c r="HNK50" s="211"/>
      <c r="HNL50" s="211"/>
      <c r="HNM50" s="211"/>
      <c r="HNN50" s="211"/>
      <c r="HNO50" s="211"/>
      <c r="HNP50" s="211"/>
      <c r="HNQ50" s="211"/>
      <c r="HNR50" s="211"/>
      <c r="HNS50" s="211"/>
      <c r="HNT50" s="211"/>
      <c r="HNU50" s="211"/>
      <c r="HNV50" s="211"/>
      <c r="HNW50" s="211"/>
      <c r="HNX50" s="211"/>
      <c r="HNY50" s="211"/>
      <c r="HNZ50" s="211"/>
      <c r="HOA50" s="211"/>
      <c r="HOB50" s="211"/>
      <c r="HOC50" s="211"/>
      <c r="HOD50" s="211"/>
      <c r="HOE50" s="211"/>
      <c r="HOF50" s="211"/>
      <c r="HOG50" s="211"/>
      <c r="HOH50" s="211"/>
      <c r="HOI50" s="211"/>
      <c r="HOJ50" s="211"/>
      <c r="HOK50" s="211"/>
      <c r="HOL50" s="211"/>
      <c r="HOM50" s="211"/>
      <c r="HON50" s="211"/>
      <c r="HOO50" s="211"/>
      <c r="HOP50" s="211"/>
      <c r="HOQ50" s="211"/>
      <c r="HOR50" s="211"/>
      <c r="HOS50" s="211"/>
      <c r="HOT50" s="211"/>
      <c r="HOU50" s="211"/>
      <c r="HOV50" s="211"/>
      <c r="HOW50" s="211"/>
      <c r="HOX50" s="211"/>
      <c r="HOY50" s="211"/>
      <c r="HOZ50" s="211"/>
      <c r="HPA50" s="211"/>
      <c r="HPB50" s="211"/>
      <c r="HPC50" s="211"/>
      <c r="HPD50" s="211"/>
      <c r="HPE50" s="211"/>
      <c r="HPF50" s="211"/>
      <c r="HPG50" s="211"/>
      <c r="HPH50" s="211"/>
      <c r="HPI50" s="211"/>
      <c r="HPJ50" s="211"/>
      <c r="HPK50" s="211"/>
      <c r="HPL50" s="211"/>
      <c r="HPM50" s="211"/>
      <c r="HPN50" s="211"/>
      <c r="HPO50" s="211"/>
      <c r="HPP50" s="211"/>
      <c r="HPQ50" s="211"/>
      <c r="HPR50" s="211"/>
      <c r="HPS50" s="211"/>
      <c r="HPT50" s="211"/>
      <c r="HPU50" s="211"/>
      <c r="HPV50" s="211"/>
      <c r="HPW50" s="211"/>
      <c r="HPX50" s="211"/>
      <c r="HPY50" s="211"/>
      <c r="HPZ50" s="211"/>
      <c r="HQA50" s="211"/>
      <c r="HQB50" s="211"/>
      <c r="HQC50" s="211"/>
      <c r="HQD50" s="211"/>
      <c r="HQE50" s="211"/>
      <c r="HQF50" s="211"/>
      <c r="HQG50" s="211"/>
      <c r="HQH50" s="211"/>
      <c r="HQI50" s="211"/>
      <c r="HQJ50" s="211"/>
      <c r="HQK50" s="211"/>
      <c r="HQL50" s="211"/>
      <c r="HQM50" s="211"/>
      <c r="HQN50" s="211"/>
      <c r="HQO50" s="211"/>
      <c r="HQP50" s="211"/>
      <c r="HQQ50" s="211"/>
      <c r="HQR50" s="211"/>
      <c r="HQS50" s="211"/>
      <c r="HQT50" s="211"/>
      <c r="HQU50" s="211"/>
      <c r="HQV50" s="211"/>
      <c r="HQW50" s="211"/>
      <c r="HQX50" s="211"/>
      <c r="HQY50" s="211"/>
      <c r="HQZ50" s="211"/>
      <c r="HRA50" s="211"/>
      <c r="HRB50" s="211"/>
      <c r="HRC50" s="211"/>
      <c r="HRD50" s="211"/>
      <c r="HRE50" s="211"/>
      <c r="HRF50" s="211"/>
      <c r="HRG50" s="211"/>
      <c r="HRH50" s="211"/>
      <c r="HRI50" s="211"/>
      <c r="HRJ50" s="211"/>
      <c r="HRK50" s="211"/>
      <c r="HRL50" s="211"/>
      <c r="HRM50" s="211"/>
      <c r="HRN50" s="211"/>
      <c r="HRO50" s="211"/>
      <c r="HRP50" s="211"/>
      <c r="HRQ50" s="211"/>
      <c r="HRR50" s="211"/>
      <c r="HRS50" s="211"/>
      <c r="HRT50" s="211"/>
      <c r="HRU50" s="211"/>
      <c r="HRV50" s="211"/>
      <c r="HRW50" s="211"/>
      <c r="HRX50" s="211"/>
      <c r="HRY50" s="211"/>
      <c r="HRZ50" s="211"/>
      <c r="HSA50" s="211"/>
      <c r="HSB50" s="211"/>
      <c r="HSC50" s="211"/>
      <c r="HSD50" s="211"/>
      <c r="HSE50" s="211"/>
      <c r="HSF50" s="211"/>
      <c r="HSG50" s="211"/>
      <c r="HSH50" s="211"/>
      <c r="HSI50" s="211"/>
      <c r="HSJ50" s="211"/>
      <c r="HSK50" s="211"/>
      <c r="HSL50" s="211"/>
      <c r="HSM50" s="211"/>
      <c r="HSN50" s="211"/>
      <c r="HSO50" s="211"/>
      <c r="HSP50" s="211"/>
      <c r="HSQ50" s="211"/>
      <c r="HSR50" s="211"/>
      <c r="HSS50" s="211"/>
      <c r="HST50" s="211"/>
      <c r="HSU50" s="211"/>
      <c r="HSV50" s="211"/>
      <c r="HSW50" s="211"/>
      <c r="HSX50" s="211"/>
      <c r="HSY50" s="211"/>
      <c r="HSZ50" s="211"/>
      <c r="HTA50" s="211"/>
      <c r="HTB50" s="211"/>
      <c r="HTC50" s="211"/>
      <c r="HTD50" s="211"/>
      <c r="HTE50" s="211"/>
      <c r="HTF50" s="211"/>
      <c r="HTG50" s="211"/>
      <c r="HTH50" s="211"/>
      <c r="HTI50" s="211"/>
      <c r="HTJ50" s="211"/>
      <c r="HTK50" s="211"/>
      <c r="HTL50" s="211"/>
      <c r="HTM50" s="211"/>
      <c r="HTN50" s="211"/>
      <c r="HTO50" s="211"/>
      <c r="HTP50" s="211"/>
      <c r="HTQ50" s="211"/>
      <c r="HTR50" s="211"/>
      <c r="HTS50" s="211"/>
      <c r="HTT50" s="211"/>
      <c r="HTU50" s="211"/>
      <c r="HTV50" s="211"/>
      <c r="HTW50" s="211"/>
      <c r="HTX50" s="211"/>
      <c r="HTY50" s="211"/>
      <c r="HTZ50" s="211"/>
      <c r="HUA50" s="211"/>
      <c r="HUB50" s="211"/>
      <c r="HUC50" s="211"/>
      <c r="HUD50" s="211"/>
      <c r="HUE50" s="211"/>
      <c r="HUF50" s="211"/>
      <c r="HUG50" s="211"/>
      <c r="HUH50" s="211"/>
      <c r="HUI50" s="211"/>
      <c r="HUJ50" s="211"/>
      <c r="HUK50" s="211"/>
      <c r="HUL50" s="211"/>
      <c r="HUM50" s="211"/>
      <c r="HUN50" s="211"/>
      <c r="HUO50" s="211"/>
      <c r="HUP50" s="211"/>
      <c r="HUQ50" s="211"/>
      <c r="HUR50" s="211"/>
      <c r="HUS50" s="211"/>
      <c r="HUT50" s="211"/>
      <c r="HUU50" s="211"/>
      <c r="HUV50" s="211"/>
      <c r="HUW50" s="211"/>
      <c r="HUX50" s="211"/>
      <c r="HUY50" s="211"/>
      <c r="HUZ50" s="211"/>
      <c r="HVA50" s="211"/>
      <c r="HVB50" s="211"/>
      <c r="HVC50" s="211"/>
      <c r="HVD50" s="211"/>
      <c r="HVE50" s="211"/>
      <c r="HVF50" s="211"/>
      <c r="HVG50" s="211"/>
      <c r="HVH50" s="211"/>
      <c r="HVI50" s="211"/>
      <c r="HVJ50" s="211"/>
      <c r="HVK50" s="211"/>
      <c r="HVL50" s="211"/>
      <c r="HVM50" s="211"/>
      <c r="HVN50" s="211"/>
      <c r="HVO50" s="211"/>
      <c r="HVP50" s="211"/>
      <c r="HVQ50" s="211"/>
      <c r="HVR50" s="211"/>
      <c r="HVS50" s="211"/>
      <c r="HVT50" s="211"/>
      <c r="HVU50" s="211"/>
      <c r="HVV50" s="211"/>
      <c r="HVW50" s="211"/>
      <c r="HVX50" s="211"/>
      <c r="HVY50" s="211"/>
      <c r="HVZ50" s="211"/>
      <c r="HWA50" s="211"/>
      <c r="HWB50" s="211"/>
      <c r="HWC50" s="211"/>
      <c r="HWD50" s="211"/>
      <c r="HWE50" s="211"/>
      <c r="HWF50" s="211"/>
      <c r="HWG50" s="211"/>
      <c r="HWH50" s="211"/>
      <c r="HWI50" s="211"/>
      <c r="HWJ50" s="211"/>
      <c r="HWK50" s="211"/>
      <c r="HWL50" s="211"/>
      <c r="HWM50" s="211"/>
      <c r="HWN50" s="211"/>
      <c r="HWO50" s="211"/>
      <c r="HWP50" s="211"/>
      <c r="HWQ50" s="211"/>
      <c r="HWR50" s="211"/>
      <c r="HWS50" s="211"/>
      <c r="HWT50" s="211"/>
      <c r="HWU50" s="211"/>
      <c r="HWV50" s="211"/>
      <c r="HWW50" s="211"/>
      <c r="HWX50" s="211"/>
      <c r="HWY50" s="211"/>
      <c r="HWZ50" s="211"/>
      <c r="HXA50" s="211"/>
      <c r="HXB50" s="211"/>
      <c r="HXC50" s="211"/>
      <c r="HXD50" s="211"/>
      <c r="HXE50" s="211"/>
      <c r="HXF50" s="211"/>
      <c r="HXG50" s="211"/>
      <c r="HXH50" s="211"/>
      <c r="HXI50" s="211"/>
      <c r="HXJ50" s="211"/>
      <c r="HXK50" s="211"/>
      <c r="HXL50" s="211"/>
      <c r="HXM50" s="211"/>
      <c r="HXN50" s="211"/>
      <c r="HXO50" s="211"/>
      <c r="HXP50" s="211"/>
      <c r="HXQ50" s="211"/>
      <c r="HXR50" s="211"/>
      <c r="HXS50" s="211"/>
      <c r="HXT50" s="211"/>
      <c r="HXU50" s="211"/>
      <c r="HXV50" s="211"/>
      <c r="HXW50" s="211"/>
      <c r="HXX50" s="211"/>
      <c r="HXY50" s="211"/>
      <c r="HXZ50" s="211"/>
      <c r="HYA50" s="211"/>
      <c r="HYB50" s="211"/>
      <c r="HYC50" s="211"/>
      <c r="HYD50" s="211"/>
      <c r="HYE50" s="211"/>
      <c r="HYF50" s="211"/>
      <c r="HYG50" s="211"/>
      <c r="HYH50" s="211"/>
      <c r="HYI50" s="211"/>
      <c r="HYJ50" s="211"/>
      <c r="HYK50" s="211"/>
      <c r="HYL50" s="211"/>
      <c r="HYM50" s="211"/>
      <c r="HYN50" s="211"/>
      <c r="HYO50" s="211"/>
      <c r="HYP50" s="211"/>
      <c r="HYQ50" s="211"/>
      <c r="HYR50" s="211"/>
      <c r="HYS50" s="211"/>
      <c r="HYT50" s="211"/>
      <c r="HYU50" s="211"/>
      <c r="HYV50" s="211"/>
      <c r="HYW50" s="211"/>
      <c r="HYX50" s="211"/>
      <c r="HYY50" s="211"/>
      <c r="HYZ50" s="211"/>
      <c r="HZA50" s="211"/>
      <c r="HZB50" s="211"/>
      <c r="HZC50" s="211"/>
      <c r="HZD50" s="211"/>
      <c r="HZE50" s="211"/>
      <c r="HZF50" s="211"/>
      <c r="HZG50" s="211"/>
      <c r="HZH50" s="211"/>
      <c r="HZI50" s="211"/>
      <c r="HZJ50" s="211"/>
      <c r="HZK50" s="211"/>
      <c r="HZL50" s="211"/>
      <c r="HZM50" s="211"/>
      <c r="HZN50" s="211"/>
      <c r="HZO50" s="211"/>
      <c r="HZP50" s="211"/>
      <c r="HZQ50" s="211"/>
      <c r="HZR50" s="211"/>
      <c r="HZS50" s="211"/>
      <c r="HZT50" s="211"/>
      <c r="HZU50" s="211"/>
      <c r="HZV50" s="211"/>
      <c r="HZW50" s="211"/>
      <c r="HZX50" s="211"/>
      <c r="HZY50" s="211"/>
      <c r="HZZ50" s="211"/>
      <c r="IAA50" s="211"/>
      <c r="IAB50" s="211"/>
      <c r="IAC50" s="211"/>
      <c r="IAD50" s="211"/>
      <c r="IAE50" s="211"/>
      <c r="IAF50" s="211"/>
      <c r="IAG50" s="211"/>
      <c r="IAH50" s="211"/>
      <c r="IAI50" s="211"/>
      <c r="IAJ50" s="211"/>
      <c r="IAK50" s="211"/>
      <c r="IAL50" s="211"/>
      <c r="IAM50" s="211"/>
      <c r="IAN50" s="211"/>
      <c r="IAO50" s="211"/>
      <c r="IAP50" s="211"/>
      <c r="IAQ50" s="211"/>
      <c r="IAR50" s="211"/>
      <c r="IAS50" s="211"/>
      <c r="IAT50" s="211"/>
      <c r="IAU50" s="211"/>
      <c r="IAV50" s="211"/>
      <c r="IAW50" s="211"/>
      <c r="IAX50" s="211"/>
      <c r="IAY50" s="211"/>
      <c r="IAZ50" s="211"/>
      <c r="IBA50" s="211"/>
      <c r="IBB50" s="211"/>
      <c r="IBC50" s="211"/>
      <c r="IBD50" s="211"/>
      <c r="IBE50" s="211"/>
      <c r="IBF50" s="211"/>
      <c r="IBG50" s="211"/>
      <c r="IBH50" s="211"/>
      <c r="IBI50" s="211"/>
      <c r="IBJ50" s="211"/>
      <c r="IBK50" s="211"/>
      <c r="IBL50" s="211"/>
      <c r="IBM50" s="211"/>
      <c r="IBN50" s="211"/>
      <c r="IBO50" s="211"/>
      <c r="IBP50" s="211"/>
      <c r="IBQ50" s="211"/>
      <c r="IBR50" s="211"/>
      <c r="IBS50" s="211"/>
      <c r="IBT50" s="211"/>
      <c r="IBU50" s="211"/>
      <c r="IBV50" s="211"/>
      <c r="IBW50" s="211"/>
      <c r="IBX50" s="211"/>
      <c r="IBY50" s="211"/>
      <c r="IBZ50" s="211"/>
      <c r="ICA50" s="211"/>
      <c r="ICB50" s="211"/>
      <c r="ICC50" s="211"/>
      <c r="ICD50" s="211"/>
      <c r="ICE50" s="211"/>
      <c r="ICF50" s="211"/>
      <c r="ICG50" s="211"/>
      <c r="ICH50" s="211"/>
      <c r="ICI50" s="211"/>
      <c r="ICJ50" s="211"/>
      <c r="ICK50" s="211"/>
      <c r="ICL50" s="211"/>
      <c r="ICM50" s="211"/>
      <c r="ICN50" s="211"/>
      <c r="ICO50" s="211"/>
      <c r="ICP50" s="211"/>
      <c r="ICQ50" s="211"/>
      <c r="ICR50" s="211"/>
      <c r="ICS50" s="211"/>
      <c r="ICT50" s="211"/>
      <c r="ICU50" s="211"/>
      <c r="ICV50" s="211"/>
      <c r="ICW50" s="211"/>
      <c r="ICX50" s="211"/>
      <c r="ICY50" s="211"/>
      <c r="ICZ50" s="211"/>
      <c r="IDA50" s="211"/>
      <c r="IDB50" s="211"/>
      <c r="IDC50" s="211"/>
      <c r="IDD50" s="211"/>
      <c r="IDE50" s="211"/>
      <c r="IDF50" s="211"/>
      <c r="IDG50" s="211"/>
      <c r="IDH50" s="211"/>
      <c r="IDI50" s="211"/>
      <c r="IDJ50" s="211"/>
      <c r="IDK50" s="211"/>
      <c r="IDL50" s="211"/>
      <c r="IDM50" s="211"/>
      <c r="IDN50" s="211"/>
      <c r="IDO50" s="211"/>
      <c r="IDP50" s="211"/>
      <c r="IDQ50" s="211"/>
      <c r="IDR50" s="211"/>
      <c r="IDS50" s="211"/>
      <c r="IDT50" s="211"/>
      <c r="IDU50" s="211"/>
      <c r="IDV50" s="211"/>
      <c r="IDW50" s="211"/>
      <c r="IDX50" s="211"/>
      <c r="IDY50" s="211"/>
      <c r="IDZ50" s="211"/>
      <c r="IEA50" s="211"/>
      <c r="IEB50" s="211"/>
      <c r="IEC50" s="211"/>
      <c r="IED50" s="211"/>
      <c r="IEE50" s="211"/>
      <c r="IEF50" s="211"/>
      <c r="IEG50" s="211"/>
      <c r="IEH50" s="211"/>
      <c r="IEI50" s="211"/>
      <c r="IEJ50" s="211"/>
      <c r="IEK50" s="211"/>
      <c r="IEL50" s="211"/>
      <c r="IEM50" s="211"/>
      <c r="IEN50" s="211"/>
      <c r="IEO50" s="211"/>
      <c r="IEP50" s="211"/>
      <c r="IEQ50" s="211"/>
      <c r="IER50" s="211"/>
      <c r="IES50" s="211"/>
      <c r="IET50" s="211"/>
      <c r="IEU50" s="211"/>
      <c r="IEV50" s="211"/>
      <c r="IEW50" s="211"/>
      <c r="IEX50" s="211"/>
      <c r="IEY50" s="211"/>
      <c r="IEZ50" s="211"/>
      <c r="IFA50" s="211"/>
      <c r="IFB50" s="211"/>
      <c r="IFC50" s="211"/>
      <c r="IFD50" s="211"/>
      <c r="IFE50" s="211"/>
      <c r="IFF50" s="211"/>
      <c r="IFG50" s="211"/>
      <c r="IFH50" s="211"/>
      <c r="IFI50" s="211"/>
      <c r="IFJ50" s="211"/>
      <c r="IFK50" s="211"/>
      <c r="IFL50" s="211"/>
      <c r="IFM50" s="211"/>
      <c r="IFN50" s="211"/>
      <c r="IFO50" s="211"/>
      <c r="IFP50" s="211"/>
      <c r="IFQ50" s="211"/>
      <c r="IFR50" s="211"/>
      <c r="IFS50" s="211"/>
      <c r="IFT50" s="211"/>
      <c r="IFU50" s="211"/>
      <c r="IFV50" s="211"/>
      <c r="IFW50" s="211"/>
      <c r="IFX50" s="211"/>
      <c r="IFY50" s="211"/>
      <c r="IFZ50" s="211"/>
      <c r="IGA50" s="211"/>
      <c r="IGB50" s="211"/>
      <c r="IGC50" s="211"/>
      <c r="IGD50" s="211"/>
      <c r="IGE50" s="211"/>
      <c r="IGF50" s="211"/>
      <c r="IGG50" s="211"/>
      <c r="IGH50" s="211"/>
      <c r="IGI50" s="211"/>
      <c r="IGJ50" s="211"/>
      <c r="IGK50" s="211"/>
      <c r="IGL50" s="211"/>
      <c r="IGM50" s="211"/>
      <c r="IGN50" s="211"/>
      <c r="IGO50" s="211"/>
      <c r="IGP50" s="211"/>
      <c r="IGQ50" s="211"/>
      <c r="IGR50" s="211"/>
      <c r="IGS50" s="211"/>
      <c r="IGT50" s="211"/>
      <c r="IGU50" s="211"/>
      <c r="IGV50" s="211"/>
      <c r="IGW50" s="211"/>
      <c r="IGX50" s="211"/>
      <c r="IGY50" s="211"/>
      <c r="IGZ50" s="211"/>
      <c r="IHA50" s="211"/>
      <c r="IHB50" s="211"/>
      <c r="IHC50" s="211"/>
      <c r="IHD50" s="211"/>
      <c r="IHE50" s="211"/>
      <c r="IHF50" s="211"/>
      <c r="IHG50" s="211"/>
      <c r="IHH50" s="211"/>
      <c r="IHI50" s="211"/>
      <c r="IHJ50" s="211"/>
      <c r="IHK50" s="211"/>
      <c r="IHL50" s="211"/>
      <c r="IHM50" s="211"/>
      <c r="IHN50" s="211"/>
      <c r="IHO50" s="211"/>
      <c r="IHP50" s="211"/>
      <c r="IHQ50" s="211"/>
      <c r="IHR50" s="211"/>
      <c r="IHS50" s="211"/>
      <c r="IHT50" s="211"/>
      <c r="IHU50" s="211"/>
      <c r="IHV50" s="211"/>
      <c r="IHW50" s="211"/>
      <c r="IHX50" s="211"/>
      <c r="IHY50" s="211"/>
      <c r="IHZ50" s="211"/>
      <c r="IIA50" s="211"/>
      <c r="IIB50" s="211"/>
      <c r="IIC50" s="211"/>
      <c r="IID50" s="211"/>
      <c r="IIE50" s="211"/>
      <c r="IIF50" s="211"/>
      <c r="IIG50" s="211"/>
      <c r="IIH50" s="211"/>
      <c r="III50" s="211"/>
      <c r="IIJ50" s="211"/>
      <c r="IIK50" s="211"/>
      <c r="IIL50" s="211"/>
      <c r="IIM50" s="211"/>
      <c r="IIN50" s="211"/>
      <c r="IIO50" s="211"/>
      <c r="IIP50" s="211"/>
      <c r="IIQ50" s="211"/>
      <c r="IIR50" s="211"/>
      <c r="IIS50" s="211"/>
      <c r="IIT50" s="211"/>
      <c r="IIU50" s="211"/>
      <c r="IIV50" s="211"/>
      <c r="IIW50" s="211"/>
      <c r="IIX50" s="211"/>
      <c r="IIY50" s="211"/>
      <c r="IIZ50" s="211"/>
      <c r="IJA50" s="211"/>
      <c r="IJB50" s="211"/>
      <c r="IJC50" s="211"/>
      <c r="IJD50" s="211"/>
      <c r="IJE50" s="211"/>
      <c r="IJF50" s="211"/>
      <c r="IJG50" s="211"/>
      <c r="IJH50" s="211"/>
      <c r="IJI50" s="211"/>
      <c r="IJJ50" s="211"/>
      <c r="IJK50" s="211"/>
      <c r="IJL50" s="211"/>
      <c r="IJM50" s="211"/>
      <c r="IJN50" s="211"/>
      <c r="IJO50" s="211"/>
      <c r="IJP50" s="211"/>
      <c r="IJQ50" s="211"/>
      <c r="IJR50" s="211"/>
      <c r="IJS50" s="211"/>
      <c r="IJT50" s="211"/>
      <c r="IJU50" s="211"/>
      <c r="IJV50" s="211"/>
      <c r="IJW50" s="211"/>
      <c r="IJX50" s="211"/>
      <c r="IJY50" s="211"/>
      <c r="IJZ50" s="211"/>
      <c r="IKA50" s="211"/>
      <c r="IKB50" s="211"/>
      <c r="IKC50" s="211"/>
      <c r="IKD50" s="211"/>
      <c r="IKE50" s="211"/>
      <c r="IKF50" s="211"/>
      <c r="IKG50" s="211"/>
      <c r="IKH50" s="211"/>
      <c r="IKI50" s="211"/>
      <c r="IKJ50" s="211"/>
      <c r="IKK50" s="211"/>
      <c r="IKL50" s="211"/>
      <c r="IKM50" s="211"/>
      <c r="IKN50" s="211"/>
      <c r="IKO50" s="211"/>
      <c r="IKP50" s="211"/>
      <c r="IKQ50" s="211"/>
      <c r="IKR50" s="211"/>
      <c r="IKS50" s="211"/>
      <c r="IKT50" s="211"/>
      <c r="IKU50" s="211"/>
      <c r="IKV50" s="211"/>
      <c r="IKW50" s="211"/>
      <c r="IKX50" s="211"/>
      <c r="IKY50" s="211"/>
      <c r="IKZ50" s="211"/>
      <c r="ILA50" s="211"/>
      <c r="ILB50" s="211"/>
      <c r="ILC50" s="211"/>
      <c r="ILD50" s="211"/>
      <c r="ILE50" s="211"/>
      <c r="ILF50" s="211"/>
      <c r="ILG50" s="211"/>
      <c r="ILH50" s="211"/>
      <c r="ILI50" s="211"/>
      <c r="ILJ50" s="211"/>
      <c r="ILK50" s="211"/>
      <c r="ILL50" s="211"/>
      <c r="ILM50" s="211"/>
      <c r="ILN50" s="211"/>
      <c r="ILO50" s="211"/>
      <c r="ILP50" s="211"/>
      <c r="ILQ50" s="211"/>
      <c r="ILR50" s="211"/>
      <c r="ILS50" s="211"/>
      <c r="ILT50" s="211"/>
      <c r="ILU50" s="211"/>
      <c r="ILV50" s="211"/>
      <c r="ILW50" s="211"/>
      <c r="ILX50" s="211"/>
      <c r="ILY50" s="211"/>
      <c r="ILZ50" s="211"/>
      <c r="IMA50" s="211"/>
      <c r="IMB50" s="211"/>
      <c r="IMC50" s="211"/>
      <c r="IMD50" s="211"/>
      <c r="IME50" s="211"/>
      <c r="IMF50" s="211"/>
      <c r="IMG50" s="211"/>
      <c r="IMH50" s="211"/>
      <c r="IMI50" s="211"/>
      <c r="IMJ50" s="211"/>
      <c r="IMK50" s="211"/>
      <c r="IML50" s="211"/>
      <c r="IMM50" s="211"/>
      <c r="IMN50" s="211"/>
      <c r="IMO50" s="211"/>
      <c r="IMP50" s="211"/>
      <c r="IMQ50" s="211"/>
      <c r="IMR50" s="211"/>
      <c r="IMS50" s="211"/>
      <c r="IMT50" s="211"/>
      <c r="IMU50" s="211"/>
      <c r="IMV50" s="211"/>
      <c r="IMW50" s="211"/>
      <c r="IMX50" s="211"/>
      <c r="IMY50" s="211"/>
      <c r="IMZ50" s="211"/>
      <c r="INA50" s="211"/>
      <c r="INB50" s="211"/>
      <c r="INC50" s="211"/>
      <c r="IND50" s="211"/>
      <c r="INE50" s="211"/>
      <c r="INF50" s="211"/>
      <c r="ING50" s="211"/>
      <c r="INH50" s="211"/>
      <c r="INI50" s="211"/>
      <c r="INJ50" s="211"/>
      <c r="INK50" s="211"/>
      <c r="INL50" s="211"/>
      <c r="INM50" s="211"/>
      <c r="INN50" s="211"/>
      <c r="INO50" s="211"/>
      <c r="INP50" s="211"/>
      <c r="INQ50" s="211"/>
      <c r="INR50" s="211"/>
      <c r="INS50" s="211"/>
      <c r="INT50" s="211"/>
      <c r="INU50" s="211"/>
      <c r="INV50" s="211"/>
      <c r="INW50" s="211"/>
      <c r="INX50" s="211"/>
      <c r="INY50" s="211"/>
      <c r="INZ50" s="211"/>
      <c r="IOA50" s="211"/>
      <c r="IOB50" s="211"/>
      <c r="IOC50" s="211"/>
      <c r="IOD50" s="211"/>
      <c r="IOE50" s="211"/>
      <c r="IOF50" s="211"/>
      <c r="IOG50" s="211"/>
      <c r="IOH50" s="211"/>
      <c r="IOI50" s="211"/>
      <c r="IOJ50" s="211"/>
      <c r="IOK50" s="211"/>
      <c r="IOL50" s="211"/>
      <c r="IOM50" s="211"/>
      <c r="ION50" s="211"/>
      <c r="IOO50" s="211"/>
      <c r="IOP50" s="211"/>
      <c r="IOQ50" s="211"/>
      <c r="IOR50" s="211"/>
      <c r="IOS50" s="211"/>
      <c r="IOT50" s="211"/>
      <c r="IOU50" s="211"/>
      <c r="IOV50" s="211"/>
      <c r="IOW50" s="211"/>
      <c r="IOX50" s="211"/>
      <c r="IOY50" s="211"/>
      <c r="IOZ50" s="211"/>
      <c r="IPA50" s="211"/>
      <c r="IPB50" s="211"/>
      <c r="IPC50" s="211"/>
      <c r="IPD50" s="211"/>
      <c r="IPE50" s="211"/>
      <c r="IPF50" s="211"/>
      <c r="IPG50" s="211"/>
      <c r="IPH50" s="211"/>
      <c r="IPI50" s="211"/>
      <c r="IPJ50" s="211"/>
      <c r="IPK50" s="211"/>
      <c r="IPL50" s="211"/>
      <c r="IPM50" s="211"/>
      <c r="IPN50" s="211"/>
      <c r="IPO50" s="211"/>
      <c r="IPP50" s="211"/>
      <c r="IPQ50" s="211"/>
      <c r="IPR50" s="211"/>
      <c r="IPS50" s="211"/>
      <c r="IPT50" s="211"/>
      <c r="IPU50" s="211"/>
      <c r="IPV50" s="211"/>
      <c r="IPW50" s="211"/>
      <c r="IPX50" s="211"/>
      <c r="IPY50" s="211"/>
      <c r="IPZ50" s="211"/>
      <c r="IQA50" s="211"/>
      <c r="IQB50" s="211"/>
      <c r="IQC50" s="211"/>
      <c r="IQD50" s="211"/>
      <c r="IQE50" s="211"/>
      <c r="IQF50" s="211"/>
      <c r="IQG50" s="211"/>
      <c r="IQH50" s="211"/>
      <c r="IQI50" s="211"/>
      <c r="IQJ50" s="211"/>
      <c r="IQK50" s="211"/>
      <c r="IQL50" s="211"/>
      <c r="IQM50" s="211"/>
      <c r="IQN50" s="211"/>
      <c r="IQO50" s="211"/>
      <c r="IQP50" s="211"/>
      <c r="IQQ50" s="211"/>
      <c r="IQR50" s="211"/>
      <c r="IQS50" s="211"/>
      <c r="IQT50" s="211"/>
      <c r="IQU50" s="211"/>
      <c r="IQV50" s="211"/>
      <c r="IQW50" s="211"/>
      <c r="IQX50" s="211"/>
      <c r="IQY50" s="211"/>
      <c r="IQZ50" s="211"/>
      <c r="IRA50" s="211"/>
      <c r="IRB50" s="211"/>
      <c r="IRC50" s="211"/>
      <c r="IRD50" s="211"/>
      <c r="IRE50" s="211"/>
      <c r="IRF50" s="211"/>
      <c r="IRG50" s="211"/>
      <c r="IRH50" s="211"/>
      <c r="IRI50" s="211"/>
      <c r="IRJ50" s="211"/>
      <c r="IRK50" s="211"/>
      <c r="IRL50" s="211"/>
      <c r="IRM50" s="211"/>
      <c r="IRN50" s="211"/>
      <c r="IRO50" s="211"/>
      <c r="IRP50" s="211"/>
      <c r="IRQ50" s="211"/>
      <c r="IRR50" s="211"/>
      <c r="IRS50" s="211"/>
      <c r="IRT50" s="211"/>
      <c r="IRU50" s="211"/>
      <c r="IRV50" s="211"/>
      <c r="IRW50" s="211"/>
      <c r="IRX50" s="211"/>
      <c r="IRY50" s="211"/>
      <c r="IRZ50" s="211"/>
      <c r="ISA50" s="211"/>
      <c r="ISB50" s="211"/>
      <c r="ISC50" s="211"/>
      <c r="ISD50" s="211"/>
      <c r="ISE50" s="211"/>
      <c r="ISF50" s="211"/>
      <c r="ISG50" s="211"/>
      <c r="ISH50" s="211"/>
      <c r="ISI50" s="211"/>
      <c r="ISJ50" s="211"/>
      <c r="ISK50" s="211"/>
      <c r="ISL50" s="211"/>
      <c r="ISM50" s="211"/>
      <c r="ISN50" s="211"/>
      <c r="ISO50" s="211"/>
      <c r="ISP50" s="211"/>
      <c r="ISQ50" s="211"/>
      <c r="ISR50" s="211"/>
      <c r="ISS50" s="211"/>
      <c r="IST50" s="211"/>
      <c r="ISU50" s="211"/>
      <c r="ISV50" s="211"/>
      <c r="ISW50" s="211"/>
      <c r="ISX50" s="211"/>
      <c r="ISY50" s="211"/>
      <c r="ISZ50" s="211"/>
      <c r="ITA50" s="211"/>
      <c r="ITB50" s="211"/>
      <c r="ITC50" s="211"/>
      <c r="ITD50" s="211"/>
      <c r="ITE50" s="211"/>
      <c r="ITF50" s="211"/>
      <c r="ITG50" s="211"/>
      <c r="ITH50" s="211"/>
      <c r="ITI50" s="211"/>
      <c r="ITJ50" s="211"/>
      <c r="ITK50" s="211"/>
      <c r="ITL50" s="211"/>
      <c r="ITM50" s="211"/>
      <c r="ITN50" s="211"/>
      <c r="ITO50" s="211"/>
      <c r="ITP50" s="211"/>
      <c r="ITQ50" s="211"/>
      <c r="ITR50" s="211"/>
      <c r="ITS50" s="211"/>
      <c r="ITT50" s="211"/>
      <c r="ITU50" s="211"/>
      <c r="ITV50" s="211"/>
      <c r="ITW50" s="211"/>
      <c r="ITX50" s="211"/>
      <c r="ITY50" s="211"/>
      <c r="ITZ50" s="211"/>
      <c r="IUA50" s="211"/>
      <c r="IUB50" s="211"/>
      <c r="IUC50" s="211"/>
      <c r="IUD50" s="211"/>
      <c r="IUE50" s="211"/>
      <c r="IUF50" s="211"/>
      <c r="IUG50" s="211"/>
      <c r="IUH50" s="211"/>
      <c r="IUI50" s="211"/>
      <c r="IUJ50" s="211"/>
      <c r="IUK50" s="211"/>
      <c r="IUL50" s="211"/>
      <c r="IUM50" s="211"/>
      <c r="IUN50" s="211"/>
      <c r="IUO50" s="211"/>
      <c r="IUP50" s="211"/>
      <c r="IUQ50" s="211"/>
      <c r="IUR50" s="211"/>
      <c r="IUS50" s="211"/>
      <c r="IUT50" s="211"/>
      <c r="IUU50" s="211"/>
      <c r="IUV50" s="211"/>
      <c r="IUW50" s="211"/>
      <c r="IUX50" s="211"/>
      <c r="IUY50" s="211"/>
      <c r="IUZ50" s="211"/>
      <c r="IVA50" s="211"/>
      <c r="IVB50" s="211"/>
      <c r="IVC50" s="211"/>
      <c r="IVD50" s="211"/>
      <c r="IVE50" s="211"/>
      <c r="IVF50" s="211"/>
      <c r="IVG50" s="211"/>
      <c r="IVH50" s="211"/>
      <c r="IVI50" s="211"/>
      <c r="IVJ50" s="211"/>
      <c r="IVK50" s="211"/>
      <c r="IVL50" s="211"/>
      <c r="IVM50" s="211"/>
      <c r="IVN50" s="211"/>
      <c r="IVO50" s="211"/>
      <c r="IVP50" s="211"/>
      <c r="IVQ50" s="211"/>
      <c r="IVR50" s="211"/>
      <c r="IVS50" s="211"/>
      <c r="IVT50" s="211"/>
      <c r="IVU50" s="211"/>
      <c r="IVV50" s="211"/>
      <c r="IVW50" s="211"/>
      <c r="IVX50" s="211"/>
      <c r="IVY50" s="211"/>
      <c r="IVZ50" s="211"/>
      <c r="IWA50" s="211"/>
      <c r="IWB50" s="211"/>
      <c r="IWC50" s="211"/>
      <c r="IWD50" s="211"/>
      <c r="IWE50" s="211"/>
      <c r="IWF50" s="211"/>
      <c r="IWG50" s="211"/>
      <c r="IWH50" s="211"/>
      <c r="IWI50" s="211"/>
      <c r="IWJ50" s="211"/>
      <c r="IWK50" s="211"/>
      <c r="IWL50" s="211"/>
      <c r="IWM50" s="211"/>
      <c r="IWN50" s="211"/>
      <c r="IWO50" s="211"/>
      <c r="IWP50" s="211"/>
      <c r="IWQ50" s="211"/>
      <c r="IWR50" s="211"/>
      <c r="IWS50" s="211"/>
      <c r="IWT50" s="211"/>
      <c r="IWU50" s="211"/>
      <c r="IWV50" s="211"/>
      <c r="IWW50" s="211"/>
      <c r="IWX50" s="211"/>
      <c r="IWY50" s="211"/>
      <c r="IWZ50" s="211"/>
      <c r="IXA50" s="211"/>
      <c r="IXB50" s="211"/>
      <c r="IXC50" s="211"/>
      <c r="IXD50" s="211"/>
      <c r="IXE50" s="211"/>
      <c r="IXF50" s="211"/>
      <c r="IXG50" s="211"/>
      <c r="IXH50" s="211"/>
      <c r="IXI50" s="211"/>
      <c r="IXJ50" s="211"/>
      <c r="IXK50" s="211"/>
      <c r="IXL50" s="211"/>
      <c r="IXM50" s="211"/>
      <c r="IXN50" s="211"/>
      <c r="IXO50" s="211"/>
      <c r="IXP50" s="211"/>
      <c r="IXQ50" s="211"/>
      <c r="IXR50" s="211"/>
      <c r="IXS50" s="211"/>
      <c r="IXT50" s="211"/>
      <c r="IXU50" s="211"/>
      <c r="IXV50" s="211"/>
      <c r="IXW50" s="211"/>
      <c r="IXX50" s="211"/>
      <c r="IXY50" s="211"/>
      <c r="IXZ50" s="211"/>
      <c r="IYA50" s="211"/>
      <c r="IYB50" s="211"/>
      <c r="IYC50" s="211"/>
      <c r="IYD50" s="211"/>
      <c r="IYE50" s="211"/>
      <c r="IYF50" s="211"/>
      <c r="IYG50" s="211"/>
      <c r="IYH50" s="211"/>
      <c r="IYI50" s="211"/>
      <c r="IYJ50" s="211"/>
      <c r="IYK50" s="211"/>
      <c r="IYL50" s="211"/>
      <c r="IYM50" s="211"/>
      <c r="IYN50" s="211"/>
      <c r="IYO50" s="211"/>
      <c r="IYP50" s="211"/>
      <c r="IYQ50" s="211"/>
      <c r="IYR50" s="211"/>
      <c r="IYS50" s="211"/>
      <c r="IYT50" s="211"/>
      <c r="IYU50" s="211"/>
      <c r="IYV50" s="211"/>
      <c r="IYW50" s="211"/>
      <c r="IYX50" s="211"/>
      <c r="IYY50" s="211"/>
      <c r="IYZ50" s="211"/>
      <c r="IZA50" s="211"/>
      <c r="IZB50" s="211"/>
      <c r="IZC50" s="211"/>
      <c r="IZD50" s="211"/>
      <c r="IZE50" s="211"/>
      <c r="IZF50" s="211"/>
      <c r="IZG50" s="211"/>
      <c r="IZH50" s="211"/>
      <c r="IZI50" s="211"/>
      <c r="IZJ50" s="211"/>
      <c r="IZK50" s="211"/>
      <c r="IZL50" s="211"/>
      <c r="IZM50" s="211"/>
      <c r="IZN50" s="211"/>
      <c r="IZO50" s="211"/>
      <c r="IZP50" s="211"/>
      <c r="IZQ50" s="211"/>
      <c r="IZR50" s="211"/>
      <c r="IZS50" s="211"/>
      <c r="IZT50" s="211"/>
      <c r="IZU50" s="211"/>
      <c r="IZV50" s="211"/>
      <c r="IZW50" s="211"/>
      <c r="IZX50" s="211"/>
      <c r="IZY50" s="211"/>
      <c r="IZZ50" s="211"/>
      <c r="JAA50" s="211"/>
      <c r="JAB50" s="211"/>
      <c r="JAC50" s="211"/>
      <c r="JAD50" s="211"/>
      <c r="JAE50" s="211"/>
      <c r="JAF50" s="211"/>
      <c r="JAG50" s="211"/>
      <c r="JAH50" s="211"/>
      <c r="JAI50" s="211"/>
      <c r="JAJ50" s="211"/>
      <c r="JAK50" s="211"/>
      <c r="JAL50" s="211"/>
      <c r="JAM50" s="211"/>
      <c r="JAN50" s="211"/>
      <c r="JAO50" s="211"/>
      <c r="JAP50" s="211"/>
      <c r="JAQ50" s="211"/>
      <c r="JAR50" s="211"/>
      <c r="JAS50" s="211"/>
      <c r="JAT50" s="211"/>
      <c r="JAU50" s="211"/>
      <c r="JAV50" s="211"/>
      <c r="JAW50" s="211"/>
      <c r="JAX50" s="211"/>
      <c r="JAY50" s="211"/>
      <c r="JAZ50" s="211"/>
      <c r="JBA50" s="211"/>
      <c r="JBB50" s="211"/>
      <c r="JBC50" s="211"/>
      <c r="JBD50" s="211"/>
      <c r="JBE50" s="211"/>
      <c r="JBF50" s="211"/>
      <c r="JBG50" s="211"/>
      <c r="JBH50" s="211"/>
      <c r="JBI50" s="211"/>
      <c r="JBJ50" s="211"/>
      <c r="JBK50" s="211"/>
      <c r="JBL50" s="211"/>
      <c r="JBM50" s="211"/>
      <c r="JBN50" s="211"/>
      <c r="JBO50" s="211"/>
      <c r="JBP50" s="211"/>
      <c r="JBQ50" s="211"/>
      <c r="JBR50" s="211"/>
      <c r="JBS50" s="211"/>
      <c r="JBT50" s="211"/>
      <c r="JBU50" s="211"/>
      <c r="JBV50" s="211"/>
      <c r="JBW50" s="211"/>
      <c r="JBX50" s="211"/>
      <c r="JBY50" s="211"/>
      <c r="JBZ50" s="211"/>
      <c r="JCA50" s="211"/>
      <c r="JCB50" s="211"/>
      <c r="JCC50" s="211"/>
      <c r="JCD50" s="211"/>
      <c r="JCE50" s="211"/>
      <c r="JCF50" s="211"/>
      <c r="JCG50" s="211"/>
      <c r="JCH50" s="211"/>
      <c r="JCI50" s="211"/>
      <c r="JCJ50" s="211"/>
      <c r="JCK50" s="211"/>
      <c r="JCL50" s="211"/>
      <c r="JCM50" s="211"/>
      <c r="JCN50" s="211"/>
      <c r="JCO50" s="211"/>
      <c r="JCP50" s="211"/>
      <c r="JCQ50" s="211"/>
      <c r="JCR50" s="211"/>
      <c r="JCS50" s="211"/>
      <c r="JCT50" s="211"/>
      <c r="JCU50" s="211"/>
      <c r="JCV50" s="211"/>
      <c r="JCW50" s="211"/>
      <c r="JCX50" s="211"/>
      <c r="JCY50" s="211"/>
      <c r="JCZ50" s="211"/>
      <c r="JDA50" s="211"/>
      <c r="JDB50" s="211"/>
      <c r="JDC50" s="211"/>
      <c r="JDD50" s="211"/>
      <c r="JDE50" s="211"/>
      <c r="JDF50" s="211"/>
      <c r="JDG50" s="211"/>
      <c r="JDH50" s="211"/>
      <c r="JDI50" s="211"/>
      <c r="JDJ50" s="211"/>
      <c r="JDK50" s="211"/>
      <c r="JDL50" s="211"/>
      <c r="JDM50" s="211"/>
      <c r="JDN50" s="211"/>
      <c r="JDO50" s="211"/>
      <c r="JDP50" s="211"/>
      <c r="JDQ50" s="211"/>
      <c r="JDR50" s="211"/>
      <c r="JDS50" s="211"/>
      <c r="JDT50" s="211"/>
      <c r="JDU50" s="211"/>
      <c r="JDV50" s="211"/>
      <c r="JDW50" s="211"/>
      <c r="JDX50" s="211"/>
      <c r="JDY50" s="211"/>
      <c r="JDZ50" s="211"/>
      <c r="JEA50" s="211"/>
      <c r="JEB50" s="211"/>
      <c r="JEC50" s="211"/>
      <c r="JED50" s="211"/>
      <c r="JEE50" s="211"/>
      <c r="JEF50" s="211"/>
      <c r="JEG50" s="211"/>
      <c r="JEH50" s="211"/>
      <c r="JEI50" s="211"/>
      <c r="JEJ50" s="211"/>
      <c r="JEK50" s="211"/>
      <c r="JEL50" s="211"/>
      <c r="JEM50" s="211"/>
      <c r="JEN50" s="211"/>
      <c r="JEO50" s="211"/>
      <c r="JEP50" s="211"/>
      <c r="JEQ50" s="211"/>
      <c r="JER50" s="211"/>
      <c r="JES50" s="211"/>
      <c r="JET50" s="211"/>
      <c r="JEU50" s="211"/>
      <c r="JEV50" s="211"/>
      <c r="JEW50" s="211"/>
      <c r="JEX50" s="211"/>
      <c r="JEY50" s="211"/>
      <c r="JEZ50" s="211"/>
      <c r="JFA50" s="211"/>
      <c r="JFB50" s="211"/>
      <c r="JFC50" s="211"/>
      <c r="JFD50" s="211"/>
      <c r="JFE50" s="211"/>
      <c r="JFF50" s="211"/>
      <c r="JFG50" s="211"/>
      <c r="JFH50" s="211"/>
      <c r="JFI50" s="211"/>
      <c r="JFJ50" s="211"/>
      <c r="JFK50" s="211"/>
      <c r="JFL50" s="211"/>
      <c r="JFM50" s="211"/>
      <c r="JFN50" s="211"/>
      <c r="JFO50" s="211"/>
      <c r="JFP50" s="211"/>
      <c r="JFQ50" s="211"/>
      <c r="JFR50" s="211"/>
      <c r="JFS50" s="211"/>
      <c r="JFT50" s="211"/>
      <c r="JFU50" s="211"/>
      <c r="JFV50" s="211"/>
      <c r="JFW50" s="211"/>
      <c r="JFX50" s="211"/>
      <c r="JFY50" s="211"/>
      <c r="JFZ50" s="211"/>
      <c r="JGA50" s="211"/>
      <c r="JGB50" s="211"/>
      <c r="JGC50" s="211"/>
      <c r="JGD50" s="211"/>
      <c r="JGE50" s="211"/>
      <c r="JGF50" s="211"/>
      <c r="JGG50" s="211"/>
      <c r="JGH50" s="211"/>
      <c r="JGI50" s="211"/>
      <c r="JGJ50" s="211"/>
      <c r="JGK50" s="211"/>
      <c r="JGL50" s="211"/>
      <c r="JGM50" s="211"/>
      <c r="JGN50" s="211"/>
      <c r="JGO50" s="211"/>
      <c r="JGP50" s="211"/>
      <c r="JGQ50" s="211"/>
      <c r="JGR50" s="211"/>
      <c r="JGS50" s="211"/>
      <c r="JGT50" s="211"/>
      <c r="JGU50" s="211"/>
      <c r="JGV50" s="211"/>
      <c r="JGW50" s="211"/>
      <c r="JGX50" s="211"/>
      <c r="JGY50" s="211"/>
      <c r="JGZ50" s="211"/>
      <c r="JHA50" s="211"/>
      <c r="JHB50" s="211"/>
      <c r="JHC50" s="211"/>
      <c r="JHD50" s="211"/>
      <c r="JHE50" s="211"/>
      <c r="JHF50" s="211"/>
      <c r="JHG50" s="211"/>
      <c r="JHH50" s="211"/>
      <c r="JHI50" s="211"/>
      <c r="JHJ50" s="211"/>
      <c r="JHK50" s="211"/>
      <c r="JHL50" s="211"/>
      <c r="JHM50" s="211"/>
      <c r="JHN50" s="211"/>
      <c r="JHO50" s="211"/>
      <c r="JHP50" s="211"/>
      <c r="JHQ50" s="211"/>
      <c r="JHR50" s="211"/>
      <c r="JHS50" s="211"/>
      <c r="JHT50" s="211"/>
      <c r="JHU50" s="211"/>
      <c r="JHV50" s="211"/>
      <c r="JHW50" s="211"/>
      <c r="JHX50" s="211"/>
      <c r="JHY50" s="211"/>
      <c r="JHZ50" s="211"/>
      <c r="JIA50" s="211"/>
      <c r="JIB50" s="211"/>
      <c r="JIC50" s="211"/>
      <c r="JID50" s="211"/>
      <c r="JIE50" s="211"/>
      <c r="JIF50" s="211"/>
      <c r="JIG50" s="211"/>
      <c r="JIH50" s="211"/>
      <c r="JII50" s="211"/>
      <c r="JIJ50" s="211"/>
      <c r="JIK50" s="211"/>
      <c r="JIL50" s="211"/>
      <c r="JIM50" s="211"/>
      <c r="JIN50" s="211"/>
      <c r="JIO50" s="211"/>
      <c r="JIP50" s="211"/>
      <c r="JIQ50" s="211"/>
      <c r="JIR50" s="211"/>
      <c r="JIS50" s="211"/>
      <c r="JIT50" s="211"/>
      <c r="JIU50" s="211"/>
      <c r="JIV50" s="211"/>
      <c r="JIW50" s="211"/>
      <c r="JIX50" s="211"/>
      <c r="JIY50" s="211"/>
      <c r="JIZ50" s="211"/>
      <c r="JJA50" s="211"/>
      <c r="JJB50" s="211"/>
      <c r="JJC50" s="211"/>
      <c r="JJD50" s="211"/>
      <c r="JJE50" s="211"/>
      <c r="JJF50" s="211"/>
      <c r="JJG50" s="211"/>
      <c r="JJH50" s="211"/>
      <c r="JJI50" s="211"/>
      <c r="JJJ50" s="211"/>
      <c r="JJK50" s="211"/>
      <c r="JJL50" s="211"/>
      <c r="JJM50" s="211"/>
      <c r="JJN50" s="211"/>
      <c r="JJO50" s="211"/>
      <c r="JJP50" s="211"/>
      <c r="JJQ50" s="211"/>
      <c r="JJR50" s="211"/>
      <c r="JJS50" s="211"/>
      <c r="JJT50" s="211"/>
      <c r="JJU50" s="211"/>
      <c r="JJV50" s="211"/>
      <c r="JJW50" s="211"/>
      <c r="JJX50" s="211"/>
      <c r="JJY50" s="211"/>
      <c r="JJZ50" s="211"/>
      <c r="JKA50" s="211"/>
      <c r="JKB50" s="211"/>
      <c r="JKC50" s="211"/>
      <c r="JKD50" s="211"/>
      <c r="JKE50" s="211"/>
      <c r="JKF50" s="211"/>
      <c r="JKG50" s="211"/>
      <c r="JKH50" s="211"/>
      <c r="JKI50" s="211"/>
      <c r="JKJ50" s="211"/>
      <c r="JKK50" s="211"/>
      <c r="JKL50" s="211"/>
      <c r="JKM50" s="211"/>
      <c r="JKN50" s="211"/>
      <c r="JKO50" s="211"/>
      <c r="JKP50" s="211"/>
      <c r="JKQ50" s="211"/>
      <c r="JKR50" s="211"/>
      <c r="JKS50" s="211"/>
      <c r="JKT50" s="211"/>
      <c r="JKU50" s="211"/>
      <c r="JKV50" s="211"/>
      <c r="JKW50" s="211"/>
      <c r="JKX50" s="211"/>
      <c r="JKY50" s="211"/>
      <c r="JKZ50" s="211"/>
      <c r="JLA50" s="211"/>
      <c r="JLB50" s="211"/>
      <c r="JLC50" s="211"/>
      <c r="JLD50" s="211"/>
      <c r="JLE50" s="211"/>
      <c r="JLF50" s="211"/>
      <c r="JLG50" s="211"/>
      <c r="JLH50" s="211"/>
      <c r="JLI50" s="211"/>
      <c r="JLJ50" s="211"/>
      <c r="JLK50" s="211"/>
      <c r="JLL50" s="211"/>
      <c r="JLM50" s="211"/>
      <c r="JLN50" s="211"/>
      <c r="JLO50" s="211"/>
      <c r="JLP50" s="211"/>
      <c r="JLQ50" s="211"/>
      <c r="JLR50" s="211"/>
      <c r="JLS50" s="211"/>
      <c r="JLT50" s="211"/>
      <c r="JLU50" s="211"/>
      <c r="JLV50" s="211"/>
      <c r="JLW50" s="211"/>
      <c r="JLX50" s="211"/>
      <c r="JLY50" s="211"/>
      <c r="JLZ50" s="211"/>
      <c r="JMA50" s="211"/>
      <c r="JMB50" s="211"/>
      <c r="JMC50" s="211"/>
      <c r="JMD50" s="211"/>
      <c r="JME50" s="211"/>
      <c r="JMF50" s="211"/>
      <c r="JMG50" s="211"/>
      <c r="JMH50" s="211"/>
      <c r="JMI50" s="211"/>
      <c r="JMJ50" s="211"/>
      <c r="JMK50" s="211"/>
      <c r="JML50" s="211"/>
      <c r="JMM50" s="211"/>
      <c r="JMN50" s="211"/>
      <c r="JMO50" s="211"/>
      <c r="JMP50" s="211"/>
      <c r="JMQ50" s="211"/>
      <c r="JMR50" s="211"/>
      <c r="JMS50" s="211"/>
      <c r="JMT50" s="211"/>
      <c r="JMU50" s="211"/>
      <c r="JMV50" s="211"/>
      <c r="JMW50" s="211"/>
      <c r="JMX50" s="211"/>
      <c r="JMY50" s="211"/>
      <c r="JMZ50" s="211"/>
      <c r="JNA50" s="211"/>
      <c r="JNB50" s="211"/>
      <c r="JNC50" s="211"/>
      <c r="JND50" s="211"/>
      <c r="JNE50" s="211"/>
      <c r="JNF50" s="211"/>
      <c r="JNG50" s="211"/>
      <c r="JNH50" s="211"/>
      <c r="JNI50" s="211"/>
      <c r="JNJ50" s="211"/>
      <c r="JNK50" s="211"/>
      <c r="JNL50" s="211"/>
      <c r="JNM50" s="211"/>
      <c r="JNN50" s="211"/>
      <c r="JNO50" s="211"/>
      <c r="JNP50" s="211"/>
      <c r="JNQ50" s="211"/>
      <c r="JNR50" s="211"/>
      <c r="JNS50" s="211"/>
      <c r="JNT50" s="211"/>
      <c r="JNU50" s="211"/>
      <c r="JNV50" s="211"/>
      <c r="JNW50" s="211"/>
      <c r="JNX50" s="211"/>
      <c r="JNY50" s="211"/>
      <c r="JNZ50" s="211"/>
      <c r="JOA50" s="211"/>
      <c r="JOB50" s="211"/>
      <c r="JOC50" s="211"/>
      <c r="JOD50" s="211"/>
      <c r="JOE50" s="211"/>
      <c r="JOF50" s="211"/>
      <c r="JOG50" s="211"/>
      <c r="JOH50" s="211"/>
      <c r="JOI50" s="211"/>
      <c r="JOJ50" s="211"/>
      <c r="JOK50" s="211"/>
      <c r="JOL50" s="211"/>
      <c r="JOM50" s="211"/>
      <c r="JON50" s="211"/>
      <c r="JOO50" s="211"/>
      <c r="JOP50" s="211"/>
      <c r="JOQ50" s="211"/>
      <c r="JOR50" s="211"/>
      <c r="JOS50" s="211"/>
      <c r="JOT50" s="211"/>
      <c r="JOU50" s="211"/>
      <c r="JOV50" s="211"/>
      <c r="JOW50" s="211"/>
      <c r="JOX50" s="211"/>
      <c r="JOY50" s="211"/>
      <c r="JOZ50" s="211"/>
      <c r="JPA50" s="211"/>
      <c r="JPB50" s="211"/>
      <c r="JPC50" s="211"/>
      <c r="JPD50" s="211"/>
      <c r="JPE50" s="211"/>
      <c r="JPF50" s="211"/>
      <c r="JPG50" s="211"/>
      <c r="JPH50" s="211"/>
      <c r="JPI50" s="211"/>
      <c r="JPJ50" s="211"/>
      <c r="JPK50" s="211"/>
      <c r="JPL50" s="211"/>
      <c r="JPM50" s="211"/>
      <c r="JPN50" s="211"/>
      <c r="JPO50" s="211"/>
      <c r="JPP50" s="211"/>
      <c r="JPQ50" s="211"/>
      <c r="JPR50" s="211"/>
      <c r="JPS50" s="211"/>
      <c r="JPT50" s="211"/>
      <c r="JPU50" s="211"/>
      <c r="JPV50" s="211"/>
      <c r="JPW50" s="211"/>
      <c r="JPX50" s="211"/>
      <c r="JPY50" s="211"/>
      <c r="JPZ50" s="211"/>
      <c r="JQA50" s="211"/>
      <c r="JQB50" s="211"/>
      <c r="JQC50" s="211"/>
      <c r="JQD50" s="211"/>
      <c r="JQE50" s="211"/>
      <c r="JQF50" s="211"/>
      <c r="JQG50" s="211"/>
      <c r="JQH50" s="211"/>
      <c r="JQI50" s="211"/>
      <c r="JQJ50" s="211"/>
      <c r="JQK50" s="211"/>
      <c r="JQL50" s="211"/>
      <c r="JQM50" s="211"/>
      <c r="JQN50" s="211"/>
      <c r="JQO50" s="211"/>
      <c r="JQP50" s="211"/>
      <c r="JQQ50" s="211"/>
      <c r="JQR50" s="211"/>
      <c r="JQS50" s="211"/>
      <c r="JQT50" s="211"/>
      <c r="JQU50" s="211"/>
      <c r="JQV50" s="211"/>
      <c r="JQW50" s="211"/>
      <c r="JQX50" s="211"/>
      <c r="JQY50" s="211"/>
      <c r="JQZ50" s="211"/>
      <c r="JRA50" s="211"/>
      <c r="JRB50" s="211"/>
      <c r="JRC50" s="211"/>
      <c r="JRD50" s="211"/>
      <c r="JRE50" s="211"/>
      <c r="JRF50" s="211"/>
      <c r="JRG50" s="211"/>
      <c r="JRH50" s="211"/>
      <c r="JRI50" s="211"/>
      <c r="JRJ50" s="211"/>
      <c r="JRK50" s="211"/>
      <c r="JRL50" s="211"/>
      <c r="JRM50" s="211"/>
      <c r="JRN50" s="211"/>
      <c r="JRO50" s="211"/>
      <c r="JRP50" s="211"/>
      <c r="JRQ50" s="211"/>
      <c r="JRR50" s="211"/>
      <c r="JRS50" s="211"/>
      <c r="JRT50" s="211"/>
      <c r="JRU50" s="211"/>
      <c r="JRV50" s="211"/>
      <c r="JRW50" s="211"/>
      <c r="JRX50" s="211"/>
      <c r="JRY50" s="211"/>
      <c r="JRZ50" s="211"/>
      <c r="JSA50" s="211"/>
      <c r="JSB50" s="211"/>
      <c r="JSC50" s="211"/>
      <c r="JSD50" s="211"/>
      <c r="JSE50" s="211"/>
      <c r="JSF50" s="211"/>
      <c r="JSG50" s="211"/>
      <c r="JSH50" s="211"/>
      <c r="JSI50" s="211"/>
      <c r="JSJ50" s="211"/>
      <c r="JSK50" s="211"/>
      <c r="JSL50" s="211"/>
      <c r="JSM50" s="211"/>
      <c r="JSN50" s="211"/>
      <c r="JSO50" s="211"/>
      <c r="JSP50" s="211"/>
      <c r="JSQ50" s="211"/>
      <c r="JSR50" s="211"/>
      <c r="JSS50" s="211"/>
      <c r="JST50" s="211"/>
      <c r="JSU50" s="211"/>
      <c r="JSV50" s="211"/>
      <c r="JSW50" s="211"/>
      <c r="JSX50" s="211"/>
      <c r="JSY50" s="211"/>
      <c r="JSZ50" s="211"/>
      <c r="JTA50" s="211"/>
      <c r="JTB50" s="211"/>
      <c r="JTC50" s="211"/>
      <c r="JTD50" s="211"/>
      <c r="JTE50" s="211"/>
      <c r="JTF50" s="211"/>
      <c r="JTG50" s="211"/>
      <c r="JTH50" s="211"/>
      <c r="JTI50" s="211"/>
      <c r="JTJ50" s="211"/>
      <c r="JTK50" s="211"/>
      <c r="JTL50" s="211"/>
      <c r="JTM50" s="211"/>
      <c r="JTN50" s="211"/>
      <c r="JTO50" s="211"/>
      <c r="JTP50" s="211"/>
      <c r="JTQ50" s="211"/>
      <c r="JTR50" s="211"/>
      <c r="JTS50" s="211"/>
      <c r="JTT50" s="211"/>
      <c r="JTU50" s="211"/>
      <c r="JTV50" s="211"/>
      <c r="JTW50" s="211"/>
      <c r="JTX50" s="211"/>
      <c r="JTY50" s="211"/>
      <c r="JTZ50" s="211"/>
      <c r="JUA50" s="211"/>
      <c r="JUB50" s="211"/>
      <c r="JUC50" s="211"/>
      <c r="JUD50" s="211"/>
      <c r="JUE50" s="211"/>
      <c r="JUF50" s="211"/>
      <c r="JUG50" s="211"/>
      <c r="JUH50" s="211"/>
      <c r="JUI50" s="211"/>
      <c r="JUJ50" s="211"/>
      <c r="JUK50" s="211"/>
      <c r="JUL50" s="211"/>
      <c r="JUM50" s="211"/>
      <c r="JUN50" s="211"/>
      <c r="JUO50" s="211"/>
      <c r="JUP50" s="211"/>
      <c r="JUQ50" s="211"/>
      <c r="JUR50" s="211"/>
      <c r="JUS50" s="211"/>
      <c r="JUT50" s="211"/>
      <c r="JUU50" s="211"/>
      <c r="JUV50" s="211"/>
      <c r="JUW50" s="211"/>
      <c r="JUX50" s="211"/>
      <c r="JUY50" s="211"/>
      <c r="JUZ50" s="211"/>
      <c r="JVA50" s="211"/>
      <c r="JVB50" s="211"/>
      <c r="JVC50" s="211"/>
      <c r="JVD50" s="211"/>
      <c r="JVE50" s="211"/>
      <c r="JVF50" s="211"/>
      <c r="JVG50" s="211"/>
      <c r="JVH50" s="211"/>
      <c r="JVI50" s="211"/>
      <c r="JVJ50" s="211"/>
      <c r="JVK50" s="211"/>
      <c r="JVL50" s="211"/>
      <c r="JVM50" s="211"/>
      <c r="JVN50" s="211"/>
      <c r="JVO50" s="211"/>
      <c r="JVP50" s="211"/>
      <c r="JVQ50" s="211"/>
      <c r="JVR50" s="211"/>
      <c r="JVS50" s="211"/>
      <c r="JVT50" s="211"/>
      <c r="JVU50" s="211"/>
      <c r="JVV50" s="211"/>
      <c r="JVW50" s="211"/>
      <c r="JVX50" s="211"/>
      <c r="JVY50" s="211"/>
      <c r="JVZ50" s="211"/>
      <c r="JWA50" s="211"/>
      <c r="JWB50" s="211"/>
      <c r="JWC50" s="211"/>
      <c r="JWD50" s="211"/>
      <c r="JWE50" s="211"/>
      <c r="JWF50" s="211"/>
      <c r="JWG50" s="211"/>
      <c r="JWH50" s="211"/>
      <c r="JWI50" s="211"/>
      <c r="JWJ50" s="211"/>
      <c r="JWK50" s="211"/>
      <c r="JWL50" s="211"/>
      <c r="JWM50" s="211"/>
      <c r="JWN50" s="211"/>
      <c r="JWO50" s="211"/>
      <c r="JWP50" s="211"/>
      <c r="JWQ50" s="211"/>
      <c r="JWR50" s="211"/>
      <c r="JWS50" s="211"/>
      <c r="JWT50" s="211"/>
      <c r="JWU50" s="211"/>
      <c r="JWV50" s="211"/>
      <c r="JWW50" s="211"/>
      <c r="JWX50" s="211"/>
      <c r="JWY50" s="211"/>
      <c r="JWZ50" s="211"/>
      <c r="JXA50" s="211"/>
      <c r="JXB50" s="211"/>
      <c r="JXC50" s="211"/>
      <c r="JXD50" s="211"/>
      <c r="JXE50" s="211"/>
      <c r="JXF50" s="211"/>
      <c r="JXG50" s="211"/>
      <c r="JXH50" s="211"/>
      <c r="JXI50" s="211"/>
      <c r="JXJ50" s="211"/>
      <c r="JXK50" s="211"/>
      <c r="JXL50" s="211"/>
      <c r="JXM50" s="211"/>
      <c r="JXN50" s="211"/>
      <c r="JXO50" s="211"/>
      <c r="JXP50" s="211"/>
      <c r="JXQ50" s="211"/>
      <c r="JXR50" s="211"/>
      <c r="JXS50" s="211"/>
      <c r="JXT50" s="211"/>
      <c r="JXU50" s="211"/>
      <c r="JXV50" s="211"/>
      <c r="JXW50" s="211"/>
      <c r="JXX50" s="211"/>
      <c r="JXY50" s="211"/>
      <c r="JXZ50" s="211"/>
      <c r="JYA50" s="211"/>
      <c r="JYB50" s="211"/>
      <c r="JYC50" s="211"/>
      <c r="JYD50" s="211"/>
      <c r="JYE50" s="211"/>
      <c r="JYF50" s="211"/>
      <c r="JYG50" s="211"/>
      <c r="JYH50" s="211"/>
      <c r="JYI50" s="211"/>
      <c r="JYJ50" s="211"/>
      <c r="JYK50" s="211"/>
      <c r="JYL50" s="211"/>
      <c r="JYM50" s="211"/>
      <c r="JYN50" s="211"/>
      <c r="JYO50" s="211"/>
      <c r="JYP50" s="211"/>
      <c r="JYQ50" s="211"/>
      <c r="JYR50" s="211"/>
      <c r="JYS50" s="211"/>
      <c r="JYT50" s="211"/>
      <c r="JYU50" s="211"/>
      <c r="JYV50" s="211"/>
      <c r="JYW50" s="211"/>
      <c r="JYX50" s="211"/>
      <c r="JYY50" s="211"/>
      <c r="JYZ50" s="211"/>
      <c r="JZA50" s="211"/>
      <c r="JZB50" s="211"/>
      <c r="JZC50" s="211"/>
      <c r="JZD50" s="211"/>
      <c r="JZE50" s="211"/>
      <c r="JZF50" s="211"/>
      <c r="JZG50" s="211"/>
      <c r="JZH50" s="211"/>
      <c r="JZI50" s="211"/>
      <c r="JZJ50" s="211"/>
      <c r="JZK50" s="211"/>
      <c r="JZL50" s="211"/>
      <c r="JZM50" s="211"/>
      <c r="JZN50" s="211"/>
      <c r="JZO50" s="211"/>
      <c r="JZP50" s="211"/>
      <c r="JZQ50" s="211"/>
      <c r="JZR50" s="211"/>
      <c r="JZS50" s="211"/>
      <c r="JZT50" s="211"/>
      <c r="JZU50" s="211"/>
      <c r="JZV50" s="211"/>
      <c r="JZW50" s="211"/>
      <c r="JZX50" s="211"/>
      <c r="JZY50" s="211"/>
      <c r="JZZ50" s="211"/>
      <c r="KAA50" s="211"/>
      <c r="KAB50" s="211"/>
      <c r="KAC50" s="211"/>
      <c r="KAD50" s="211"/>
      <c r="KAE50" s="211"/>
      <c r="KAF50" s="211"/>
      <c r="KAG50" s="211"/>
      <c r="KAH50" s="211"/>
      <c r="KAI50" s="211"/>
      <c r="KAJ50" s="211"/>
      <c r="KAK50" s="211"/>
      <c r="KAL50" s="211"/>
      <c r="KAM50" s="211"/>
      <c r="KAN50" s="211"/>
      <c r="KAO50" s="211"/>
      <c r="KAP50" s="211"/>
      <c r="KAQ50" s="211"/>
      <c r="KAR50" s="211"/>
      <c r="KAS50" s="211"/>
      <c r="KAT50" s="211"/>
      <c r="KAU50" s="211"/>
      <c r="KAV50" s="211"/>
      <c r="KAW50" s="211"/>
      <c r="KAX50" s="211"/>
      <c r="KAY50" s="211"/>
      <c r="KAZ50" s="211"/>
      <c r="KBA50" s="211"/>
      <c r="KBB50" s="211"/>
      <c r="KBC50" s="211"/>
      <c r="KBD50" s="211"/>
      <c r="KBE50" s="211"/>
      <c r="KBF50" s="211"/>
      <c r="KBG50" s="211"/>
      <c r="KBH50" s="211"/>
      <c r="KBI50" s="211"/>
      <c r="KBJ50" s="211"/>
      <c r="KBK50" s="211"/>
      <c r="KBL50" s="211"/>
      <c r="KBM50" s="211"/>
      <c r="KBN50" s="211"/>
      <c r="KBO50" s="211"/>
      <c r="KBP50" s="211"/>
      <c r="KBQ50" s="211"/>
      <c r="KBR50" s="211"/>
      <c r="KBS50" s="211"/>
      <c r="KBT50" s="211"/>
      <c r="KBU50" s="211"/>
      <c r="KBV50" s="211"/>
      <c r="KBW50" s="211"/>
      <c r="KBX50" s="211"/>
      <c r="KBY50" s="211"/>
      <c r="KBZ50" s="211"/>
      <c r="KCA50" s="211"/>
      <c r="KCB50" s="211"/>
      <c r="KCC50" s="211"/>
      <c r="KCD50" s="211"/>
      <c r="KCE50" s="211"/>
      <c r="KCF50" s="211"/>
      <c r="KCG50" s="211"/>
      <c r="KCH50" s="211"/>
      <c r="KCI50" s="211"/>
      <c r="KCJ50" s="211"/>
      <c r="KCK50" s="211"/>
      <c r="KCL50" s="211"/>
      <c r="KCM50" s="211"/>
      <c r="KCN50" s="211"/>
      <c r="KCO50" s="211"/>
      <c r="KCP50" s="211"/>
      <c r="KCQ50" s="211"/>
      <c r="KCR50" s="211"/>
      <c r="KCS50" s="211"/>
      <c r="KCT50" s="211"/>
      <c r="KCU50" s="211"/>
      <c r="KCV50" s="211"/>
      <c r="KCW50" s="211"/>
      <c r="KCX50" s="211"/>
      <c r="KCY50" s="211"/>
      <c r="KCZ50" s="211"/>
      <c r="KDA50" s="211"/>
      <c r="KDB50" s="211"/>
      <c r="KDC50" s="211"/>
      <c r="KDD50" s="211"/>
      <c r="KDE50" s="211"/>
      <c r="KDF50" s="211"/>
      <c r="KDG50" s="211"/>
      <c r="KDH50" s="211"/>
      <c r="KDI50" s="211"/>
      <c r="KDJ50" s="211"/>
      <c r="KDK50" s="211"/>
      <c r="KDL50" s="211"/>
      <c r="KDM50" s="211"/>
      <c r="KDN50" s="211"/>
      <c r="KDO50" s="211"/>
      <c r="KDP50" s="211"/>
      <c r="KDQ50" s="211"/>
      <c r="KDR50" s="211"/>
      <c r="KDS50" s="211"/>
      <c r="KDT50" s="211"/>
      <c r="KDU50" s="211"/>
      <c r="KDV50" s="211"/>
      <c r="KDW50" s="211"/>
      <c r="KDX50" s="211"/>
      <c r="KDY50" s="211"/>
      <c r="KDZ50" s="211"/>
      <c r="KEA50" s="211"/>
      <c r="KEB50" s="211"/>
      <c r="KEC50" s="211"/>
      <c r="KED50" s="211"/>
      <c r="KEE50" s="211"/>
      <c r="KEF50" s="211"/>
      <c r="KEG50" s="211"/>
      <c r="KEH50" s="211"/>
      <c r="KEI50" s="211"/>
      <c r="KEJ50" s="211"/>
      <c r="KEK50" s="211"/>
      <c r="KEL50" s="211"/>
      <c r="KEM50" s="211"/>
      <c r="KEN50" s="211"/>
      <c r="KEO50" s="211"/>
      <c r="KEP50" s="211"/>
      <c r="KEQ50" s="211"/>
      <c r="KER50" s="211"/>
      <c r="KES50" s="211"/>
      <c r="KET50" s="211"/>
      <c r="KEU50" s="211"/>
      <c r="KEV50" s="211"/>
      <c r="KEW50" s="211"/>
      <c r="KEX50" s="211"/>
      <c r="KEY50" s="211"/>
      <c r="KEZ50" s="211"/>
      <c r="KFA50" s="211"/>
      <c r="KFB50" s="211"/>
      <c r="KFC50" s="211"/>
      <c r="KFD50" s="211"/>
      <c r="KFE50" s="211"/>
      <c r="KFF50" s="211"/>
      <c r="KFG50" s="211"/>
      <c r="KFH50" s="211"/>
      <c r="KFI50" s="211"/>
      <c r="KFJ50" s="211"/>
      <c r="KFK50" s="211"/>
      <c r="KFL50" s="211"/>
      <c r="KFM50" s="211"/>
      <c r="KFN50" s="211"/>
      <c r="KFO50" s="211"/>
      <c r="KFP50" s="211"/>
      <c r="KFQ50" s="211"/>
      <c r="KFR50" s="211"/>
      <c r="KFS50" s="211"/>
      <c r="KFT50" s="211"/>
      <c r="KFU50" s="211"/>
      <c r="KFV50" s="211"/>
      <c r="KFW50" s="211"/>
      <c r="KFX50" s="211"/>
      <c r="KFY50" s="211"/>
      <c r="KFZ50" s="211"/>
      <c r="KGA50" s="211"/>
      <c r="KGB50" s="211"/>
      <c r="KGC50" s="211"/>
      <c r="KGD50" s="211"/>
      <c r="KGE50" s="211"/>
      <c r="KGF50" s="211"/>
      <c r="KGG50" s="211"/>
      <c r="KGH50" s="211"/>
      <c r="KGI50" s="211"/>
      <c r="KGJ50" s="211"/>
      <c r="KGK50" s="211"/>
      <c r="KGL50" s="211"/>
      <c r="KGM50" s="211"/>
      <c r="KGN50" s="211"/>
      <c r="KGO50" s="211"/>
      <c r="KGP50" s="211"/>
      <c r="KGQ50" s="211"/>
      <c r="KGR50" s="211"/>
      <c r="KGS50" s="211"/>
      <c r="KGT50" s="211"/>
      <c r="KGU50" s="211"/>
      <c r="KGV50" s="211"/>
      <c r="KGW50" s="211"/>
      <c r="KGX50" s="211"/>
      <c r="KGY50" s="211"/>
      <c r="KGZ50" s="211"/>
      <c r="KHA50" s="211"/>
      <c r="KHB50" s="211"/>
      <c r="KHC50" s="211"/>
      <c r="KHD50" s="211"/>
      <c r="KHE50" s="211"/>
      <c r="KHF50" s="211"/>
      <c r="KHG50" s="211"/>
      <c r="KHH50" s="211"/>
      <c r="KHI50" s="211"/>
      <c r="KHJ50" s="211"/>
      <c r="KHK50" s="211"/>
      <c r="KHL50" s="211"/>
      <c r="KHM50" s="211"/>
      <c r="KHN50" s="211"/>
      <c r="KHO50" s="211"/>
      <c r="KHP50" s="211"/>
      <c r="KHQ50" s="211"/>
      <c r="KHR50" s="211"/>
      <c r="KHS50" s="211"/>
      <c r="KHT50" s="211"/>
      <c r="KHU50" s="211"/>
      <c r="KHV50" s="211"/>
      <c r="KHW50" s="211"/>
      <c r="KHX50" s="211"/>
      <c r="KHY50" s="211"/>
      <c r="KHZ50" s="211"/>
      <c r="KIA50" s="211"/>
      <c r="KIB50" s="211"/>
      <c r="KIC50" s="211"/>
      <c r="KID50" s="211"/>
      <c r="KIE50" s="211"/>
      <c r="KIF50" s="211"/>
      <c r="KIG50" s="211"/>
      <c r="KIH50" s="211"/>
      <c r="KII50" s="211"/>
      <c r="KIJ50" s="211"/>
      <c r="KIK50" s="211"/>
      <c r="KIL50" s="211"/>
      <c r="KIM50" s="211"/>
      <c r="KIN50" s="211"/>
      <c r="KIO50" s="211"/>
      <c r="KIP50" s="211"/>
      <c r="KIQ50" s="211"/>
      <c r="KIR50" s="211"/>
      <c r="KIS50" s="211"/>
      <c r="KIT50" s="211"/>
      <c r="KIU50" s="211"/>
      <c r="KIV50" s="211"/>
      <c r="KIW50" s="211"/>
      <c r="KIX50" s="211"/>
      <c r="KIY50" s="211"/>
      <c r="KIZ50" s="211"/>
      <c r="KJA50" s="211"/>
      <c r="KJB50" s="211"/>
      <c r="KJC50" s="211"/>
      <c r="KJD50" s="211"/>
      <c r="KJE50" s="211"/>
      <c r="KJF50" s="211"/>
      <c r="KJG50" s="211"/>
      <c r="KJH50" s="211"/>
      <c r="KJI50" s="211"/>
      <c r="KJJ50" s="211"/>
      <c r="KJK50" s="211"/>
      <c r="KJL50" s="211"/>
      <c r="KJM50" s="211"/>
      <c r="KJN50" s="211"/>
      <c r="KJO50" s="211"/>
      <c r="KJP50" s="211"/>
      <c r="KJQ50" s="211"/>
      <c r="KJR50" s="211"/>
      <c r="KJS50" s="211"/>
      <c r="KJT50" s="211"/>
      <c r="KJU50" s="211"/>
      <c r="KJV50" s="211"/>
      <c r="KJW50" s="211"/>
      <c r="KJX50" s="211"/>
      <c r="KJY50" s="211"/>
      <c r="KJZ50" s="211"/>
      <c r="KKA50" s="211"/>
      <c r="KKB50" s="211"/>
      <c r="KKC50" s="211"/>
      <c r="KKD50" s="211"/>
      <c r="KKE50" s="211"/>
      <c r="KKF50" s="211"/>
      <c r="KKG50" s="211"/>
      <c r="KKH50" s="211"/>
      <c r="KKI50" s="211"/>
      <c r="KKJ50" s="211"/>
      <c r="KKK50" s="211"/>
      <c r="KKL50" s="211"/>
      <c r="KKM50" s="211"/>
      <c r="KKN50" s="211"/>
      <c r="KKO50" s="211"/>
      <c r="KKP50" s="211"/>
      <c r="KKQ50" s="211"/>
      <c r="KKR50" s="211"/>
      <c r="KKS50" s="211"/>
      <c r="KKT50" s="211"/>
      <c r="KKU50" s="211"/>
      <c r="KKV50" s="211"/>
      <c r="KKW50" s="211"/>
      <c r="KKX50" s="211"/>
      <c r="KKY50" s="211"/>
      <c r="KKZ50" s="211"/>
      <c r="KLA50" s="211"/>
      <c r="KLB50" s="211"/>
      <c r="KLC50" s="211"/>
      <c r="KLD50" s="211"/>
      <c r="KLE50" s="211"/>
      <c r="KLF50" s="211"/>
      <c r="KLG50" s="211"/>
      <c r="KLH50" s="211"/>
      <c r="KLI50" s="211"/>
      <c r="KLJ50" s="211"/>
      <c r="KLK50" s="211"/>
      <c r="KLL50" s="211"/>
      <c r="KLM50" s="211"/>
      <c r="KLN50" s="211"/>
      <c r="KLO50" s="211"/>
      <c r="KLP50" s="211"/>
      <c r="KLQ50" s="211"/>
      <c r="KLR50" s="211"/>
      <c r="KLS50" s="211"/>
      <c r="KLT50" s="211"/>
      <c r="KLU50" s="211"/>
      <c r="KLV50" s="211"/>
      <c r="KLW50" s="211"/>
      <c r="KLX50" s="211"/>
      <c r="KLY50" s="211"/>
      <c r="KLZ50" s="211"/>
      <c r="KMA50" s="211"/>
      <c r="KMB50" s="211"/>
      <c r="KMC50" s="211"/>
      <c r="KMD50" s="211"/>
      <c r="KME50" s="211"/>
      <c r="KMF50" s="211"/>
      <c r="KMG50" s="211"/>
      <c r="KMH50" s="211"/>
      <c r="KMI50" s="211"/>
      <c r="KMJ50" s="211"/>
      <c r="KMK50" s="211"/>
      <c r="KML50" s="211"/>
      <c r="KMM50" s="211"/>
      <c r="KMN50" s="211"/>
      <c r="KMO50" s="211"/>
      <c r="KMP50" s="211"/>
      <c r="KMQ50" s="211"/>
      <c r="KMR50" s="211"/>
      <c r="KMS50" s="211"/>
      <c r="KMT50" s="211"/>
      <c r="KMU50" s="211"/>
      <c r="KMV50" s="211"/>
      <c r="KMW50" s="211"/>
      <c r="KMX50" s="211"/>
      <c r="KMY50" s="211"/>
      <c r="KMZ50" s="211"/>
      <c r="KNA50" s="211"/>
      <c r="KNB50" s="211"/>
      <c r="KNC50" s="211"/>
      <c r="KND50" s="211"/>
      <c r="KNE50" s="211"/>
      <c r="KNF50" s="211"/>
      <c r="KNG50" s="211"/>
      <c r="KNH50" s="211"/>
      <c r="KNI50" s="211"/>
      <c r="KNJ50" s="211"/>
      <c r="KNK50" s="211"/>
      <c r="KNL50" s="211"/>
      <c r="KNM50" s="211"/>
      <c r="KNN50" s="211"/>
      <c r="KNO50" s="211"/>
      <c r="KNP50" s="211"/>
      <c r="KNQ50" s="211"/>
      <c r="KNR50" s="211"/>
      <c r="KNS50" s="211"/>
      <c r="KNT50" s="211"/>
      <c r="KNU50" s="211"/>
      <c r="KNV50" s="211"/>
      <c r="KNW50" s="211"/>
      <c r="KNX50" s="211"/>
      <c r="KNY50" s="211"/>
      <c r="KNZ50" s="211"/>
      <c r="KOA50" s="211"/>
      <c r="KOB50" s="211"/>
      <c r="KOC50" s="211"/>
      <c r="KOD50" s="211"/>
      <c r="KOE50" s="211"/>
      <c r="KOF50" s="211"/>
      <c r="KOG50" s="211"/>
      <c r="KOH50" s="211"/>
      <c r="KOI50" s="211"/>
      <c r="KOJ50" s="211"/>
      <c r="KOK50" s="211"/>
      <c r="KOL50" s="211"/>
      <c r="KOM50" s="211"/>
      <c r="KON50" s="211"/>
      <c r="KOO50" s="211"/>
      <c r="KOP50" s="211"/>
      <c r="KOQ50" s="211"/>
      <c r="KOR50" s="211"/>
      <c r="KOS50" s="211"/>
      <c r="KOT50" s="211"/>
      <c r="KOU50" s="211"/>
      <c r="KOV50" s="211"/>
      <c r="KOW50" s="211"/>
      <c r="KOX50" s="211"/>
      <c r="KOY50" s="211"/>
      <c r="KOZ50" s="211"/>
      <c r="KPA50" s="211"/>
      <c r="KPB50" s="211"/>
      <c r="KPC50" s="211"/>
      <c r="KPD50" s="211"/>
      <c r="KPE50" s="211"/>
      <c r="KPF50" s="211"/>
      <c r="KPG50" s="211"/>
      <c r="KPH50" s="211"/>
      <c r="KPI50" s="211"/>
      <c r="KPJ50" s="211"/>
      <c r="KPK50" s="211"/>
      <c r="KPL50" s="211"/>
      <c r="KPM50" s="211"/>
      <c r="KPN50" s="211"/>
      <c r="KPO50" s="211"/>
      <c r="KPP50" s="211"/>
      <c r="KPQ50" s="211"/>
      <c r="KPR50" s="211"/>
      <c r="KPS50" s="211"/>
      <c r="KPT50" s="211"/>
      <c r="KPU50" s="211"/>
      <c r="KPV50" s="211"/>
      <c r="KPW50" s="211"/>
      <c r="KPX50" s="211"/>
      <c r="KPY50" s="211"/>
      <c r="KPZ50" s="211"/>
      <c r="KQA50" s="211"/>
      <c r="KQB50" s="211"/>
      <c r="KQC50" s="211"/>
      <c r="KQD50" s="211"/>
      <c r="KQE50" s="211"/>
      <c r="KQF50" s="211"/>
      <c r="KQG50" s="211"/>
      <c r="KQH50" s="211"/>
      <c r="KQI50" s="211"/>
      <c r="KQJ50" s="211"/>
      <c r="KQK50" s="211"/>
      <c r="KQL50" s="211"/>
      <c r="KQM50" s="211"/>
      <c r="KQN50" s="211"/>
      <c r="KQO50" s="211"/>
      <c r="KQP50" s="211"/>
      <c r="KQQ50" s="211"/>
      <c r="KQR50" s="211"/>
      <c r="KQS50" s="211"/>
      <c r="KQT50" s="211"/>
      <c r="KQU50" s="211"/>
      <c r="KQV50" s="211"/>
      <c r="KQW50" s="211"/>
      <c r="KQX50" s="211"/>
      <c r="KQY50" s="211"/>
      <c r="KQZ50" s="211"/>
      <c r="KRA50" s="211"/>
      <c r="KRB50" s="211"/>
      <c r="KRC50" s="211"/>
      <c r="KRD50" s="211"/>
      <c r="KRE50" s="211"/>
      <c r="KRF50" s="211"/>
      <c r="KRG50" s="211"/>
      <c r="KRH50" s="211"/>
      <c r="KRI50" s="211"/>
      <c r="KRJ50" s="211"/>
      <c r="KRK50" s="211"/>
      <c r="KRL50" s="211"/>
      <c r="KRM50" s="211"/>
      <c r="KRN50" s="211"/>
      <c r="KRO50" s="211"/>
      <c r="KRP50" s="211"/>
      <c r="KRQ50" s="211"/>
      <c r="KRR50" s="211"/>
      <c r="KRS50" s="211"/>
      <c r="KRT50" s="211"/>
      <c r="KRU50" s="211"/>
      <c r="KRV50" s="211"/>
      <c r="KRW50" s="211"/>
      <c r="KRX50" s="211"/>
      <c r="KRY50" s="211"/>
      <c r="KRZ50" s="211"/>
      <c r="KSA50" s="211"/>
      <c r="KSB50" s="211"/>
      <c r="KSC50" s="211"/>
      <c r="KSD50" s="211"/>
      <c r="KSE50" s="211"/>
      <c r="KSF50" s="211"/>
      <c r="KSG50" s="211"/>
      <c r="KSH50" s="211"/>
      <c r="KSI50" s="211"/>
      <c r="KSJ50" s="211"/>
      <c r="KSK50" s="211"/>
      <c r="KSL50" s="211"/>
      <c r="KSM50" s="211"/>
      <c r="KSN50" s="211"/>
      <c r="KSO50" s="211"/>
      <c r="KSP50" s="211"/>
      <c r="KSQ50" s="211"/>
      <c r="KSR50" s="211"/>
      <c r="KSS50" s="211"/>
      <c r="KST50" s="211"/>
      <c r="KSU50" s="211"/>
      <c r="KSV50" s="211"/>
      <c r="KSW50" s="211"/>
      <c r="KSX50" s="211"/>
      <c r="KSY50" s="211"/>
      <c r="KSZ50" s="211"/>
      <c r="KTA50" s="211"/>
      <c r="KTB50" s="211"/>
      <c r="KTC50" s="211"/>
      <c r="KTD50" s="211"/>
      <c r="KTE50" s="211"/>
      <c r="KTF50" s="211"/>
      <c r="KTG50" s="211"/>
      <c r="KTH50" s="211"/>
      <c r="KTI50" s="211"/>
      <c r="KTJ50" s="211"/>
      <c r="KTK50" s="211"/>
      <c r="KTL50" s="211"/>
      <c r="KTM50" s="211"/>
      <c r="KTN50" s="211"/>
      <c r="KTO50" s="211"/>
      <c r="KTP50" s="211"/>
      <c r="KTQ50" s="211"/>
      <c r="KTR50" s="211"/>
      <c r="KTS50" s="211"/>
      <c r="KTT50" s="211"/>
      <c r="KTU50" s="211"/>
      <c r="KTV50" s="211"/>
      <c r="KTW50" s="211"/>
      <c r="KTX50" s="211"/>
      <c r="KTY50" s="211"/>
      <c r="KTZ50" s="211"/>
      <c r="KUA50" s="211"/>
      <c r="KUB50" s="211"/>
      <c r="KUC50" s="211"/>
      <c r="KUD50" s="211"/>
      <c r="KUE50" s="211"/>
      <c r="KUF50" s="211"/>
      <c r="KUG50" s="211"/>
      <c r="KUH50" s="211"/>
      <c r="KUI50" s="211"/>
      <c r="KUJ50" s="211"/>
      <c r="KUK50" s="211"/>
      <c r="KUL50" s="211"/>
      <c r="KUM50" s="211"/>
      <c r="KUN50" s="211"/>
      <c r="KUO50" s="211"/>
      <c r="KUP50" s="211"/>
      <c r="KUQ50" s="211"/>
      <c r="KUR50" s="211"/>
      <c r="KUS50" s="211"/>
      <c r="KUT50" s="211"/>
      <c r="KUU50" s="211"/>
      <c r="KUV50" s="211"/>
      <c r="KUW50" s="211"/>
      <c r="KUX50" s="211"/>
      <c r="KUY50" s="211"/>
      <c r="KUZ50" s="211"/>
      <c r="KVA50" s="211"/>
      <c r="KVB50" s="211"/>
      <c r="KVC50" s="211"/>
      <c r="KVD50" s="211"/>
      <c r="KVE50" s="211"/>
      <c r="KVF50" s="211"/>
      <c r="KVG50" s="211"/>
      <c r="KVH50" s="211"/>
      <c r="KVI50" s="211"/>
      <c r="KVJ50" s="211"/>
      <c r="KVK50" s="211"/>
      <c r="KVL50" s="211"/>
      <c r="KVM50" s="211"/>
      <c r="KVN50" s="211"/>
      <c r="KVO50" s="211"/>
      <c r="KVP50" s="211"/>
      <c r="KVQ50" s="211"/>
      <c r="KVR50" s="211"/>
      <c r="KVS50" s="211"/>
      <c r="KVT50" s="211"/>
      <c r="KVU50" s="211"/>
      <c r="KVV50" s="211"/>
      <c r="KVW50" s="211"/>
      <c r="KVX50" s="211"/>
      <c r="KVY50" s="211"/>
      <c r="KVZ50" s="211"/>
      <c r="KWA50" s="211"/>
      <c r="KWB50" s="211"/>
      <c r="KWC50" s="211"/>
      <c r="KWD50" s="211"/>
      <c r="KWE50" s="211"/>
      <c r="KWF50" s="211"/>
      <c r="KWG50" s="211"/>
      <c r="KWH50" s="211"/>
      <c r="KWI50" s="211"/>
      <c r="KWJ50" s="211"/>
      <c r="KWK50" s="211"/>
      <c r="KWL50" s="211"/>
      <c r="KWM50" s="211"/>
      <c r="KWN50" s="211"/>
      <c r="KWO50" s="211"/>
      <c r="KWP50" s="211"/>
      <c r="KWQ50" s="211"/>
      <c r="KWR50" s="211"/>
      <c r="KWS50" s="211"/>
      <c r="KWT50" s="211"/>
      <c r="KWU50" s="211"/>
      <c r="KWV50" s="211"/>
      <c r="KWW50" s="211"/>
      <c r="KWX50" s="211"/>
      <c r="KWY50" s="211"/>
      <c r="KWZ50" s="211"/>
      <c r="KXA50" s="211"/>
      <c r="KXB50" s="211"/>
      <c r="KXC50" s="211"/>
      <c r="KXD50" s="211"/>
      <c r="KXE50" s="211"/>
      <c r="KXF50" s="211"/>
      <c r="KXG50" s="211"/>
      <c r="KXH50" s="211"/>
      <c r="KXI50" s="211"/>
      <c r="KXJ50" s="211"/>
      <c r="KXK50" s="211"/>
      <c r="KXL50" s="211"/>
      <c r="KXM50" s="211"/>
      <c r="KXN50" s="211"/>
      <c r="KXO50" s="211"/>
      <c r="KXP50" s="211"/>
      <c r="KXQ50" s="211"/>
      <c r="KXR50" s="211"/>
      <c r="KXS50" s="211"/>
      <c r="KXT50" s="211"/>
      <c r="KXU50" s="211"/>
      <c r="KXV50" s="211"/>
      <c r="KXW50" s="211"/>
      <c r="KXX50" s="211"/>
      <c r="KXY50" s="211"/>
      <c r="KXZ50" s="211"/>
      <c r="KYA50" s="211"/>
      <c r="KYB50" s="211"/>
      <c r="KYC50" s="211"/>
      <c r="KYD50" s="211"/>
      <c r="KYE50" s="211"/>
      <c r="KYF50" s="211"/>
      <c r="KYG50" s="211"/>
      <c r="KYH50" s="211"/>
      <c r="KYI50" s="211"/>
      <c r="KYJ50" s="211"/>
      <c r="KYK50" s="211"/>
      <c r="KYL50" s="211"/>
      <c r="KYM50" s="211"/>
      <c r="KYN50" s="211"/>
      <c r="KYO50" s="211"/>
      <c r="KYP50" s="211"/>
      <c r="KYQ50" s="211"/>
      <c r="KYR50" s="211"/>
      <c r="KYS50" s="211"/>
      <c r="KYT50" s="211"/>
      <c r="KYU50" s="211"/>
      <c r="KYV50" s="211"/>
      <c r="KYW50" s="211"/>
      <c r="KYX50" s="211"/>
      <c r="KYY50" s="211"/>
      <c r="KYZ50" s="211"/>
      <c r="KZA50" s="211"/>
      <c r="KZB50" s="211"/>
      <c r="KZC50" s="211"/>
      <c r="KZD50" s="211"/>
      <c r="KZE50" s="211"/>
      <c r="KZF50" s="211"/>
      <c r="KZG50" s="211"/>
      <c r="KZH50" s="211"/>
      <c r="KZI50" s="211"/>
      <c r="KZJ50" s="211"/>
      <c r="KZK50" s="211"/>
      <c r="KZL50" s="211"/>
      <c r="KZM50" s="211"/>
      <c r="KZN50" s="211"/>
      <c r="KZO50" s="211"/>
      <c r="KZP50" s="211"/>
      <c r="KZQ50" s="211"/>
      <c r="KZR50" s="211"/>
      <c r="KZS50" s="211"/>
      <c r="KZT50" s="211"/>
      <c r="KZU50" s="211"/>
      <c r="KZV50" s="211"/>
      <c r="KZW50" s="211"/>
      <c r="KZX50" s="211"/>
      <c r="KZY50" s="211"/>
      <c r="KZZ50" s="211"/>
      <c r="LAA50" s="211"/>
      <c r="LAB50" s="211"/>
      <c r="LAC50" s="211"/>
      <c r="LAD50" s="211"/>
      <c r="LAE50" s="211"/>
      <c r="LAF50" s="211"/>
      <c r="LAG50" s="211"/>
      <c r="LAH50" s="211"/>
      <c r="LAI50" s="211"/>
      <c r="LAJ50" s="211"/>
      <c r="LAK50" s="211"/>
      <c r="LAL50" s="211"/>
      <c r="LAM50" s="211"/>
      <c r="LAN50" s="211"/>
      <c r="LAO50" s="211"/>
      <c r="LAP50" s="211"/>
      <c r="LAQ50" s="211"/>
      <c r="LAR50" s="211"/>
      <c r="LAS50" s="211"/>
      <c r="LAT50" s="211"/>
      <c r="LAU50" s="211"/>
      <c r="LAV50" s="211"/>
      <c r="LAW50" s="211"/>
      <c r="LAX50" s="211"/>
      <c r="LAY50" s="211"/>
      <c r="LAZ50" s="211"/>
      <c r="LBA50" s="211"/>
      <c r="LBB50" s="211"/>
      <c r="LBC50" s="211"/>
      <c r="LBD50" s="211"/>
      <c r="LBE50" s="211"/>
      <c r="LBF50" s="211"/>
      <c r="LBG50" s="211"/>
      <c r="LBH50" s="211"/>
      <c r="LBI50" s="211"/>
      <c r="LBJ50" s="211"/>
      <c r="LBK50" s="211"/>
      <c r="LBL50" s="211"/>
      <c r="LBM50" s="211"/>
      <c r="LBN50" s="211"/>
      <c r="LBO50" s="211"/>
      <c r="LBP50" s="211"/>
      <c r="LBQ50" s="211"/>
      <c r="LBR50" s="211"/>
      <c r="LBS50" s="211"/>
      <c r="LBT50" s="211"/>
      <c r="LBU50" s="211"/>
      <c r="LBV50" s="211"/>
      <c r="LBW50" s="211"/>
      <c r="LBX50" s="211"/>
      <c r="LBY50" s="211"/>
      <c r="LBZ50" s="211"/>
      <c r="LCA50" s="211"/>
      <c r="LCB50" s="211"/>
      <c r="LCC50" s="211"/>
      <c r="LCD50" s="211"/>
      <c r="LCE50" s="211"/>
      <c r="LCF50" s="211"/>
      <c r="LCG50" s="211"/>
      <c r="LCH50" s="211"/>
      <c r="LCI50" s="211"/>
      <c r="LCJ50" s="211"/>
      <c r="LCK50" s="211"/>
      <c r="LCL50" s="211"/>
      <c r="LCM50" s="211"/>
      <c r="LCN50" s="211"/>
      <c r="LCO50" s="211"/>
      <c r="LCP50" s="211"/>
      <c r="LCQ50" s="211"/>
      <c r="LCR50" s="211"/>
      <c r="LCS50" s="211"/>
      <c r="LCT50" s="211"/>
      <c r="LCU50" s="211"/>
      <c r="LCV50" s="211"/>
      <c r="LCW50" s="211"/>
      <c r="LCX50" s="211"/>
      <c r="LCY50" s="211"/>
      <c r="LCZ50" s="211"/>
      <c r="LDA50" s="211"/>
      <c r="LDB50" s="211"/>
      <c r="LDC50" s="211"/>
      <c r="LDD50" s="211"/>
      <c r="LDE50" s="211"/>
      <c r="LDF50" s="211"/>
      <c r="LDG50" s="211"/>
      <c r="LDH50" s="211"/>
      <c r="LDI50" s="211"/>
      <c r="LDJ50" s="211"/>
      <c r="LDK50" s="211"/>
      <c r="LDL50" s="211"/>
      <c r="LDM50" s="211"/>
      <c r="LDN50" s="211"/>
      <c r="LDO50" s="211"/>
      <c r="LDP50" s="211"/>
      <c r="LDQ50" s="211"/>
      <c r="LDR50" s="211"/>
      <c r="LDS50" s="211"/>
      <c r="LDT50" s="211"/>
      <c r="LDU50" s="211"/>
      <c r="LDV50" s="211"/>
      <c r="LDW50" s="211"/>
      <c r="LDX50" s="211"/>
      <c r="LDY50" s="211"/>
      <c r="LDZ50" s="211"/>
      <c r="LEA50" s="211"/>
      <c r="LEB50" s="211"/>
      <c r="LEC50" s="211"/>
      <c r="LED50" s="211"/>
      <c r="LEE50" s="211"/>
      <c r="LEF50" s="211"/>
      <c r="LEG50" s="211"/>
      <c r="LEH50" s="211"/>
      <c r="LEI50" s="211"/>
      <c r="LEJ50" s="211"/>
      <c r="LEK50" s="211"/>
      <c r="LEL50" s="211"/>
      <c r="LEM50" s="211"/>
      <c r="LEN50" s="211"/>
      <c r="LEO50" s="211"/>
      <c r="LEP50" s="211"/>
      <c r="LEQ50" s="211"/>
      <c r="LER50" s="211"/>
      <c r="LES50" s="211"/>
      <c r="LET50" s="211"/>
      <c r="LEU50" s="211"/>
      <c r="LEV50" s="211"/>
      <c r="LEW50" s="211"/>
      <c r="LEX50" s="211"/>
      <c r="LEY50" s="211"/>
      <c r="LEZ50" s="211"/>
      <c r="LFA50" s="211"/>
      <c r="LFB50" s="211"/>
      <c r="LFC50" s="211"/>
      <c r="LFD50" s="211"/>
      <c r="LFE50" s="211"/>
      <c r="LFF50" s="211"/>
      <c r="LFG50" s="211"/>
      <c r="LFH50" s="211"/>
      <c r="LFI50" s="211"/>
      <c r="LFJ50" s="211"/>
      <c r="LFK50" s="211"/>
      <c r="LFL50" s="211"/>
      <c r="LFM50" s="211"/>
      <c r="LFN50" s="211"/>
      <c r="LFO50" s="211"/>
      <c r="LFP50" s="211"/>
      <c r="LFQ50" s="211"/>
      <c r="LFR50" s="211"/>
      <c r="LFS50" s="211"/>
      <c r="LFT50" s="211"/>
      <c r="LFU50" s="211"/>
      <c r="LFV50" s="211"/>
      <c r="LFW50" s="211"/>
      <c r="LFX50" s="211"/>
      <c r="LFY50" s="211"/>
      <c r="LFZ50" s="211"/>
      <c r="LGA50" s="211"/>
      <c r="LGB50" s="211"/>
      <c r="LGC50" s="211"/>
      <c r="LGD50" s="211"/>
      <c r="LGE50" s="211"/>
      <c r="LGF50" s="211"/>
      <c r="LGG50" s="211"/>
      <c r="LGH50" s="211"/>
      <c r="LGI50" s="211"/>
      <c r="LGJ50" s="211"/>
      <c r="LGK50" s="211"/>
      <c r="LGL50" s="211"/>
      <c r="LGM50" s="211"/>
      <c r="LGN50" s="211"/>
      <c r="LGO50" s="211"/>
      <c r="LGP50" s="211"/>
      <c r="LGQ50" s="211"/>
      <c r="LGR50" s="211"/>
      <c r="LGS50" s="211"/>
      <c r="LGT50" s="211"/>
      <c r="LGU50" s="211"/>
      <c r="LGV50" s="211"/>
      <c r="LGW50" s="211"/>
      <c r="LGX50" s="211"/>
      <c r="LGY50" s="211"/>
      <c r="LGZ50" s="211"/>
      <c r="LHA50" s="211"/>
      <c r="LHB50" s="211"/>
      <c r="LHC50" s="211"/>
      <c r="LHD50" s="211"/>
      <c r="LHE50" s="211"/>
      <c r="LHF50" s="211"/>
      <c r="LHG50" s="211"/>
      <c r="LHH50" s="211"/>
      <c r="LHI50" s="211"/>
      <c r="LHJ50" s="211"/>
      <c r="LHK50" s="211"/>
      <c r="LHL50" s="211"/>
      <c r="LHM50" s="211"/>
      <c r="LHN50" s="211"/>
      <c r="LHO50" s="211"/>
      <c r="LHP50" s="211"/>
      <c r="LHQ50" s="211"/>
      <c r="LHR50" s="211"/>
      <c r="LHS50" s="211"/>
      <c r="LHT50" s="211"/>
      <c r="LHU50" s="211"/>
      <c r="LHV50" s="211"/>
      <c r="LHW50" s="211"/>
      <c r="LHX50" s="211"/>
      <c r="LHY50" s="211"/>
      <c r="LHZ50" s="211"/>
      <c r="LIA50" s="211"/>
      <c r="LIB50" s="211"/>
      <c r="LIC50" s="211"/>
      <c r="LID50" s="211"/>
      <c r="LIE50" s="211"/>
      <c r="LIF50" s="211"/>
      <c r="LIG50" s="211"/>
      <c r="LIH50" s="211"/>
      <c r="LII50" s="211"/>
      <c r="LIJ50" s="211"/>
      <c r="LIK50" s="211"/>
      <c r="LIL50" s="211"/>
      <c r="LIM50" s="211"/>
      <c r="LIN50" s="211"/>
      <c r="LIO50" s="211"/>
      <c r="LIP50" s="211"/>
      <c r="LIQ50" s="211"/>
      <c r="LIR50" s="211"/>
      <c r="LIS50" s="211"/>
      <c r="LIT50" s="211"/>
      <c r="LIU50" s="211"/>
      <c r="LIV50" s="211"/>
      <c r="LIW50" s="211"/>
      <c r="LIX50" s="211"/>
      <c r="LIY50" s="211"/>
      <c r="LIZ50" s="211"/>
      <c r="LJA50" s="211"/>
      <c r="LJB50" s="211"/>
      <c r="LJC50" s="211"/>
      <c r="LJD50" s="211"/>
      <c r="LJE50" s="211"/>
      <c r="LJF50" s="211"/>
      <c r="LJG50" s="211"/>
      <c r="LJH50" s="211"/>
      <c r="LJI50" s="211"/>
      <c r="LJJ50" s="211"/>
      <c r="LJK50" s="211"/>
      <c r="LJL50" s="211"/>
      <c r="LJM50" s="211"/>
      <c r="LJN50" s="211"/>
      <c r="LJO50" s="211"/>
      <c r="LJP50" s="211"/>
      <c r="LJQ50" s="211"/>
      <c r="LJR50" s="211"/>
      <c r="LJS50" s="211"/>
      <c r="LJT50" s="211"/>
      <c r="LJU50" s="211"/>
      <c r="LJV50" s="211"/>
      <c r="LJW50" s="211"/>
      <c r="LJX50" s="211"/>
      <c r="LJY50" s="211"/>
      <c r="LJZ50" s="211"/>
      <c r="LKA50" s="211"/>
      <c r="LKB50" s="211"/>
      <c r="LKC50" s="211"/>
      <c r="LKD50" s="211"/>
      <c r="LKE50" s="211"/>
      <c r="LKF50" s="211"/>
      <c r="LKG50" s="211"/>
      <c r="LKH50" s="211"/>
      <c r="LKI50" s="211"/>
      <c r="LKJ50" s="211"/>
      <c r="LKK50" s="211"/>
      <c r="LKL50" s="211"/>
      <c r="LKM50" s="211"/>
      <c r="LKN50" s="211"/>
      <c r="LKO50" s="211"/>
      <c r="LKP50" s="211"/>
      <c r="LKQ50" s="211"/>
      <c r="LKR50" s="211"/>
      <c r="LKS50" s="211"/>
      <c r="LKT50" s="211"/>
      <c r="LKU50" s="211"/>
      <c r="LKV50" s="211"/>
      <c r="LKW50" s="211"/>
      <c r="LKX50" s="211"/>
      <c r="LKY50" s="211"/>
      <c r="LKZ50" s="211"/>
      <c r="LLA50" s="211"/>
      <c r="LLB50" s="211"/>
      <c r="LLC50" s="211"/>
      <c r="LLD50" s="211"/>
      <c r="LLE50" s="211"/>
      <c r="LLF50" s="211"/>
      <c r="LLG50" s="211"/>
      <c r="LLH50" s="211"/>
      <c r="LLI50" s="211"/>
      <c r="LLJ50" s="211"/>
      <c r="LLK50" s="211"/>
      <c r="LLL50" s="211"/>
      <c r="LLM50" s="211"/>
      <c r="LLN50" s="211"/>
      <c r="LLO50" s="211"/>
      <c r="LLP50" s="211"/>
      <c r="LLQ50" s="211"/>
      <c r="LLR50" s="211"/>
      <c r="LLS50" s="211"/>
      <c r="LLT50" s="211"/>
      <c r="LLU50" s="211"/>
      <c r="LLV50" s="211"/>
      <c r="LLW50" s="211"/>
      <c r="LLX50" s="211"/>
      <c r="LLY50" s="211"/>
      <c r="LLZ50" s="211"/>
      <c r="LMA50" s="211"/>
      <c r="LMB50" s="211"/>
      <c r="LMC50" s="211"/>
      <c r="LMD50" s="211"/>
      <c r="LME50" s="211"/>
      <c r="LMF50" s="211"/>
      <c r="LMG50" s="211"/>
      <c r="LMH50" s="211"/>
      <c r="LMI50" s="211"/>
      <c r="LMJ50" s="211"/>
      <c r="LMK50" s="211"/>
      <c r="LML50" s="211"/>
      <c r="LMM50" s="211"/>
      <c r="LMN50" s="211"/>
      <c r="LMO50" s="211"/>
      <c r="LMP50" s="211"/>
      <c r="LMQ50" s="211"/>
      <c r="LMR50" s="211"/>
      <c r="LMS50" s="211"/>
      <c r="LMT50" s="211"/>
      <c r="LMU50" s="211"/>
      <c r="LMV50" s="211"/>
      <c r="LMW50" s="211"/>
      <c r="LMX50" s="211"/>
      <c r="LMY50" s="211"/>
      <c r="LMZ50" s="211"/>
      <c r="LNA50" s="211"/>
      <c r="LNB50" s="211"/>
      <c r="LNC50" s="211"/>
      <c r="LND50" s="211"/>
      <c r="LNE50" s="211"/>
      <c r="LNF50" s="211"/>
      <c r="LNG50" s="211"/>
      <c r="LNH50" s="211"/>
      <c r="LNI50" s="211"/>
      <c r="LNJ50" s="211"/>
      <c r="LNK50" s="211"/>
      <c r="LNL50" s="211"/>
      <c r="LNM50" s="211"/>
      <c r="LNN50" s="211"/>
      <c r="LNO50" s="211"/>
      <c r="LNP50" s="211"/>
      <c r="LNQ50" s="211"/>
      <c r="LNR50" s="211"/>
      <c r="LNS50" s="211"/>
      <c r="LNT50" s="211"/>
      <c r="LNU50" s="211"/>
      <c r="LNV50" s="211"/>
      <c r="LNW50" s="211"/>
      <c r="LNX50" s="211"/>
      <c r="LNY50" s="211"/>
      <c r="LNZ50" s="211"/>
      <c r="LOA50" s="211"/>
      <c r="LOB50" s="211"/>
      <c r="LOC50" s="211"/>
      <c r="LOD50" s="211"/>
      <c r="LOE50" s="211"/>
      <c r="LOF50" s="211"/>
      <c r="LOG50" s="211"/>
      <c r="LOH50" s="211"/>
      <c r="LOI50" s="211"/>
      <c r="LOJ50" s="211"/>
      <c r="LOK50" s="211"/>
      <c r="LOL50" s="211"/>
      <c r="LOM50" s="211"/>
      <c r="LON50" s="211"/>
      <c r="LOO50" s="211"/>
      <c r="LOP50" s="211"/>
      <c r="LOQ50" s="211"/>
      <c r="LOR50" s="211"/>
      <c r="LOS50" s="211"/>
      <c r="LOT50" s="211"/>
      <c r="LOU50" s="211"/>
      <c r="LOV50" s="211"/>
      <c r="LOW50" s="211"/>
      <c r="LOX50" s="211"/>
      <c r="LOY50" s="211"/>
      <c r="LOZ50" s="211"/>
      <c r="LPA50" s="211"/>
      <c r="LPB50" s="211"/>
      <c r="LPC50" s="211"/>
      <c r="LPD50" s="211"/>
      <c r="LPE50" s="211"/>
      <c r="LPF50" s="211"/>
      <c r="LPG50" s="211"/>
      <c r="LPH50" s="211"/>
      <c r="LPI50" s="211"/>
      <c r="LPJ50" s="211"/>
      <c r="LPK50" s="211"/>
      <c r="LPL50" s="211"/>
      <c r="LPM50" s="211"/>
      <c r="LPN50" s="211"/>
      <c r="LPO50" s="211"/>
      <c r="LPP50" s="211"/>
      <c r="LPQ50" s="211"/>
      <c r="LPR50" s="211"/>
      <c r="LPS50" s="211"/>
      <c r="LPT50" s="211"/>
      <c r="LPU50" s="211"/>
      <c r="LPV50" s="211"/>
      <c r="LPW50" s="211"/>
      <c r="LPX50" s="211"/>
      <c r="LPY50" s="211"/>
      <c r="LPZ50" s="211"/>
      <c r="LQA50" s="211"/>
      <c r="LQB50" s="211"/>
      <c r="LQC50" s="211"/>
      <c r="LQD50" s="211"/>
      <c r="LQE50" s="211"/>
      <c r="LQF50" s="211"/>
      <c r="LQG50" s="211"/>
      <c r="LQH50" s="211"/>
      <c r="LQI50" s="211"/>
      <c r="LQJ50" s="211"/>
      <c r="LQK50" s="211"/>
      <c r="LQL50" s="211"/>
      <c r="LQM50" s="211"/>
      <c r="LQN50" s="211"/>
      <c r="LQO50" s="211"/>
      <c r="LQP50" s="211"/>
      <c r="LQQ50" s="211"/>
      <c r="LQR50" s="211"/>
      <c r="LQS50" s="211"/>
      <c r="LQT50" s="211"/>
      <c r="LQU50" s="211"/>
      <c r="LQV50" s="211"/>
      <c r="LQW50" s="211"/>
      <c r="LQX50" s="211"/>
      <c r="LQY50" s="211"/>
      <c r="LQZ50" s="211"/>
      <c r="LRA50" s="211"/>
      <c r="LRB50" s="211"/>
      <c r="LRC50" s="211"/>
      <c r="LRD50" s="211"/>
      <c r="LRE50" s="211"/>
      <c r="LRF50" s="211"/>
      <c r="LRG50" s="211"/>
      <c r="LRH50" s="211"/>
      <c r="LRI50" s="211"/>
      <c r="LRJ50" s="211"/>
      <c r="LRK50" s="211"/>
      <c r="LRL50" s="211"/>
      <c r="LRM50" s="211"/>
      <c r="LRN50" s="211"/>
      <c r="LRO50" s="211"/>
      <c r="LRP50" s="211"/>
      <c r="LRQ50" s="211"/>
      <c r="LRR50" s="211"/>
      <c r="LRS50" s="211"/>
      <c r="LRT50" s="211"/>
      <c r="LRU50" s="211"/>
      <c r="LRV50" s="211"/>
      <c r="LRW50" s="211"/>
      <c r="LRX50" s="211"/>
      <c r="LRY50" s="211"/>
      <c r="LRZ50" s="211"/>
      <c r="LSA50" s="211"/>
      <c r="LSB50" s="211"/>
      <c r="LSC50" s="211"/>
      <c r="LSD50" s="211"/>
      <c r="LSE50" s="211"/>
      <c r="LSF50" s="211"/>
      <c r="LSG50" s="211"/>
      <c r="LSH50" s="211"/>
      <c r="LSI50" s="211"/>
      <c r="LSJ50" s="211"/>
      <c r="LSK50" s="211"/>
      <c r="LSL50" s="211"/>
      <c r="LSM50" s="211"/>
      <c r="LSN50" s="211"/>
      <c r="LSO50" s="211"/>
      <c r="LSP50" s="211"/>
      <c r="LSQ50" s="211"/>
      <c r="LSR50" s="211"/>
      <c r="LSS50" s="211"/>
      <c r="LST50" s="211"/>
      <c r="LSU50" s="211"/>
      <c r="LSV50" s="211"/>
      <c r="LSW50" s="211"/>
      <c r="LSX50" s="211"/>
      <c r="LSY50" s="211"/>
      <c r="LSZ50" s="211"/>
      <c r="LTA50" s="211"/>
      <c r="LTB50" s="211"/>
      <c r="LTC50" s="211"/>
      <c r="LTD50" s="211"/>
      <c r="LTE50" s="211"/>
      <c r="LTF50" s="211"/>
      <c r="LTG50" s="211"/>
      <c r="LTH50" s="211"/>
      <c r="LTI50" s="211"/>
      <c r="LTJ50" s="211"/>
      <c r="LTK50" s="211"/>
      <c r="LTL50" s="211"/>
      <c r="LTM50" s="211"/>
      <c r="LTN50" s="211"/>
      <c r="LTO50" s="211"/>
      <c r="LTP50" s="211"/>
      <c r="LTQ50" s="211"/>
      <c r="LTR50" s="211"/>
      <c r="LTS50" s="211"/>
      <c r="LTT50" s="211"/>
      <c r="LTU50" s="211"/>
      <c r="LTV50" s="211"/>
      <c r="LTW50" s="211"/>
      <c r="LTX50" s="211"/>
      <c r="LTY50" s="211"/>
      <c r="LTZ50" s="211"/>
      <c r="LUA50" s="211"/>
      <c r="LUB50" s="211"/>
      <c r="LUC50" s="211"/>
      <c r="LUD50" s="211"/>
      <c r="LUE50" s="211"/>
      <c r="LUF50" s="211"/>
      <c r="LUG50" s="211"/>
      <c r="LUH50" s="211"/>
      <c r="LUI50" s="211"/>
      <c r="LUJ50" s="211"/>
      <c r="LUK50" s="211"/>
      <c r="LUL50" s="211"/>
      <c r="LUM50" s="211"/>
      <c r="LUN50" s="211"/>
      <c r="LUO50" s="211"/>
      <c r="LUP50" s="211"/>
      <c r="LUQ50" s="211"/>
      <c r="LUR50" s="211"/>
      <c r="LUS50" s="211"/>
      <c r="LUT50" s="211"/>
      <c r="LUU50" s="211"/>
      <c r="LUV50" s="211"/>
      <c r="LUW50" s="211"/>
      <c r="LUX50" s="211"/>
      <c r="LUY50" s="211"/>
      <c r="LUZ50" s="211"/>
      <c r="LVA50" s="211"/>
      <c r="LVB50" s="211"/>
      <c r="LVC50" s="211"/>
      <c r="LVD50" s="211"/>
      <c r="LVE50" s="211"/>
      <c r="LVF50" s="211"/>
      <c r="LVG50" s="211"/>
      <c r="LVH50" s="211"/>
      <c r="LVI50" s="211"/>
      <c r="LVJ50" s="211"/>
      <c r="LVK50" s="211"/>
      <c r="LVL50" s="211"/>
      <c r="LVM50" s="211"/>
      <c r="LVN50" s="211"/>
      <c r="LVO50" s="211"/>
      <c r="LVP50" s="211"/>
      <c r="LVQ50" s="211"/>
      <c r="LVR50" s="211"/>
      <c r="LVS50" s="211"/>
      <c r="LVT50" s="211"/>
      <c r="LVU50" s="211"/>
      <c r="LVV50" s="211"/>
      <c r="LVW50" s="211"/>
      <c r="LVX50" s="211"/>
      <c r="LVY50" s="211"/>
      <c r="LVZ50" s="211"/>
      <c r="LWA50" s="211"/>
      <c r="LWB50" s="211"/>
      <c r="LWC50" s="211"/>
      <c r="LWD50" s="211"/>
      <c r="LWE50" s="211"/>
      <c r="LWF50" s="211"/>
      <c r="LWG50" s="211"/>
      <c r="LWH50" s="211"/>
      <c r="LWI50" s="211"/>
      <c r="LWJ50" s="211"/>
      <c r="LWK50" s="211"/>
      <c r="LWL50" s="211"/>
      <c r="LWM50" s="211"/>
      <c r="LWN50" s="211"/>
      <c r="LWO50" s="211"/>
      <c r="LWP50" s="211"/>
      <c r="LWQ50" s="211"/>
      <c r="LWR50" s="211"/>
      <c r="LWS50" s="211"/>
      <c r="LWT50" s="211"/>
      <c r="LWU50" s="211"/>
      <c r="LWV50" s="211"/>
      <c r="LWW50" s="211"/>
      <c r="LWX50" s="211"/>
      <c r="LWY50" s="211"/>
      <c r="LWZ50" s="211"/>
      <c r="LXA50" s="211"/>
      <c r="LXB50" s="211"/>
      <c r="LXC50" s="211"/>
      <c r="LXD50" s="211"/>
      <c r="LXE50" s="211"/>
      <c r="LXF50" s="211"/>
      <c r="LXG50" s="211"/>
      <c r="LXH50" s="211"/>
      <c r="LXI50" s="211"/>
      <c r="LXJ50" s="211"/>
      <c r="LXK50" s="211"/>
      <c r="LXL50" s="211"/>
      <c r="LXM50" s="211"/>
      <c r="LXN50" s="211"/>
      <c r="LXO50" s="211"/>
      <c r="LXP50" s="211"/>
      <c r="LXQ50" s="211"/>
      <c r="LXR50" s="211"/>
      <c r="LXS50" s="211"/>
      <c r="LXT50" s="211"/>
      <c r="LXU50" s="211"/>
      <c r="LXV50" s="211"/>
      <c r="LXW50" s="211"/>
      <c r="LXX50" s="211"/>
      <c r="LXY50" s="211"/>
      <c r="LXZ50" s="211"/>
      <c r="LYA50" s="211"/>
      <c r="LYB50" s="211"/>
      <c r="LYC50" s="211"/>
      <c r="LYD50" s="211"/>
      <c r="LYE50" s="211"/>
      <c r="LYF50" s="211"/>
      <c r="LYG50" s="211"/>
      <c r="LYH50" s="211"/>
      <c r="LYI50" s="211"/>
      <c r="LYJ50" s="211"/>
      <c r="LYK50" s="211"/>
      <c r="LYL50" s="211"/>
      <c r="LYM50" s="211"/>
      <c r="LYN50" s="211"/>
      <c r="LYO50" s="211"/>
      <c r="LYP50" s="211"/>
      <c r="LYQ50" s="211"/>
      <c r="LYR50" s="211"/>
      <c r="LYS50" s="211"/>
      <c r="LYT50" s="211"/>
      <c r="LYU50" s="211"/>
      <c r="LYV50" s="211"/>
      <c r="LYW50" s="211"/>
      <c r="LYX50" s="211"/>
      <c r="LYY50" s="211"/>
      <c r="LYZ50" s="211"/>
      <c r="LZA50" s="211"/>
      <c r="LZB50" s="211"/>
      <c r="LZC50" s="211"/>
      <c r="LZD50" s="211"/>
      <c r="LZE50" s="211"/>
      <c r="LZF50" s="211"/>
      <c r="LZG50" s="211"/>
      <c r="LZH50" s="211"/>
      <c r="LZI50" s="211"/>
      <c r="LZJ50" s="211"/>
      <c r="LZK50" s="211"/>
      <c r="LZL50" s="211"/>
      <c r="LZM50" s="211"/>
      <c r="LZN50" s="211"/>
      <c r="LZO50" s="211"/>
      <c r="LZP50" s="211"/>
      <c r="LZQ50" s="211"/>
      <c r="LZR50" s="211"/>
      <c r="LZS50" s="211"/>
      <c r="LZT50" s="211"/>
      <c r="LZU50" s="211"/>
      <c r="LZV50" s="211"/>
      <c r="LZW50" s="211"/>
      <c r="LZX50" s="211"/>
      <c r="LZY50" s="211"/>
      <c r="LZZ50" s="211"/>
      <c r="MAA50" s="211"/>
      <c r="MAB50" s="211"/>
      <c r="MAC50" s="211"/>
      <c r="MAD50" s="211"/>
      <c r="MAE50" s="211"/>
      <c r="MAF50" s="211"/>
      <c r="MAG50" s="211"/>
      <c r="MAH50" s="211"/>
      <c r="MAI50" s="211"/>
      <c r="MAJ50" s="211"/>
      <c r="MAK50" s="211"/>
      <c r="MAL50" s="211"/>
      <c r="MAM50" s="211"/>
      <c r="MAN50" s="211"/>
      <c r="MAO50" s="211"/>
      <c r="MAP50" s="211"/>
      <c r="MAQ50" s="211"/>
      <c r="MAR50" s="211"/>
      <c r="MAS50" s="211"/>
      <c r="MAT50" s="211"/>
      <c r="MAU50" s="211"/>
      <c r="MAV50" s="211"/>
      <c r="MAW50" s="211"/>
      <c r="MAX50" s="211"/>
      <c r="MAY50" s="211"/>
      <c r="MAZ50" s="211"/>
      <c r="MBA50" s="211"/>
      <c r="MBB50" s="211"/>
      <c r="MBC50" s="211"/>
      <c r="MBD50" s="211"/>
      <c r="MBE50" s="211"/>
      <c r="MBF50" s="211"/>
      <c r="MBG50" s="211"/>
      <c r="MBH50" s="211"/>
      <c r="MBI50" s="211"/>
      <c r="MBJ50" s="211"/>
      <c r="MBK50" s="211"/>
      <c r="MBL50" s="211"/>
      <c r="MBM50" s="211"/>
      <c r="MBN50" s="211"/>
      <c r="MBO50" s="211"/>
      <c r="MBP50" s="211"/>
      <c r="MBQ50" s="211"/>
      <c r="MBR50" s="211"/>
      <c r="MBS50" s="211"/>
      <c r="MBT50" s="211"/>
      <c r="MBU50" s="211"/>
      <c r="MBV50" s="211"/>
      <c r="MBW50" s="211"/>
      <c r="MBX50" s="211"/>
      <c r="MBY50" s="211"/>
      <c r="MBZ50" s="211"/>
      <c r="MCA50" s="211"/>
      <c r="MCB50" s="211"/>
      <c r="MCC50" s="211"/>
      <c r="MCD50" s="211"/>
      <c r="MCE50" s="211"/>
      <c r="MCF50" s="211"/>
      <c r="MCG50" s="211"/>
      <c r="MCH50" s="211"/>
      <c r="MCI50" s="211"/>
      <c r="MCJ50" s="211"/>
      <c r="MCK50" s="211"/>
      <c r="MCL50" s="211"/>
      <c r="MCM50" s="211"/>
      <c r="MCN50" s="211"/>
      <c r="MCO50" s="211"/>
      <c r="MCP50" s="211"/>
      <c r="MCQ50" s="211"/>
      <c r="MCR50" s="211"/>
      <c r="MCS50" s="211"/>
      <c r="MCT50" s="211"/>
      <c r="MCU50" s="211"/>
      <c r="MCV50" s="211"/>
      <c r="MCW50" s="211"/>
      <c r="MCX50" s="211"/>
      <c r="MCY50" s="211"/>
      <c r="MCZ50" s="211"/>
      <c r="MDA50" s="211"/>
      <c r="MDB50" s="211"/>
      <c r="MDC50" s="211"/>
      <c r="MDD50" s="211"/>
      <c r="MDE50" s="211"/>
      <c r="MDF50" s="211"/>
      <c r="MDG50" s="211"/>
      <c r="MDH50" s="211"/>
      <c r="MDI50" s="211"/>
      <c r="MDJ50" s="211"/>
      <c r="MDK50" s="211"/>
      <c r="MDL50" s="211"/>
      <c r="MDM50" s="211"/>
      <c r="MDN50" s="211"/>
      <c r="MDO50" s="211"/>
      <c r="MDP50" s="211"/>
      <c r="MDQ50" s="211"/>
      <c r="MDR50" s="211"/>
      <c r="MDS50" s="211"/>
      <c r="MDT50" s="211"/>
      <c r="MDU50" s="211"/>
      <c r="MDV50" s="211"/>
      <c r="MDW50" s="211"/>
      <c r="MDX50" s="211"/>
      <c r="MDY50" s="211"/>
      <c r="MDZ50" s="211"/>
      <c r="MEA50" s="211"/>
      <c r="MEB50" s="211"/>
      <c r="MEC50" s="211"/>
      <c r="MED50" s="211"/>
      <c r="MEE50" s="211"/>
      <c r="MEF50" s="211"/>
      <c r="MEG50" s="211"/>
      <c r="MEH50" s="211"/>
      <c r="MEI50" s="211"/>
      <c r="MEJ50" s="211"/>
      <c r="MEK50" s="211"/>
      <c r="MEL50" s="211"/>
      <c r="MEM50" s="211"/>
      <c r="MEN50" s="211"/>
      <c r="MEO50" s="211"/>
      <c r="MEP50" s="211"/>
      <c r="MEQ50" s="211"/>
      <c r="MER50" s="211"/>
      <c r="MES50" s="211"/>
      <c r="MET50" s="211"/>
      <c r="MEU50" s="211"/>
      <c r="MEV50" s="211"/>
      <c r="MEW50" s="211"/>
      <c r="MEX50" s="211"/>
      <c r="MEY50" s="211"/>
      <c r="MEZ50" s="211"/>
      <c r="MFA50" s="211"/>
      <c r="MFB50" s="211"/>
      <c r="MFC50" s="211"/>
      <c r="MFD50" s="211"/>
      <c r="MFE50" s="211"/>
      <c r="MFF50" s="211"/>
      <c r="MFG50" s="211"/>
      <c r="MFH50" s="211"/>
      <c r="MFI50" s="211"/>
      <c r="MFJ50" s="211"/>
      <c r="MFK50" s="211"/>
      <c r="MFL50" s="211"/>
      <c r="MFM50" s="211"/>
      <c r="MFN50" s="211"/>
      <c r="MFO50" s="211"/>
      <c r="MFP50" s="211"/>
      <c r="MFQ50" s="211"/>
      <c r="MFR50" s="211"/>
      <c r="MFS50" s="211"/>
      <c r="MFT50" s="211"/>
      <c r="MFU50" s="211"/>
      <c r="MFV50" s="211"/>
      <c r="MFW50" s="211"/>
      <c r="MFX50" s="211"/>
      <c r="MFY50" s="211"/>
      <c r="MFZ50" s="211"/>
      <c r="MGA50" s="211"/>
      <c r="MGB50" s="211"/>
      <c r="MGC50" s="211"/>
      <c r="MGD50" s="211"/>
      <c r="MGE50" s="211"/>
      <c r="MGF50" s="211"/>
      <c r="MGG50" s="211"/>
      <c r="MGH50" s="211"/>
      <c r="MGI50" s="211"/>
      <c r="MGJ50" s="211"/>
      <c r="MGK50" s="211"/>
      <c r="MGL50" s="211"/>
      <c r="MGM50" s="211"/>
      <c r="MGN50" s="211"/>
      <c r="MGO50" s="211"/>
      <c r="MGP50" s="211"/>
      <c r="MGQ50" s="211"/>
      <c r="MGR50" s="211"/>
      <c r="MGS50" s="211"/>
      <c r="MGT50" s="211"/>
      <c r="MGU50" s="211"/>
      <c r="MGV50" s="211"/>
      <c r="MGW50" s="211"/>
      <c r="MGX50" s="211"/>
      <c r="MGY50" s="211"/>
      <c r="MGZ50" s="211"/>
      <c r="MHA50" s="211"/>
      <c r="MHB50" s="211"/>
      <c r="MHC50" s="211"/>
      <c r="MHD50" s="211"/>
      <c r="MHE50" s="211"/>
      <c r="MHF50" s="211"/>
      <c r="MHG50" s="211"/>
      <c r="MHH50" s="211"/>
      <c r="MHI50" s="211"/>
      <c r="MHJ50" s="211"/>
      <c r="MHK50" s="211"/>
      <c r="MHL50" s="211"/>
      <c r="MHM50" s="211"/>
      <c r="MHN50" s="211"/>
      <c r="MHO50" s="211"/>
      <c r="MHP50" s="211"/>
      <c r="MHQ50" s="211"/>
      <c r="MHR50" s="211"/>
      <c r="MHS50" s="211"/>
      <c r="MHT50" s="211"/>
      <c r="MHU50" s="211"/>
      <c r="MHV50" s="211"/>
      <c r="MHW50" s="211"/>
      <c r="MHX50" s="211"/>
      <c r="MHY50" s="211"/>
      <c r="MHZ50" s="211"/>
      <c r="MIA50" s="211"/>
      <c r="MIB50" s="211"/>
      <c r="MIC50" s="211"/>
      <c r="MID50" s="211"/>
      <c r="MIE50" s="211"/>
      <c r="MIF50" s="211"/>
      <c r="MIG50" s="211"/>
      <c r="MIH50" s="211"/>
      <c r="MII50" s="211"/>
      <c r="MIJ50" s="211"/>
      <c r="MIK50" s="211"/>
      <c r="MIL50" s="211"/>
      <c r="MIM50" s="211"/>
      <c r="MIN50" s="211"/>
      <c r="MIO50" s="211"/>
      <c r="MIP50" s="211"/>
      <c r="MIQ50" s="211"/>
      <c r="MIR50" s="211"/>
      <c r="MIS50" s="211"/>
      <c r="MIT50" s="211"/>
      <c r="MIU50" s="211"/>
      <c r="MIV50" s="211"/>
      <c r="MIW50" s="211"/>
      <c r="MIX50" s="211"/>
      <c r="MIY50" s="211"/>
      <c r="MIZ50" s="211"/>
      <c r="MJA50" s="211"/>
      <c r="MJB50" s="211"/>
      <c r="MJC50" s="211"/>
      <c r="MJD50" s="211"/>
      <c r="MJE50" s="211"/>
      <c r="MJF50" s="211"/>
      <c r="MJG50" s="211"/>
      <c r="MJH50" s="211"/>
      <c r="MJI50" s="211"/>
      <c r="MJJ50" s="211"/>
      <c r="MJK50" s="211"/>
      <c r="MJL50" s="211"/>
      <c r="MJM50" s="211"/>
      <c r="MJN50" s="211"/>
      <c r="MJO50" s="211"/>
      <c r="MJP50" s="211"/>
      <c r="MJQ50" s="211"/>
      <c r="MJR50" s="211"/>
      <c r="MJS50" s="211"/>
      <c r="MJT50" s="211"/>
      <c r="MJU50" s="211"/>
      <c r="MJV50" s="211"/>
      <c r="MJW50" s="211"/>
      <c r="MJX50" s="211"/>
      <c r="MJY50" s="211"/>
      <c r="MJZ50" s="211"/>
      <c r="MKA50" s="211"/>
      <c r="MKB50" s="211"/>
      <c r="MKC50" s="211"/>
      <c r="MKD50" s="211"/>
      <c r="MKE50" s="211"/>
      <c r="MKF50" s="211"/>
      <c r="MKG50" s="211"/>
      <c r="MKH50" s="211"/>
      <c r="MKI50" s="211"/>
      <c r="MKJ50" s="211"/>
      <c r="MKK50" s="211"/>
      <c r="MKL50" s="211"/>
      <c r="MKM50" s="211"/>
      <c r="MKN50" s="211"/>
      <c r="MKO50" s="211"/>
      <c r="MKP50" s="211"/>
      <c r="MKQ50" s="211"/>
      <c r="MKR50" s="211"/>
      <c r="MKS50" s="211"/>
      <c r="MKT50" s="211"/>
      <c r="MKU50" s="211"/>
      <c r="MKV50" s="211"/>
      <c r="MKW50" s="211"/>
      <c r="MKX50" s="211"/>
      <c r="MKY50" s="211"/>
      <c r="MKZ50" s="211"/>
      <c r="MLA50" s="211"/>
      <c r="MLB50" s="211"/>
      <c r="MLC50" s="211"/>
      <c r="MLD50" s="211"/>
      <c r="MLE50" s="211"/>
      <c r="MLF50" s="211"/>
      <c r="MLG50" s="211"/>
      <c r="MLH50" s="211"/>
      <c r="MLI50" s="211"/>
      <c r="MLJ50" s="211"/>
      <c r="MLK50" s="211"/>
      <c r="MLL50" s="211"/>
      <c r="MLM50" s="211"/>
      <c r="MLN50" s="211"/>
      <c r="MLO50" s="211"/>
      <c r="MLP50" s="211"/>
      <c r="MLQ50" s="211"/>
      <c r="MLR50" s="211"/>
      <c r="MLS50" s="211"/>
      <c r="MLT50" s="211"/>
      <c r="MLU50" s="211"/>
      <c r="MLV50" s="211"/>
      <c r="MLW50" s="211"/>
      <c r="MLX50" s="211"/>
      <c r="MLY50" s="211"/>
      <c r="MLZ50" s="211"/>
      <c r="MMA50" s="211"/>
      <c r="MMB50" s="211"/>
      <c r="MMC50" s="211"/>
      <c r="MMD50" s="211"/>
      <c r="MME50" s="211"/>
      <c r="MMF50" s="211"/>
      <c r="MMG50" s="211"/>
      <c r="MMH50" s="211"/>
      <c r="MMI50" s="211"/>
      <c r="MMJ50" s="211"/>
      <c r="MMK50" s="211"/>
      <c r="MML50" s="211"/>
      <c r="MMM50" s="211"/>
      <c r="MMN50" s="211"/>
      <c r="MMO50" s="211"/>
      <c r="MMP50" s="211"/>
      <c r="MMQ50" s="211"/>
      <c r="MMR50" s="211"/>
      <c r="MMS50" s="211"/>
      <c r="MMT50" s="211"/>
      <c r="MMU50" s="211"/>
      <c r="MMV50" s="211"/>
      <c r="MMW50" s="211"/>
      <c r="MMX50" s="211"/>
      <c r="MMY50" s="211"/>
      <c r="MMZ50" s="211"/>
      <c r="MNA50" s="211"/>
      <c r="MNB50" s="211"/>
      <c r="MNC50" s="211"/>
      <c r="MND50" s="211"/>
      <c r="MNE50" s="211"/>
      <c r="MNF50" s="211"/>
      <c r="MNG50" s="211"/>
      <c r="MNH50" s="211"/>
      <c r="MNI50" s="211"/>
      <c r="MNJ50" s="211"/>
      <c r="MNK50" s="211"/>
      <c r="MNL50" s="211"/>
      <c r="MNM50" s="211"/>
      <c r="MNN50" s="211"/>
      <c r="MNO50" s="211"/>
      <c r="MNP50" s="211"/>
      <c r="MNQ50" s="211"/>
      <c r="MNR50" s="211"/>
      <c r="MNS50" s="211"/>
      <c r="MNT50" s="211"/>
      <c r="MNU50" s="211"/>
      <c r="MNV50" s="211"/>
      <c r="MNW50" s="211"/>
      <c r="MNX50" s="211"/>
      <c r="MNY50" s="211"/>
      <c r="MNZ50" s="211"/>
      <c r="MOA50" s="211"/>
      <c r="MOB50" s="211"/>
      <c r="MOC50" s="211"/>
      <c r="MOD50" s="211"/>
      <c r="MOE50" s="211"/>
      <c r="MOF50" s="211"/>
      <c r="MOG50" s="211"/>
      <c r="MOH50" s="211"/>
      <c r="MOI50" s="211"/>
      <c r="MOJ50" s="211"/>
      <c r="MOK50" s="211"/>
      <c r="MOL50" s="211"/>
      <c r="MOM50" s="211"/>
      <c r="MON50" s="211"/>
      <c r="MOO50" s="211"/>
      <c r="MOP50" s="211"/>
      <c r="MOQ50" s="211"/>
      <c r="MOR50" s="211"/>
      <c r="MOS50" s="211"/>
      <c r="MOT50" s="211"/>
      <c r="MOU50" s="211"/>
      <c r="MOV50" s="211"/>
      <c r="MOW50" s="211"/>
      <c r="MOX50" s="211"/>
      <c r="MOY50" s="211"/>
      <c r="MOZ50" s="211"/>
      <c r="MPA50" s="211"/>
      <c r="MPB50" s="211"/>
      <c r="MPC50" s="211"/>
      <c r="MPD50" s="211"/>
      <c r="MPE50" s="211"/>
      <c r="MPF50" s="211"/>
      <c r="MPG50" s="211"/>
      <c r="MPH50" s="211"/>
      <c r="MPI50" s="211"/>
      <c r="MPJ50" s="211"/>
      <c r="MPK50" s="211"/>
      <c r="MPL50" s="211"/>
      <c r="MPM50" s="211"/>
      <c r="MPN50" s="211"/>
      <c r="MPO50" s="211"/>
      <c r="MPP50" s="211"/>
      <c r="MPQ50" s="211"/>
      <c r="MPR50" s="211"/>
      <c r="MPS50" s="211"/>
      <c r="MPT50" s="211"/>
      <c r="MPU50" s="211"/>
      <c r="MPV50" s="211"/>
      <c r="MPW50" s="211"/>
      <c r="MPX50" s="211"/>
      <c r="MPY50" s="211"/>
      <c r="MPZ50" s="211"/>
      <c r="MQA50" s="211"/>
      <c r="MQB50" s="211"/>
      <c r="MQC50" s="211"/>
      <c r="MQD50" s="211"/>
      <c r="MQE50" s="211"/>
      <c r="MQF50" s="211"/>
      <c r="MQG50" s="211"/>
      <c r="MQH50" s="211"/>
      <c r="MQI50" s="211"/>
      <c r="MQJ50" s="211"/>
      <c r="MQK50" s="211"/>
      <c r="MQL50" s="211"/>
      <c r="MQM50" s="211"/>
      <c r="MQN50" s="211"/>
      <c r="MQO50" s="211"/>
      <c r="MQP50" s="211"/>
      <c r="MQQ50" s="211"/>
      <c r="MQR50" s="211"/>
      <c r="MQS50" s="211"/>
      <c r="MQT50" s="211"/>
      <c r="MQU50" s="211"/>
      <c r="MQV50" s="211"/>
      <c r="MQW50" s="211"/>
      <c r="MQX50" s="211"/>
      <c r="MQY50" s="211"/>
      <c r="MQZ50" s="211"/>
      <c r="MRA50" s="211"/>
      <c r="MRB50" s="211"/>
      <c r="MRC50" s="211"/>
      <c r="MRD50" s="211"/>
      <c r="MRE50" s="211"/>
      <c r="MRF50" s="211"/>
      <c r="MRG50" s="211"/>
      <c r="MRH50" s="211"/>
      <c r="MRI50" s="211"/>
      <c r="MRJ50" s="211"/>
      <c r="MRK50" s="211"/>
      <c r="MRL50" s="211"/>
      <c r="MRM50" s="211"/>
      <c r="MRN50" s="211"/>
      <c r="MRO50" s="211"/>
      <c r="MRP50" s="211"/>
      <c r="MRQ50" s="211"/>
      <c r="MRR50" s="211"/>
      <c r="MRS50" s="211"/>
      <c r="MRT50" s="211"/>
      <c r="MRU50" s="211"/>
      <c r="MRV50" s="211"/>
      <c r="MRW50" s="211"/>
      <c r="MRX50" s="211"/>
      <c r="MRY50" s="211"/>
      <c r="MRZ50" s="211"/>
      <c r="MSA50" s="211"/>
      <c r="MSB50" s="211"/>
      <c r="MSC50" s="211"/>
      <c r="MSD50" s="211"/>
      <c r="MSE50" s="211"/>
      <c r="MSF50" s="211"/>
      <c r="MSG50" s="211"/>
      <c r="MSH50" s="211"/>
      <c r="MSI50" s="211"/>
      <c r="MSJ50" s="211"/>
      <c r="MSK50" s="211"/>
      <c r="MSL50" s="211"/>
      <c r="MSM50" s="211"/>
      <c r="MSN50" s="211"/>
      <c r="MSO50" s="211"/>
      <c r="MSP50" s="211"/>
      <c r="MSQ50" s="211"/>
      <c r="MSR50" s="211"/>
      <c r="MSS50" s="211"/>
      <c r="MST50" s="211"/>
      <c r="MSU50" s="211"/>
      <c r="MSV50" s="211"/>
      <c r="MSW50" s="211"/>
      <c r="MSX50" s="211"/>
      <c r="MSY50" s="211"/>
      <c r="MSZ50" s="211"/>
      <c r="MTA50" s="211"/>
      <c r="MTB50" s="211"/>
      <c r="MTC50" s="211"/>
      <c r="MTD50" s="211"/>
      <c r="MTE50" s="211"/>
      <c r="MTF50" s="211"/>
      <c r="MTG50" s="211"/>
      <c r="MTH50" s="211"/>
      <c r="MTI50" s="211"/>
      <c r="MTJ50" s="211"/>
      <c r="MTK50" s="211"/>
      <c r="MTL50" s="211"/>
      <c r="MTM50" s="211"/>
      <c r="MTN50" s="211"/>
      <c r="MTO50" s="211"/>
      <c r="MTP50" s="211"/>
      <c r="MTQ50" s="211"/>
      <c r="MTR50" s="211"/>
      <c r="MTS50" s="211"/>
      <c r="MTT50" s="211"/>
      <c r="MTU50" s="211"/>
      <c r="MTV50" s="211"/>
      <c r="MTW50" s="211"/>
      <c r="MTX50" s="211"/>
      <c r="MTY50" s="211"/>
      <c r="MTZ50" s="211"/>
      <c r="MUA50" s="211"/>
      <c r="MUB50" s="211"/>
      <c r="MUC50" s="211"/>
      <c r="MUD50" s="211"/>
      <c r="MUE50" s="211"/>
      <c r="MUF50" s="211"/>
      <c r="MUG50" s="211"/>
      <c r="MUH50" s="211"/>
      <c r="MUI50" s="211"/>
      <c r="MUJ50" s="211"/>
      <c r="MUK50" s="211"/>
      <c r="MUL50" s="211"/>
      <c r="MUM50" s="211"/>
      <c r="MUN50" s="211"/>
      <c r="MUO50" s="211"/>
      <c r="MUP50" s="211"/>
      <c r="MUQ50" s="211"/>
      <c r="MUR50" s="211"/>
      <c r="MUS50" s="211"/>
      <c r="MUT50" s="211"/>
      <c r="MUU50" s="211"/>
      <c r="MUV50" s="211"/>
      <c r="MUW50" s="211"/>
      <c r="MUX50" s="211"/>
      <c r="MUY50" s="211"/>
      <c r="MUZ50" s="211"/>
      <c r="MVA50" s="211"/>
      <c r="MVB50" s="211"/>
      <c r="MVC50" s="211"/>
      <c r="MVD50" s="211"/>
      <c r="MVE50" s="211"/>
      <c r="MVF50" s="211"/>
      <c r="MVG50" s="211"/>
      <c r="MVH50" s="211"/>
      <c r="MVI50" s="211"/>
      <c r="MVJ50" s="211"/>
      <c r="MVK50" s="211"/>
      <c r="MVL50" s="211"/>
      <c r="MVM50" s="211"/>
      <c r="MVN50" s="211"/>
      <c r="MVO50" s="211"/>
      <c r="MVP50" s="211"/>
      <c r="MVQ50" s="211"/>
      <c r="MVR50" s="211"/>
      <c r="MVS50" s="211"/>
      <c r="MVT50" s="211"/>
      <c r="MVU50" s="211"/>
      <c r="MVV50" s="211"/>
      <c r="MVW50" s="211"/>
      <c r="MVX50" s="211"/>
      <c r="MVY50" s="211"/>
      <c r="MVZ50" s="211"/>
      <c r="MWA50" s="211"/>
      <c r="MWB50" s="211"/>
      <c r="MWC50" s="211"/>
      <c r="MWD50" s="211"/>
      <c r="MWE50" s="211"/>
      <c r="MWF50" s="211"/>
      <c r="MWG50" s="211"/>
      <c r="MWH50" s="211"/>
      <c r="MWI50" s="211"/>
      <c r="MWJ50" s="211"/>
      <c r="MWK50" s="211"/>
      <c r="MWL50" s="211"/>
      <c r="MWM50" s="211"/>
      <c r="MWN50" s="211"/>
      <c r="MWO50" s="211"/>
      <c r="MWP50" s="211"/>
      <c r="MWQ50" s="211"/>
      <c r="MWR50" s="211"/>
      <c r="MWS50" s="211"/>
      <c r="MWT50" s="211"/>
      <c r="MWU50" s="211"/>
      <c r="MWV50" s="211"/>
      <c r="MWW50" s="211"/>
      <c r="MWX50" s="211"/>
      <c r="MWY50" s="211"/>
      <c r="MWZ50" s="211"/>
      <c r="MXA50" s="211"/>
      <c r="MXB50" s="211"/>
      <c r="MXC50" s="211"/>
      <c r="MXD50" s="211"/>
      <c r="MXE50" s="211"/>
      <c r="MXF50" s="211"/>
      <c r="MXG50" s="211"/>
      <c r="MXH50" s="211"/>
      <c r="MXI50" s="211"/>
      <c r="MXJ50" s="211"/>
      <c r="MXK50" s="211"/>
      <c r="MXL50" s="211"/>
      <c r="MXM50" s="211"/>
      <c r="MXN50" s="211"/>
      <c r="MXO50" s="211"/>
      <c r="MXP50" s="211"/>
      <c r="MXQ50" s="211"/>
      <c r="MXR50" s="211"/>
      <c r="MXS50" s="211"/>
      <c r="MXT50" s="211"/>
      <c r="MXU50" s="211"/>
      <c r="MXV50" s="211"/>
      <c r="MXW50" s="211"/>
      <c r="MXX50" s="211"/>
      <c r="MXY50" s="211"/>
      <c r="MXZ50" s="211"/>
      <c r="MYA50" s="211"/>
      <c r="MYB50" s="211"/>
      <c r="MYC50" s="211"/>
      <c r="MYD50" s="211"/>
      <c r="MYE50" s="211"/>
      <c r="MYF50" s="211"/>
      <c r="MYG50" s="211"/>
      <c r="MYH50" s="211"/>
      <c r="MYI50" s="211"/>
      <c r="MYJ50" s="211"/>
      <c r="MYK50" s="211"/>
      <c r="MYL50" s="211"/>
      <c r="MYM50" s="211"/>
      <c r="MYN50" s="211"/>
      <c r="MYO50" s="211"/>
      <c r="MYP50" s="211"/>
      <c r="MYQ50" s="211"/>
      <c r="MYR50" s="211"/>
      <c r="MYS50" s="211"/>
      <c r="MYT50" s="211"/>
      <c r="MYU50" s="211"/>
      <c r="MYV50" s="211"/>
      <c r="MYW50" s="211"/>
      <c r="MYX50" s="211"/>
      <c r="MYY50" s="211"/>
      <c r="MYZ50" s="211"/>
      <c r="MZA50" s="211"/>
      <c r="MZB50" s="211"/>
      <c r="MZC50" s="211"/>
      <c r="MZD50" s="211"/>
      <c r="MZE50" s="211"/>
      <c r="MZF50" s="211"/>
      <c r="MZG50" s="211"/>
      <c r="MZH50" s="211"/>
      <c r="MZI50" s="211"/>
      <c r="MZJ50" s="211"/>
      <c r="MZK50" s="211"/>
      <c r="MZL50" s="211"/>
      <c r="MZM50" s="211"/>
      <c r="MZN50" s="211"/>
      <c r="MZO50" s="211"/>
      <c r="MZP50" s="211"/>
      <c r="MZQ50" s="211"/>
      <c r="MZR50" s="211"/>
      <c r="MZS50" s="211"/>
      <c r="MZT50" s="211"/>
      <c r="MZU50" s="211"/>
      <c r="MZV50" s="211"/>
      <c r="MZW50" s="211"/>
      <c r="MZX50" s="211"/>
      <c r="MZY50" s="211"/>
      <c r="MZZ50" s="211"/>
      <c r="NAA50" s="211"/>
      <c r="NAB50" s="211"/>
      <c r="NAC50" s="211"/>
      <c r="NAD50" s="211"/>
      <c r="NAE50" s="211"/>
      <c r="NAF50" s="211"/>
      <c r="NAG50" s="211"/>
      <c r="NAH50" s="211"/>
      <c r="NAI50" s="211"/>
      <c r="NAJ50" s="211"/>
      <c r="NAK50" s="211"/>
      <c r="NAL50" s="211"/>
      <c r="NAM50" s="211"/>
      <c r="NAN50" s="211"/>
      <c r="NAO50" s="211"/>
      <c r="NAP50" s="211"/>
      <c r="NAQ50" s="211"/>
      <c r="NAR50" s="211"/>
      <c r="NAS50" s="211"/>
      <c r="NAT50" s="211"/>
      <c r="NAU50" s="211"/>
      <c r="NAV50" s="211"/>
      <c r="NAW50" s="211"/>
      <c r="NAX50" s="211"/>
      <c r="NAY50" s="211"/>
      <c r="NAZ50" s="211"/>
      <c r="NBA50" s="211"/>
      <c r="NBB50" s="211"/>
      <c r="NBC50" s="211"/>
      <c r="NBD50" s="211"/>
      <c r="NBE50" s="211"/>
      <c r="NBF50" s="211"/>
      <c r="NBG50" s="211"/>
      <c r="NBH50" s="211"/>
      <c r="NBI50" s="211"/>
      <c r="NBJ50" s="211"/>
      <c r="NBK50" s="211"/>
      <c r="NBL50" s="211"/>
      <c r="NBM50" s="211"/>
      <c r="NBN50" s="211"/>
      <c r="NBO50" s="211"/>
      <c r="NBP50" s="211"/>
      <c r="NBQ50" s="211"/>
      <c r="NBR50" s="211"/>
      <c r="NBS50" s="211"/>
      <c r="NBT50" s="211"/>
      <c r="NBU50" s="211"/>
      <c r="NBV50" s="211"/>
      <c r="NBW50" s="211"/>
      <c r="NBX50" s="211"/>
      <c r="NBY50" s="211"/>
      <c r="NBZ50" s="211"/>
      <c r="NCA50" s="211"/>
      <c r="NCB50" s="211"/>
      <c r="NCC50" s="211"/>
      <c r="NCD50" s="211"/>
      <c r="NCE50" s="211"/>
      <c r="NCF50" s="211"/>
      <c r="NCG50" s="211"/>
      <c r="NCH50" s="211"/>
      <c r="NCI50" s="211"/>
      <c r="NCJ50" s="211"/>
      <c r="NCK50" s="211"/>
      <c r="NCL50" s="211"/>
      <c r="NCM50" s="211"/>
      <c r="NCN50" s="211"/>
      <c r="NCO50" s="211"/>
      <c r="NCP50" s="211"/>
      <c r="NCQ50" s="211"/>
      <c r="NCR50" s="211"/>
      <c r="NCS50" s="211"/>
      <c r="NCT50" s="211"/>
      <c r="NCU50" s="211"/>
      <c r="NCV50" s="211"/>
      <c r="NCW50" s="211"/>
      <c r="NCX50" s="211"/>
      <c r="NCY50" s="211"/>
      <c r="NCZ50" s="211"/>
      <c r="NDA50" s="211"/>
      <c r="NDB50" s="211"/>
      <c r="NDC50" s="211"/>
      <c r="NDD50" s="211"/>
      <c r="NDE50" s="211"/>
      <c r="NDF50" s="211"/>
      <c r="NDG50" s="211"/>
      <c r="NDH50" s="211"/>
      <c r="NDI50" s="211"/>
      <c r="NDJ50" s="211"/>
      <c r="NDK50" s="211"/>
      <c r="NDL50" s="211"/>
      <c r="NDM50" s="211"/>
      <c r="NDN50" s="211"/>
      <c r="NDO50" s="211"/>
      <c r="NDP50" s="211"/>
      <c r="NDQ50" s="211"/>
      <c r="NDR50" s="211"/>
      <c r="NDS50" s="211"/>
      <c r="NDT50" s="211"/>
      <c r="NDU50" s="211"/>
      <c r="NDV50" s="211"/>
      <c r="NDW50" s="211"/>
      <c r="NDX50" s="211"/>
      <c r="NDY50" s="211"/>
      <c r="NDZ50" s="211"/>
      <c r="NEA50" s="211"/>
      <c r="NEB50" s="211"/>
      <c r="NEC50" s="211"/>
      <c r="NED50" s="211"/>
      <c r="NEE50" s="211"/>
      <c r="NEF50" s="211"/>
      <c r="NEG50" s="211"/>
      <c r="NEH50" s="211"/>
      <c r="NEI50" s="211"/>
      <c r="NEJ50" s="211"/>
      <c r="NEK50" s="211"/>
      <c r="NEL50" s="211"/>
      <c r="NEM50" s="211"/>
      <c r="NEN50" s="211"/>
      <c r="NEO50" s="211"/>
      <c r="NEP50" s="211"/>
      <c r="NEQ50" s="211"/>
      <c r="NER50" s="211"/>
      <c r="NES50" s="211"/>
      <c r="NET50" s="211"/>
      <c r="NEU50" s="211"/>
      <c r="NEV50" s="211"/>
      <c r="NEW50" s="211"/>
      <c r="NEX50" s="211"/>
      <c r="NEY50" s="211"/>
      <c r="NEZ50" s="211"/>
      <c r="NFA50" s="211"/>
      <c r="NFB50" s="211"/>
      <c r="NFC50" s="211"/>
      <c r="NFD50" s="211"/>
      <c r="NFE50" s="211"/>
      <c r="NFF50" s="211"/>
      <c r="NFG50" s="211"/>
      <c r="NFH50" s="211"/>
      <c r="NFI50" s="211"/>
      <c r="NFJ50" s="211"/>
      <c r="NFK50" s="211"/>
      <c r="NFL50" s="211"/>
      <c r="NFM50" s="211"/>
      <c r="NFN50" s="211"/>
      <c r="NFO50" s="211"/>
      <c r="NFP50" s="211"/>
      <c r="NFQ50" s="211"/>
      <c r="NFR50" s="211"/>
      <c r="NFS50" s="211"/>
      <c r="NFT50" s="211"/>
      <c r="NFU50" s="211"/>
      <c r="NFV50" s="211"/>
      <c r="NFW50" s="211"/>
      <c r="NFX50" s="211"/>
      <c r="NFY50" s="211"/>
      <c r="NFZ50" s="211"/>
      <c r="NGA50" s="211"/>
      <c r="NGB50" s="211"/>
      <c r="NGC50" s="211"/>
      <c r="NGD50" s="211"/>
      <c r="NGE50" s="211"/>
      <c r="NGF50" s="211"/>
      <c r="NGG50" s="211"/>
      <c r="NGH50" s="211"/>
      <c r="NGI50" s="211"/>
      <c r="NGJ50" s="211"/>
      <c r="NGK50" s="211"/>
      <c r="NGL50" s="211"/>
      <c r="NGM50" s="211"/>
      <c r="NGN50" s="211"/>
      <c r="NGO50" s="211"/>
      <c r="NGP50" s="211"/>
      <c r="NGQ50" s="211"/>
      <c r="NGR50" s="211"/>
      <c r="NGS50" s="211"/>
      <c r="NGT50" s="211"/>
      <c r="NGU50" s="211"/>
      <c r="NGV50" s="211"/>
      <c r="NGW50" s="211"/>
      <c r="NGX50" s="211"/>
      <c r="NGY50" s="211"/>
      <c r="NGZ50" s="211"/>
      <c r="NHA50" s="211"/>
      <c r="NHB50" s="211"/>
      <c r="NHC50" s="211"/>
      <c r="NHD50" s="211"/>
      <c r="NHE50" s="211"/>
      <c r="NHF50" s="211"/>
      <c r="NHG50" s="211"/>
      <c r="NHH50" s="211"/>
      <c r="NHI50" s="211"/>
      <c r="NHJ50" s="211"/>
      <c r="NHK50" s="211"/>
      <c r="NHL50" s="211"/>
      <c r="NHM50" s="211"/>
      <c r="NHN50" s="211"/>
      <c r="NHO50" s="211"/>
      <c r="NHP50" s="211"/>
      <c r="NHQ50" s="211"/>
      <c r="NHR50" s="211"/>
      <c r="NHS50" s="211"/>
      <c r="NHT50" s="211"/>
      <c r="NHU50" s="211"/>
      <c r="NHV50" s="211"/>
      <c r="NHW50" s="211"/>
      <c r="NHX50" s="211"/>
      <c r="NHY50" s="211"/>
      <c r="NHZ50" s="211"/>
      <c r="NIA50" s="211"/>
      <c r="NIB50" s="211"/>
      <c r="NIC50" s="211"/>
      <c r="NID50" s="211"/>
      <c r="NIE50" s="211"/>
      <c r="NIF50" s="211"/>
      <c r="NIG50" s="211"/>
      <c r="NIH50" s="211"/>
      <c r="NII50" s="211"/>
      <c r="NIJ50" s="211"/>
      <c r="NIK50" s="211"/>
      <c r="NIL50" s="211"/>
      <c r="NIM50" s="211"/>
      <c r="NIN50" s="211"/>
      <c r="NIO50" s="211"/>
      <c r="NIP50" s="211"/>
      <c r="NIQ50" s="211"/>
      <c r="NIR50" s="211"/>
      <c r="NIS50" s="211"/>
      <c r="NIT50" s="211"/>
      <c r="NIU50" s="211"/>
      <c r="NIV50" s="211"/>
      <c r="NIW50" s="211"/>
      <c r="NIX50" s="211"/>
      <c r="NIY50" s="211"/>
      <c r="NIZ50" s="211"/>
      <c r="NJA50" s="211"/>
      <c r="NJB50" s="211"/>
      <c r="NJC50" s="211"/>
      <c r="NJD50" s="211"/>
      <c r="NJE50" s="211"/>
      <c r="NJF50" s="211"/>
      <c r="NJG50" s="211"/>
      <c r="NJH50" s="211"/>
      <c r="NJI50" s="211"/>
      <c r="NJJ50" s="211"/>
      <c r="NJK50" s="211"/>
      <c r="NJL50" s="211"/>
      <c r="NJM50" s="211"/>
      <c r="NJN50" s="211"/>
      <c r="NJO50" s="211"/>
      <c r="NJP50" s="211"/>
      <c r="NJQ50" s="211"/>
      <c r="NJR50" s="211"/>
      <c r="NJS50" s="211"/>
      <c r="NJT50" s="211"/>
      <c r="NJU50" s="211"/>
      <c r="NJV50" s="211"/>
      <c r="NJW50" s="211"/>
      <c r="NJX50" s="211"/>
      <c r="NJY50" s="211"/>
      <c r="NJZ50" s="211"/>
      <c r="NKA50" s="211"/>
      <c r="NKB50" s="211"/>
      <c r="NKC50" s="211"/>
      <c r="NKD50" s="211"/>
      <c r="NKE50" s="211"/>
      <c r="NKF50" s="211"/>
      <c r="NKG50" s="211"/>
      <c r="NKH50" s="211"/>
      <c r="NKI50" s="211"/>
      <c r="NKJ50" s="211"/>
      <c r="NKK50" s="211"/>
      <c r="NKL50" s="211"/>
      <c r="NKM50" s="211"/>
      <c r="NKN50" s="211"/>
      <c r="NKO50" s="211"/>
      <c r="NKP50" s="211"/>
      <c r="NKQ50" s="211"/>
      <c r="NKR50" s="211"/>
      <c r="NKS50" s="211"/>
      <c r="NKT50" s="211"/>
      <c r="NKU50" s="211"/>
      <c r="NKV50" s="211"/>
      <c r="NKW50" s="211"/>
      <c r="NKX50" s="211"/>
      <c r="NKY50" s="211"/>
      <c r="NKZ50" s="211"/>
      <c r="NLA50" s="211"/>
      <c r="NLB50" s="211"/>
      <c r="NLC50" s="211"/>
      <c r="NLD50" s="211"/>
      <c r="NLE50" s="211"/>
      <c r="NLF50" s="211"/>
      <c r="NLG50" s="211"/>
      <c r="NLH50" s="211"/>
      <c r="NLI50" s="211"/>
      <c r="NLJ50" s="211"/>
      <c r="NLK50" s="211"/>
      <c r="NLL50" s="211"/>
      <c r="NLM50" s="211"/>
      <c r="NLN50" s="211"/>
      <c r="NLO50" s="211"/>
      <c r="NLP50" s="211"/>
      <c r="NLQ50" s="211"/>
      <c r="NLR50" s="211"/>
      <c r="NLS50" s="211"/>
      <c r="NLT50" s="211"/>
      <c r="NLU50" s="211"/>
      <c r="NLV50" s="211"/>
      <c r="NLW50" s="211"/>
      <c r="NLX50" s="211"/>
      <c r="NLY50" s="211"/>
      <c r="NLZ50" s="211"/>
      <c r="NMA50" s="211"/>
      <c r="NMB50" s="211"/>
      <c r="NMC50" s="211"/>
      <c r="NMD50" s="211"/>
      <c r="NME50" s="211"/>
      <c r="NMF50" s="211"/>
      <c r="NMG50" s="211"/>
      <c r="NMH50" s="211"/>
      <c r="NMI50" s="211"/>
      <c r="NMJ50" s="211"/>
      <c r="NMK50" s="211"/>
      <c r="NML50" s="211"/>
      <c r="NMM50" s="211"/>
      <c r="NMN50" s="211"/>
      <c r="NMO50" s="211"/>
      <c r="NMP50" s="211"/>
      <c r="NMQ50" s="211"/>
      <c r="NMR50" s="211"/>
      <c r="NMS50" s="211"/>
      <c r="NMT50" s="211"/>
      <c r="NMU50" s="211"/>
      <c r="NMV50" s="211"/>
      <c r="NMW50" s="211"/>
      <c r="NMX50" s="211"/>
      <c r="NMY50" s="211"/>
      <c r="NMZ50" s="211"/>
      <c r="NNA50" s="211"/>
      <c r="NNB50" s="211"/>
      <c r="NNC50" s="211"/>
      <c r="NND50" s="211"/>
      <c r="NNE50" s="211"/>
      <c r="NNF50" s="211"/>
      <c r="NNG50" s="211"/>
      <c r="NNH50" s="211"/>
      <c r="NNI50" s="211"/>
      <c r="NNJ50" s="211"/>
      <c r="NNK50" s="211"/>
      <c r="NNL50" s="211"/>
      <c r="NNM50" s="211"/>
      <c r="NNN50" s="211"/>
      <c r="NNO50" s="211"/>
      <c r="NNP50" s="211"/>
      <c r="NNQ50" s="211"/>
      <c r="NNR50" s="211"/>
      <c r="NNS50" s="211"/>
      <c r="NNT50" s="211"/>
      <c r="NNU50" s="211"/>
      <c r="NNV50" s="211"/>
      <c r="NNW50" s="211"/>
      <c r="NNX50" s="211"/>
      <c r="NNY50" s="211"/>
      <c r="NNZ50" s="211"/>
      <c r="NOA50" s="211"/>
      <c r="NOB50" s="211"/>
      <c r="NOC50" s="211"/>
      <c r="NOD50" s="211"/>
      <c r="NOE50" s="211"/>
      <c r="NOF50" s="211"/>
      <c r="NOG50" s="211"/>
      <c r="NOH50" s="211"/>
      <c r="NOI50" s="211"/>
      <c r="NOJ50" s="211"/>
      <c r="NOK50" s="211"/>
      <c r="NOL50" s="211"/>
      <c r="NOM50" s="211"/>
      <c r="NON50" s="211"/>
      <c r="NOO50" s="211"/>
      <c r="NOP50" s="211"/>
      <c r="NOQ50" s="211"/>
      <c r="NOR50" s="211"/>
      <c r="NOS50" s="211"/>
      <c r="NOT50" s="211"/>
      <c r="NOU50" s="211"/>
      <c r="NOV50" s="211"/>
      <c r="NOW50" s="211"/>
      <c r="NOX50" s="211"/>
      <c r="NOY50" s="211"/>
      <c r="NOZ50" s="211"/>
      <c r="NPA50" s="211"/>
      <c r="NPB50" s="211"/>
      <c r="NPC50" s="211"/>
      <c r="NPD50" s="211"/>
      <c r="NPE50" s="211"/>
      <c r="NPF50" s="211"/>
      <c r="NPG50" s="211"/>
      <c r="NPH50" s="211"/>
      <c r="NPI50" s="211"/>
      <c r="NPJ50" s="211"/>
      <c r="NPK50" s="211"/>
      <c r="NPL50" s="211"/>
      <c r="NPM50" s="211"/>
      <c r="NPN50" s="211"/>
      <c r="NPO50" s="211"/>
      <c r="NPP50" s="211"/>
      <c r="NPQ50" s="211"/>
      <c r="NPR50" s="211"/>
      <c r="NPS50" s="211"/>
      <c r="NPT50" s="211"/>
      <c r="NPU50" s="211"/>
      <c r="NPV50" s="211"/>
      <c r="NPW50" s="211"/>
      <c r="NPX50" s="211"/>
      <c r="NPY50" s="211"/>
      <c r="NPZ50" s="211"/>
      <c r="NQA50" s="211"/>
      <c r="NQB50" s="211"/>
      <c r="NQC50" s="211"/>
      <c r="NQD50" s="211"/>
      <c r="NQE50" s="211"/>
      <c r="NQF50" s="211"/>
      <c r="NQG50" s="211"/>
      <c r="NQH50" s="211"/>
      <c r="NQI50" s="211"/>
      <c r="NQJ50" s="211"/>
      <c r="NQK50" s="211"/>
      <c r="NQL50" s="211"/>
      <c r="NQM50" s="211"/>
      <c r="NQN50" s="211"/>
      <c r="NQO50" s="211"/>
      <c r="NQP50" s="211"/>
      <c r="NQQ50" s="211"/>
      <c r="NQR50" s="211"/>
      <c r="NQS50" s="211"/>
      <c r="NQT50" s="211"/>
      <c r="NQU50" s="211"/>
      <c r="NQV50" s="211"/>
      <c r="NQW50" s="211"/>
      <c r="NQX50" s="211"/>
      <c r="NQY50" s="211"/>
      <c r="NQZ50" s="211"/>
      <c r="NRA50" s="211"/>
      <c r="NRB50" s="211"/>
      <c r="NRC50" s="211"/>
      <c r="NRD50" s="211"/>
      <c r="NRE50" s="211"/>
      <c r="NRF50" s="211"/>
      <c r="NRG50" s="211"/>
      <c r="NRH50" s="211"/>
      <c r="NRI50" s="211"/>
      <c r="NRJ50" s="211"/>
      <c r="NRK50" s="211"/>
      <c r="NRL50" s="211"/>
      <c r="NRM50" s="211"/>
      <c r="NRN50" s="211"/>
      <c r="NRO50" s="211"/>
      <c r="NRP50" s="211"/>
      <c r="NRQ50" s="211"/>
      <c r="NRR50" s="211"/>
      <c r="NRS50" s="211"/>
      <c r="NRT50" s="211"/>
      <c r="NRU50" s="211"/>
      <c r="NRV50" s="211"/>
      <c r="NRW50" s="211"/>
      <c r="NRX50" s="211"/>
      <c r="NRY50" s="211"/>
      <c r="NRZ50" s="211"/>
      <c r="NSA50" s="211"/>
      <c r="NSB50" s="211"/>
      <c r="NSC50" s="211"/>
      <c r="NSD50" s="211"/>
      <c r="NSE50" s="211"/>
      <c r="NSF50" s="211"/>
      <c r="NSG50" s="211"/>
      <c r="NSH50" s="211"/>
      <c r="NSI50" s="211"/>
      <c r="NSJ50" s="211"/>
      <c r="NSK50" s="211"/>
      <c r="NSL50" s="211"/>
      <c r="NSM50" s="211"/>
      <c r="NSN50" s="211"/>
      <c r="NSO50" s="211"/>
      <c r="NSP50" s="211"/>
      <c r="NSQ50" s="211"/>
      <c r="NSR50" s="211"/>
      <c r="NSS50" s="211"/>
      <c r="NST50" s="211"/>
      <c r="NSU50" s="211"/>
      <c r="NSV50" s="211"/>
      <c r="NSW50" s="211"/>
      <c r="NSX50" s="211"/>
      <c r="NSY50" s="211"/>
      <c r="NSZ50" s="211"/>
      <c r="NTA50" s="211"/>
      <c r="NTB50" s="211"/>
      <c r="NTC50" s="211"/>
      <c r="NTD50" s="211"/>
      <c r="NTE50" s="211"/>
      <c r="NTF50" s="211"/>
      <c r="NTG50" s="211"/>
      <c r="NTH50" s="211"/>
      <c r="NTI50" s="211"/>
      <c r="NTJ50" s="211"/>
      <c r="NTK50" s="211"/>
      <c r="NTL50" s="211"/>
      <c r="NTM50" s="211"/>
      <c r="NTN50" s="211"/>
      <c r="NTO50" s="211"/>
      <c r="NTP50" s="211"/>
      <c r="NTQ50" s="211"/>
      <c r="NTR50" s="211"/>
      <c r="NTS50" s="211"/>
      <c r="NTT50" s="211"/>
      <c r="NTU50" s="211"/>
      <c r="NTV50" s="211"/>
      <c r="NTW50" s="211"/>
      <c r="NTX50" s="211"/>
      <c r="NTY50" s="211"/>
      <c r="NTZ50" s="211"/>
      <c r="NUA50" s="211"/>
      <c r="NUB50" s="211"/>
      <c r="NUC50" s="211"/>
      <c r="NUD50" s="211"/>
      <c r="NUE50" s="211"/>
      <c r="NUF50" s="211"/>
      <c r="NUG50" s="211"/>
      <c r="NUH50" s="211"/>
      <c r="NUI50" s="211"/>
      <c r="NUJ50" s="211"/>
      <c r="NUK50" s="211"/>
      <c r="NUL50" s="211"/>
      <c r="NUM50" s="211"/>
      <c r="NUN50" s="211"/>
      <c r="NUO50" s="211"/>
      <c r="NUP50" s="211"/>
      <c r="NUQ50" s="211"/>
      <c r="NUR50" s="211"/>
      <c r="NUS50" s="211"/>
      <c r="NUT50" s="211"/>
      <c r="NUU50" s="211"/>
      <c r="NUV50" s="211"/>
      <c r="NUW50" s="211"/>
      <c r="NUX50" s="211"/>
      <c r="NUY50" s="211"/>
      <c r="NUZ50" s="211"/>
      <c r="NVA50" s="211"/>
      <c r="NVB50" s="211"/>
      <c r="NVC50" s="211"/>
      <c r="NVD50" s="211"/>
      <c r="NVE50" s="211"/>
      <c r="NVF50" s="211"/>
      <c r="NVG50" s="211"/>
      <c r="NVH50" s="211"/>
      <c r="NVI50" s="211"/>
      <c r="NVJ50" s="211"/>
      <c r="NVK50" s="211"/>
      <c r="NVL50" s="211"/>
      <c r="NVM50" s="211"/>
      <c r="NVN50" s="211"/>
      <c r="NVO50" s="211"/>
      <c r="NVP50" s="211"/>
      <c r="NVQ50" s="211"/>
      <c r="NVR50" s="211"/>
      <c r="NVS50" s="211"/>
      <c r="NVT50" s="211"/>
      <c r="NVU50" s="211"/>
      <c r="NVV50" s="211"/>
      <c r="NVW50" s="211"/>
      <c r="NVX50" s="211"/>
      <c r="NVY50" s="211"/>
      <c r="NVZ50" s="211"/>
      <c r="NWA50" s="211"/>
      <c r="NWB50" s="211"/>
      <c r="NWC50" s="211"/>
      <c r="NWD50" s="211"/>
      <c r="NWE50" s="211"/>
      <c r="NWF50" s="211"/>
      <c r="NWG50" s="211"/>
      <c r="NWH50" s="211"/>
      <c r="NWI50" s="211"/>
      <c r="NWJ50" s="211"/>
      <c r="NWK50" s="211"/>
      <c r="NWL50" s="211"/>
      <c r="NWM50" s="211"/>
      <c r="NWN50" s="211"/>
      <c r="NWO50" s="211"/>
      <c r="NWP50" s="211"/>
      <c r="NWQ50" s="211"/>
      <c r="NWR50" s="211"/>
      <c r="NWS50" s="211"/>
      <c r="NWT50" s="211"/>
      <c r="NWU50" s="211"/>
      <c r="NWV50" s="211"/>
      <c r="NWW50" s="211"/>
      <c r="NWX50" s="211"/>
      <c r="NWY50" s="211"/>
      <c r="NWZ50" s="211"/>
      <c r="NXA50" s="211"/>
      <c r="NXB50" s="211"/>
      <c r="NXC50" s="211"/>
      <c r="NXD50" s="211"/>
      <c r="NXE50" s="211"/>
      <c r="NXF50" s="211"/>
      <c r="NXG50" s="211"/>
      <c r="NXH50" s="211"/>
      <c r="NXI50" s="211"/>
      <c r="NXJ50" s="211"/>
      <c r="NXK50" s="211"/>
      <c r="NXL50" s="211"/>
      <c r="NXM50" s="211"/>
      <c r="NXN50" s="211"/>
      <c r="NXO50" s="211"/>
      <c r="NXP50" s="211"/>
      <c r="NXQ50" s="211"/>
      <c r="NXR50" s="211"/>
      <c r="NXS50" s="211"/>
      <c r="NXT50" s="211"/>
      <c r="NXU50" s="211"/>
      <c r="NXV50" s="211"/>
      <c r="NXW50" s="211"/>
      <c r="NXX50" s="211"/>
      <c r="NXY50" s="211"/>
      <c r="NXZ50" s="211"/>
      <c r="NYA50" s="211"/>
      <c r="NYB50" s="211"/>
      <c r="NYC50" s="211"/>
      <c r="NYD50" s="211"/>
      <c r="NYE50" s="211"/>
      <c r="NYF50" s="211"/>
      <c r="NYG50" s="211"/>
      <c r="NYH50" s="211"/>
      <c r="NYI50" s="211"/>
      <c r="NYJ50" s="211"/>
      <c r="NYK50" s="211"/>
      <c r="NYL50" s="211"/>
      <c r="NYM50" s="211"/>
      <c r="NYN50" s="211"/>
      <c r="NYO50" s="211"/>
      <c r="NYP50" s="211"/>
      <c r="NYQ50" s="211"/>
      <c r="NYR50" s="211"/>
      <c r="NYS50" s="211"/>
      <c r="NYT50" s="211"/>
      <c r="NYU50" s="211"/>
      <c r="NYV50" s="211"/>
      <c r="NYW50" s="211"/>
      <c r="NYX50" s="211"/>
      <c r="NYY50" s="211"/>
      <c r="NYZ50" s="211"/>
      <c r="NZA50" s="211"/>
      <c r="NZB50" s="211"/>
      <c r="NZC50" s="211"/>
      <c r="NZD50" s="211"/>
      <c r="NZE50" s="211"/>
      <c r="NZF50" s="211"/>
      <c r="NZG50" s="211"/>
      <c r="NZH50" s="211"/>
      <c r="NZI50" s="211"/>
      <c r="NZJ50" s="211"/>
      <c r="NZK50" s="211"/>
      <c r="NZL50" s="211"/>
      <c r="NZM50" s="211"/>
      <c r="NZN50" s="211"/>
      <c r="NZO50" s="211"/>
      <c r="NZP50" s="211"/>
      <c r="NZQ50" s="211"/>
      <c r="NZR50" s="211"/>
      <c r="NZS50" s="211"/>
      <c r="NZT50" s="211"/>
      <c r="NZU50" s="211"/>
      <c r="NZV50" s="211"/>
      <c r="NZW50" s="211"/>
      <c r="NZX50" s="211"/>
      <c r="NZY50" s="211"/>
      <c r="NZZ50" s="211"/>
      <c r="OAA50" s="211"/>
      <c r="OAB50" s="211"/>
      <c r="OAC50" s="211"/>
      <c r="OAD50" s="211"/>
      <c r="OAE50" s="211"/>
      <c r="OAF50" s="211"/>
      <c r="OAG50" s="211"/>
      <c r="OAH50" s="211"/>
      <c r="OAI50" s="211"/>
      <c r="OAJ50" s="211"/>
      <c r="OAK50" s="211"/>
      <c r="OAL50" s="211"/>
      <c r="OAM50" s="211"/>
      <c r="OAN50" s="211"/>
      <c r="OAO50" s="211"/>
      <c r="OAP50" s="211"/>
      <c r="OAQ50" s="211"/>
      <c r="OAR50" s="211"/>
      <c r="OAS50" s="211"/>
      <c r="OAT50" s="211"/>
      <c r="OAU50" s="211"/>
      <c r="OAV50" s="211"/>
      <c r="OAW50" s="211"/>
      <c r="OAX50" s="211"/>
      <c r="OAY50" s="211"/>
      <c r="OAZ50" s="211"/>
      <c r="OBA50" s="211"/>
      <c r="OBB50" s="211"/>
      <c r="OBC50" s="211"/>
      <c r="OBD50" s="211"/>
      <c r="OBE50" s="211"/>
      <c r="OBF50" s="211"/>
      <c r="OBG50" s="211"/>
      <c r="OBH50" s="211"/>
      <c r="OBI50" s="211"/>
      <c r="OBJ50" s="211"/>
      <c r="OBK50" s="211"/>
      <c r="OBL50" s="211"/>
      <c r="OBM50" s="211"/>
      <c r="OBN50" s="211"/>
      <c r="OBO50" s="211"/>
      <c r="OBP50" s="211"/>
      <c r="OBQ50" s="211"/>
      <c r="OBR50" s="211"/>
      <c r="OBS50" s="211"/>
      <c r="OBT50" s="211"/>
      <c r="OBU50" s="211"/>
      <c r="OBV50" s="211"/>
      <c r="OBW50" s="211"/>
      <c r="OBX50" s="211"/>
      <c r="OBY50" s="211"/>
      <c r="OBZ50" s="211"/>
      <c r="OCA50" s="211"/>
      <c r="OCB50" s="211"/>
      <c r="OCC50" s="211"/>
      <c r="OCD50" s="211"/>
      <c r="OCE50" s="211"/>
      <c r="OCF50" s="211"/>
      <c r="OCG50" s="211"/>
      <c r="OCH50" s="211"/>
      <c r="OCI50" s="211"/>
      <c r="OCJ50" s="211"/>
      <c r="OCK50" s="211"/>
      <c r="OCL50" s="211"/>
      <c r="OCM50" s="211"/>
      <c r="OCN50" s="211"/>
      <c r="OCO50" s="211"/>
      <c r="OCP50" s="211"/>
      <c r="OCQ50" s="211"/>
      <c r="OCR50" s="211"/>
      <c r="OCS50" s="211"/>
      <c r="OCT50" s="211"/>
      <c r="OCU50" s="211"/>
      <c r="OCV50" s="211"/>
      <c r="OCW50" s="211"/>
      <c r="OCX50" s="211"/>
      <c r="OCY50" s="211"/>
      <c r="OCZ50" s="211"/>
      <c r="ODA50" s="211"/>
      <c r="ODB50" s="211"/>
      <c r="ODC50" s="211"/>
      <c r="ODD50" s="211"/>
      <c r="ODE50" s="211"/>
      <c r="ODF50" s="211"/>
      <c r="ODG50" s="211"/>
      <c r="ODH50" s="211"/>
      <c r="ODI50" s="211"/>
      <c r="ODJ50" s="211"/>
      <c r="ODK50" s="211"/>
      <c r="ODL50" s="211"/>
      <c r="ODM50" s="211"/>
      <c r="ODN50" s="211"/>
      <c r="ODO50" s="211"/>
      <c r="ODP50" s="211"/>
      <c r="ODQ50" s="211"/>
      <c r="ODR50" s="211"/>
      <c r="ODS50" s="211"/>
      <c r="ODT50" s="211"/>
      <c r="ODU50" s="211"/>
      <c r="ODV50" s="211"/>
      <c r="ODW50" s="211"/>
      <c r="ODX50" s="211"/>
      <c r="ODY50" s="211"/>
      <c r="ODZ50" s="211"/>
      <c r="OEA50" s="211"/>
      <c r="OEB50" s="211"/>
      <c r="OEC50" s="211"/>
      <c r="OED50" s="211"/>
      <c r="OEE50" s="211"/>
      <c r="OEF50" s="211"/>
      <c r="OEG50" s="211"/>
      <c r="OEH50" s="211"/>
      <c r="OEI50" s="211"/>
      <c r="OEJ50" s="211"/>
      <c r="OEK50" s="211"/>
      <c r="OEL50" s="211"/>
      <c r="OEM50" s="211"/>
      <c r="OEN50" s="211"/>
      <c r="OEO50" s="211"/>
      <c r="OEP50" s="211"/>
      <c r="OEQ50" s="211"/>
      <c r="OER50" s="211"/>
      <c r="OES50" s="211"/>
      <c r="OET50" s="211"/>
      <c r="OEU50" s="211"/>
      <c r="OEV50" s="211"/>
      <c r="OEW50" s="211"/>
      <c r="OEX50" s="211"/>
      <c r="OEY50" s="211"/>
      <c r="OEZ50" s="211"/>
      <c r="OFA50" s="211"/>
      <c r="OFB50" s="211"/>
      <c r="OFC50" s="211"/>
      <c r="OFD50" s="211"/>
      <c r="OFE50" s="211"/>
      <c r="OFF50" s="211"/>
      <c r="OFG50" s="211"/>
      <c r="OFH50" s="211"/>
      <c r="OFI50" s="211"/>
      <c r="OFJ50" s="211"/>
      <c r="OFK50" s="211"/>
      <c r="OFL50" s="211"/>
      <c r="OFM50" s="211"/>
      <c r="OFN50" s="211"/>
      <c r="OFO50" s="211"/>
      <c r="OFP50" s="211"/>
      <c r="OFQ50" s="211"/>
      <c r="OFR50" s="211"/>
      <c r="OFS50" s="211"/>
      <c r="OFT50" s="211"/>
      <c r="OFU50" s="211"/>
      <c r="OFV50" s="211"/>
      <c r="OFW50" s="211"/>
      <c r="OFX50" s="211"/>
      <c r="OFY50" s="211"/>
      <c r="OFZ50" s="211"/>
      <c r="OGA50" s="211"/>
      <c r="OGB50" s="211"/>
      <c r="OGC50" s="211"/>
      <c r="OGD50" s="211"/>
      <c r="OGE50" s="211"/>
      <c r="OGF50" s="211"/>
      <c r="OGG50" s="211"/>
      <c r="OGH50" s="211"/>
      <c r="OGI50" s="211"/>
      <c r="OGJ50" s="211"/>
      <c r="OGK50" s="211"/>
      <c r="OGL50" s="211"/>
      <c r="OGM50" s="211"/>
      <c r="OGN50" s="211"/>
      <c r="OGO50" s="211"/>
      <c r="OGP50" s="211"/>
      <c r="OGQ50" s="211"/>
      <c r="OGR50" s="211"/>
      <c r="OGS50" s="211"/>
      <c r="OGT50" s="211"/>
      <c r="OGU50" s="211"/>
      <c r="OGV50" s="211"/>
      <c r="OGW50" s="211"/>
      <c r="OGX50" s="211"/>
      <c r="OGY50" s="211"/>
      <c r="OGZ50" s="211"/>
      <c r="OHA50" s="211"/>
      <c r="OHB50" s="211"/>
      <c r="OHC50" s="211"/>
      <c r="OHD50" s="211"/>
      <c r="OHE50" s="211"/>
      <c r="OHF50" s="211"/>
      <c r="OHG50" s="211"/>
      <c r="OHH50" s="211"/>
      <c r="OHI50" s="211"/>
      <c r="OHJ50" s="211"/>
      <c r="OHK50" s="211"/>
      <c r="OHL50" s="211"/>
      <c r="OHM50" s="211"/>
      <c r="OHN50" s="211"/>
      <c r="OHO50" s="211"/>
      <c r="OHP50" s="211"/>
      <c r="OHQ50" s="211"/>
      <c r="OHR50" s="211"/>
      <c r="OHS50" s="211"/>
      <c r="OHT50" s="211"/>
      <c r="OHU50" s="211"/>
      <c r="OHV50" s="211"/>
      <c r="OHW50" s="211"/>
      <c r="OHX50" s="211"/>
      <c r="OHY50" s="211"/>
      <c r="OHZ50" s="211"/>
      <c r="OIA50" s="211"/>
      <c r="OIB50" s="211"/>
      <c r="OIC50" s="211"/>
      <c r="OID50" s="211"/>
      <c r="OIE50" s="211"/>
      <c r="OIF50" s="211"/>
      <c r="OIG50" s="211"/>
      <c r="OIH50" s="211"/>
      <c r="OII50" s="211"/>
      <c r="OIJ50" s="211"/>
      <c r="OIK50" s="211"/>
      <c r="OIL50" s="211"/>
      <c r="OIM50" s="211"/>
      <c r="OIN50" s="211"/>
      <c r="OIO50" s="211"/>
      <c r="OIP50" s="211"/>
      <c r="OIQ50" s="211"/>
      <c r="OIR50" s="211"/>
      <c r="OIS50" s="211"/>
      <c r="OIT50" s="211"/>
      <c r="OIU50" s="211"/>
      <c r="OIV50" s="211"/>
      <c r="OIW50" s="211"/>
      <c r="OIX50" s="211"/>
      <c r="OIY50" s="211"/>
      <c r="OIZ50" s="211"/>
      <c r="OJA50" s="211"/>
      <c r="OJB50" s="211"/>
      <c r="OJC50" s="211"/>
      <c r="OJD50" s="211"/>
      <c r="OJE50" s="211"/>
      <c r="OJF50" s="211"/>
      <c r="OJG50" s="211"/>
      <c r="OJH50" s="211"/>
      <c r="OJI50" s="211"/>
      <c r="OJJ50" s="211"/>
      <c r="OJK50" s="211"/>
      <c r="OJL50" s="211"/>
      <c r="OJM50" s="211"/>
      <c r="OJN50" s="211"/>
      <c r="OJO50" s="211"/>
      <c r="OJP50" s="211"/>
      <c r="OJQ50" s="211"/>
      <c r="OJR50" s="211"/>
      <c r="OJS50" s="211"/>
      <c r="OJT50" s="211"/>
      <c r="OJU50" s="211"/>
      <c r="OJV50" s="211"/>
      <c r="OJW50" s="211"/>
      <c r="OJX50" s="211"/>
      <c r="OJY50" s="211"/>
      <c r="OJZ50" s="211"/>
      <c r="OKA50" s="211"/>
      <c r="OKB50" s="211"/>
      <c r="OKC50" s="211"/>
      <c r="OKD50" s="211"/>
      <c r="OKE50" s="211"/>
      <c r="OKF50" s="211"/>
      <c r="OKG50" s="211"/>
      <c r="OKH50" s="211"/>
      <c r="OKI50" s="211"/>
      <c r="OKJ50" s="211"/>
      <c r="OKK50" s="211"/>
      <c r="OKL50" s="211"/>
      <c r="OKM50" s="211"/>
      <c r="OKN50" s="211"/>
      <c r="OKO50" s="211"/>
      <c r="OKP50" s="211"/>
      <c r="OKQ50" s="211"/>
      <c r="OKR50" s="211"/>
      <c r="OKS50" s="211"/>
      <c r="OKT50" s="211"/>
      <c r="OKU50" s="211"/>
      <c r="OKV50" s="211"/>
      <c r="OKW50" s="211"/>
      <c r="OKX50" s="211"/>
      <c r="OKY50" s="211"/>
      <c r="OKZ50" s="211"/>
      <c r="OLA50" s="211"/>
      <c r="OLB50" s="211"/>
      <c r="OLC50" s="211"/>
      <c r="OLD50" s="211"/>
      <c r="OLE50" s="211"/>
      <c r="OLF50" s="211"/>
      <c r="OLG50" s="211"/>
      <c r="OLH50" s="211"/>
      <c r="OLI50" s="211"/>
      <c r="OLJ50" s="211"/>
      <c r="OLK50" s="211"/>
      <c r="OLL50" s="211"/>
      <c r="OLM50" s="211"/>
      <c r="OLN50" s="211"/>
      <c r="OLO50" s="211"/>
      <c r="OLP50" s="211"/>
      <c r="OLQ50" s="211"/>
      <c r="OLR50" s="211"/>
      <c r="OLS50" s="211"/>
      <c r="OLT50" s="211"/>
      <c r="OLU50" s="211"/>
      <c r="OLV50" s="211"/>
      <c r="OLW50" s="211"/>
      <c r="OLX50" s="211"/>
      <c r="OLY50" s="211"/>
      <c r="OLZ50" s="211"/>
      <c r="OMA50" s="211"/>
      <c r="OMB50" s="211"/>
      <c r="OMC50" s="211"/>
      <c r="OMD50" s="211"/>
      <c r="OME50" s="211"/>
      <c r="OMF50" s="211"/>
      <c r="OMG50" s="211"/>
      <c r="OMH50" s="211"/>
      <c r="OMI50" s="211"/>
      <c r="OMJ50" s="211"/>
      <c r="OMK50" s="211"/>
      <c r="OML50" s="211"/>
      <c r="OMM50" s="211"/>
      <c r="OMN50" s="211"/>
      <c r="OMO50" s="211"/>
      <c r="OMP50" s="211"/>
      <c r="OMQ50" s="211"/>
      <c r="OMR50" s="211"/>
      <c r="OMS50" s="211"/>
      <c r="OMT50" s="211"/>
      <c r="OMU50" s="211"/>
      <c r="OMV50" s="211"/>
      <c r="OMW50" s="211"/>
      <c r="OMX50" s="211"/>
      <c r="OMY50" s="211"/>
      <c r="OMZ50" s="211"/>
      <c r="ONA50" s="211"/>
      <c r="ONB50" s="211"/>
      <c r="ONC50" s="211"/>
      <c r="OND50" s="211"/>
      <c r="ONE50" s="211"/>
      <c r="ONF50" s="211"/>
      <c r="ONG50" s="211"/>
      <c r="ONH50" s="211"/>
      <c r="ONI50" s="211"/>
      <c r="ONJ50" s="211"/>
      <c r="ONK50" s="211"/>
      <c r="ONL50" s="211"/>
      <c r="ONM50" s="211"/>
      <c r="ONN50" s="211"/>
      <c r="ONO50" s="211"/>
      <c r="ONP50" s="211"/>
      <c r="ONQ50" s="211"/>
      <c r="ONR50" s="211"/>
      <c r="ONS50" s="211"/>
      <c r="ONT50" s="211"/>
      <c r="ONU50" s="211"/>
      <c r="ONV50" s="211"/>
      <c r="ONW50" s="211"/>
      <c r="ONX50" s="211"/>
      <c r="ONY50" s="211"/>
      <c r="ONZ50" s="211"/>
      <c r="OOA50" s="211"/>
      <c r="OOB50" s="211"/>
      <c r="OOC50" s="211"/>
      <c r="OOD50" s="211"/>
      <c r="OOE50" s="211"/>
      <c r="OOF50" s="211"/>
      <c r="OOG50" s="211"/>
      <c r="OOH50" s="211"/>
      <c r="OOI50" s="211"/>
      <c r="OOJ50" s="211"/>
      <c r="OOK50" s="211"/>
      <c r="OOL50" s="211"/>
      <c r="OOM50" s="211"/>
      <c r="OON50" s="211"/>
      <c r="OOO50" s="211"/>
      <c r="OOP50" s="211"/>
      <c r="OOQ50" s="211"/>
      <c r="OOR50" s="211"/>
      <c r="OOS50" s="211"/>
      <c r="OOT50" s="211"/>
      <c r="OOU50" s="211"/>
      <c r="OOV50" s="211"/>
      <c r="OOW50" s="211"/>
      <c r="OOX50" s="211"/>
      <c r="OOY50" s="211"/>
      <c r="OOZ50" s="211"/>
      <c r="OPA50" s="211"/>
      <c r="OPB50" s="211"/>
      <c r="OPC50" s="211"/>
      <c r="OPD50" s="211"/>
      <c r="OPE50" s="211"/>
      <c r="OPF50" s="211"/>
      <c r="OPG50" s="211"/>
      <c r="OPH50" s="211"/>
      <c r="OPI50" s="211"/>
      <c r="OPJ50" s="211"/>
      <c r="OPK50" s="211"/>
      <c r="OPL50" s="211"/>
      <c r="OPM50" s="211"/>
      <c r="OPN50" s="211"/>
      <c r="OPO50" s="211"/>
      <c r="OPP50" s="211"/>
      <c r="OPQ50" s="211"/>
      <c r="OPR50" s="211"/>
      <c r="OPS50" s="211"/>
      <c r="OPT50" s="211"/>
      <c r="OPU50" s="211"/>
      <c r="OPV50" s="211"/>
      <c r="OPW50" s="211"/>
      <c r="OPX50" s="211"/>
      <c r="OPY50" s="211"/>
      <c r="OPZ50" s="211"/>
      <c r="OQA50" s="211"/>
      <c r="OQB50" s="211"/>
      <c r="OQC50" s="211"/>
      <c r="OQD50" s="211"/>
      <c r="OQE50" s="211"/>
      <c r="OQF50" s="211"/>
      <c r="OQG50" s="211"/>
      <c r="OQH50" s="211"/>
      <c r="OQI50" s="211"/>
      <c r="OQJ50" s="211"/>
      <c r="OQK50" s="211"/>
      <c r="OQL50" s="211"/>
      <c r="OQM50" s="211"/>
      <c r="OQN50" s="211"/>
      <c r="OQO50" s="211"/>
      <c r="OQP50" s="211"/>
      <c r="OQQ50" s="211"/>
      <c r="OQR50" s="211"/>
      <c r="OQS50" s="211"/>
      <c r="OQT50" s="211"/>
      <c r="OQU50" s="211"/>
      <c r="OQV50" s="211"/>
      <c r="OQW50" s="211"/>
      <c r="OQX50" s="211"/>
      <c r="OQY50" s="211"/>
      <c r="OQZ50" s="211"/>
      <c r="ORA50" s="211"/>
      <c r="ORB50" s="211"/>
      <c r="ORC50" s="211"/>
      <c r="ORD50" s="211"/>
      <c r="ORE50" s="211"/>
      <c r="ORF50" s="211"/>
      <c r="ORG50" s="211"/>
      <c r="ORH50" s="211"/>
      <c r="ORI50" s="211"/>
      <c r="ORJ50" s="211"/>
      <c r="ORK50" s="211"/>
      <c r="ORL50" s="211"/>
      <c r="ORM50" s="211"/>
      <c r="ORN50" s="211"/>
      <c r="ORO50" s="211"/>
      <c r="ORP50" s="211"/>
      <c r="ORQ50" s="211"/>
      <c r="ORR50" s="211"/>
      <c r="ORS50" s="211"/>
      <c r="ORT50" s="211"/>
      <c r="ORU50" s="211"/>
      <c r="ORV50" s="211"/>
      <c r="ORW50" s="211"/>
      <c r="ORX50" s="211"/>
      <c r="ORY50" s="211"/>
      <c r="ORZ50" s="211"/>
      <c r="OSA50" s="211"/>
      <c r="OSB50" s="211"/>
      <c r="OSC50" s="211"/>
      <c r="OSD50" s="211"/>
      <c r="OSE50" s="211"/>
      <c r="OSF50" s="211"/>
      <c r="OSG50" s="211"/>
      <c r="OSH50" s="211"/>
      <c r="OSI50" s="211"/>
      <c r="OSJ50" s="211"/>
      <c r="OSK50" s="211"/>
      <c r="OSL50" s="211"/>
      <c r="OSM50" s="211"/>
      <c r="OSN50" s="211"/>
      <c r="OSO50" s="211"/>
      <c r="OSP50" s="211"/>
      <c r="OSQ50" s="211"/>
      <c r="OSR50" s="211"/>
      <c r="OSS50" s="211"/>
      <c r="OST50" s="211"/>
      <c r="OSU50" s="211"/>
      <c r="OSV50" s="211"/>
      <c r="OSW50" s="211"/>
      <c r="OSX50" s="211"/>
      <c r="OSY50" s="211"/>
      <c r="OSZ50" s="211"/>
      <c r="OTA50" s="211"/>
      <c r="OTB50" s="211"/>
      <c r="OTC50" s="211"/>
      <c r="OTD50" s="211"/>
      <c r="OTE50" s="211"/>
      <c r="OTF50" s="211"/>
      <c r="OTG50" s="211"/>
      <c r="OTH50" s="211"/>
      <c r="OTI50" s="211"/>
      <c r="OTJ50" s="211"/>
      <c r="OTK50" s="211"/>
      <c r="OTL50" s="211"/>
      <c r="OTM50" s="211"/>
      <c r="OTN50" s="211"/>
      <c r="OTO50" s="211"/>
      <c r="OTP50" s="211"/>
      <c r="OTQ50" s="211"/>
      <c r="OTR50" s="211"/>
      <c r="OTS50" s="211"/>
      <c r="OTT50" s="211"/>
      <c r="OTU50" s="211"/>
      <c r="OTV50" s="211"/>
      <c r="OTW50" s="211"/>
      <c r="OTX50" s="211"/>
      <c r="OTY50" s="211"/>
      <c r="OTZ50" s="211"/>
      <c r="OUA50" s="211"/>
      <c r="OUB50" s="211"/>
      <c r="OUC50" s="211"/>
      <c r="OUD50" s="211"/>
      <c r="OUE50" s="211"/>
      <c r="OUF50" s="211"/>
      <c r="OUG50" s="211"/>
      <c r="OUH50" s="211"/>
      <c r="OUI50" s="211"/>
      <c r="OUJ50" s="211"/>
      <c r="OUK50" s="211"/>
      <c r="OUL50" s="211"/>
      <c r="OUM50" s="211"/>
      <c r="OUN50" s="211"/>
      <c r="OUO50" s="211"/>
      <c r="OUP50" s="211"/>
      <c r="OUQ50" s="211"/>
      <c r="OUR50" s="211"/>
      <c r="OUS50" s="211"/>
      <c r="OUT50" s="211"/>
      <c r="OUU50" s="211"/>
      <c r="OUV50" s="211"/>
      <c r="OUW50" s="211"/>
      <c r="OUX50" s="211"/>
      <c r="OUY50" s="211"/>
      <c r="OUZ50" s="211"/>
      <c r="OVA50" s="211"/>
      <c r="OVB50" s="211"/>
      <c r="OVC50" s="211"/>
      <c r="OVD50" s="211"/>
      <c r="OVE50" s="211"/>
      <c r="OVF50" s="211"/>
      <c r="OVG50" s="211"/>
      <c r="OVH50" s="211"/>
      <c r="OVI50" s="211"/>
      <c r="OVJ50" s="211"/>
      <c r="OVK50" s="211"/>
      <c r="OVL50" s="211"/>
      <c r="OVM50" s="211"/>
      <c r="OVN50" s="211"/>
      <c r="OVO50" s="211"/>
      <c r="OVP50" s="211"/>
      <c r="OVQ50" s="211"/>
      <c r="OVR50" s="211"/>
      <c r="OVS50" s="211"/>
      <c r="OVT50" s="211"/>
      <c r="OVU50" s="211"/>
      <c r="OVV50" s="211"/>
      <c r="OVW50" s="211"/>
      <c r="OVX50" s="211"/>
      <c r="OVY50" s="211"/>
      <c r="OVZ50" s="211"/>
      <c r="OWA50" s="211"/>
      <c r="OWB50" s="211"/>
      <c r="OWC50" s="211"/>
      <c r="OWD50" s="211"/>
      <c r="OWE50" s="211"/>
      <c r="OWF50" s="211"/>
      <c r="OWG50" s="211"/>
      <c r="OWH50" s="211"/>
      <c r="OWI50" s="211"/>
      <c r="OWJ50" s="211"/>
      <c r="OWK50" s="211"/>
      <c r="OWL50" s="211"/>
      <c r="OWM50" s="211"/>
      <c r="OWN50" s="211"/>
      <c r="OWO50" s="211"/>
      <c r="OWP50" s="211"/>
      <c r="OWQ50" s="211"/>
      <c r="OWR50" s="211"/>
      <c r="OWS50" s="211"/>
      <c r="OWT50" s="211"/>
      <c r="OWU50" s="211"/>
      <c r="OWV50" s="211"/>
      <c r="OWW50" s="211"/>
      <c r="OWX50" s="211"/>
      <c r="OWY50" s="211"/>
      <c r="OWZ50" s="211"/>
      <c r="OXA50" s="211"/>
      <c r="OXB50" s="211"/>
      <c r="OXC50" s="211"/>
      <c r="OXD50" s="211"/>
      <c r="OXE50" s="211"/>
      <c r="OXF50" s="211"/>
      <c r="OXG50" s="211"/>
      <c r="OXH50" s="211"/>
      <c r="OXI50" s="211"/>
      <c r="OXJ50" s="211"/>
      <c r="OXK50" s="211"/>
      <c r="OXL50" s="211"/>
      <c r="OXM50" s="211"/>
      <c r="OXN50" s="211"/>
      <c r="OXO50" s="211"/>
      <c r="OXP50" s="211"/>
      <c r="OXQ50" s="211"/>
      <c r="OXR50" s="211"/>
      <c r="OXS50" s="211"/>
      <c r="OXT50" s="211"/>
      <c r="OXU50" s="211"/>
      <c r="OXV50" s="211"/>
      <c r="OXW50" s="211"/>
      <c r="OXX50" s="211"/>
      <c r="OXY50" s="211"/>
      <c r="OXZ50" s="211"/>
      <c r="OYA50" s="211"/>
      <c r="OYB50" s="211"/>
      <c r="OYC50" s="211"/>
      <c r="OYD50" s="211"/>
      <c r="OYE50" s="211"/>
      <c r="OYF50" s="211"/>
      <c r="OYG50" s="211"/>
      <c r="OYH50" s="211"/>
      <c r="OYI50" s="211"/>
      <c r="OYJ50" s="211"/>
      <c r="OYK50" s="211"/>
      <c r="OYL50" s="211"/>
      <c r="OYM50" s="211"/>
      <c r="OYN50" s="211"/>
      <c r="OYO50" s="211"/>
      <c r="OYP50" s="211"/>
      <c r="OYQ50" s="211"/>
      <c r="OYR50" s="211"/>
      <c r="OYS50" s="211"/>
      <c r="OYT50" s="211"/>
      <c r="OYU50" s="211"/>
      <c r="OYV50" s="211"/>
      <c r="OYW50" s="211"/>
      <c r="OYX50" s="211"/>
      <c r="OYY50" s="211"/>
      <c r="OYZ50" s="211"/>
      <c r="OZA50" s="211"/>
      <c r="OZB50" s="211"/>
      <c r="OZC50" s="211"/>
      <c r="OZD50" s="211"/>
      <c r="OZE50" s="211"/>
      <c r="OZF50" s="211"/>
      <c r="OZG50" s="211"/>
      <c r="OZH50" s="211"/>
      <c r="OZI50" s="211"/>
      <c r="OZJ50" s="211"/>
      <c r="OZK50" s="211"/>
      <c r="OZL50" s="211"/>
      <c r="OZM50" s="211"/>
      <c r="OZN50" s="211"/>
      <c r="OZO50" s="211"/>
      <c r="OZP50" s="211"/>
      <c r="OZQ50" s="211"/>
      <c r="OZR50" s="211"/>
      <c r="OZS50" s="211"/>
      <c r="OZT50" s="211"/>
      <c r="OZU50" s="211"/>
      <c r="OZV50" s="211"/>
      <c r="OZW50" s="211"/>
      <c r="OZX50" s="211"/>
      <c r="OZY50" s="211"/>
      <c r="OZZ50" s="211"/>
      <c r="PAA50" s="211"/>
      <c r="PAB50" s="211"/>
      <c r="PAC50" s="211"/>
      <c r="PAD50" s="211"/>
      <c r="PAE50" s="211"/>
      <c r="PAF50" s="211"/>
      <c r="PAG50" s="211"/>
      <c r="PAH50" s="211"/>
      <c r="PAI50" s="211"/>
      <c r="PAJ50" s="211"/>
      <c r="PAK50" s="211"/>
      <c r="PAL50" s="211"/>
      <c r="PAM50" s="211"/>
      <c r="PAN50" s="211"/>
      <c r="PAO50" s="211"/>
      <c r="PAP50" s="211"/>
      <c r="PAQ50" s="211"/>
      <c r="PAR50" s="211"/>
      <c r="PAS50" s="211"/>
      <c r="PAT50" s="211"/>
      <c r="PAU50" s="211"/>
      <c r="PAV50" s="211"/>
      <c r="PAW50" s="211"/>
      <c r="PAX50" s="211"/>
      <c r="PAY50" s="211"/>
      <c r="PAZ50" s="211"/>
      <c r="PBA50" s="211"/>
      <c r="PBB50" s="211"/>
      <c r="PBC50" s="211"/>
      <c r="PBD50" s="211"/>
      <c r="PBE50" s="211"/>
      <c r="PBF50" s="211"/>
      <c r="PBG50" s="211"/>
      <c r="PBH50" s="211"/>
      <c r="PBI50" s="211"/>
      <c r="PBJ50" s="211"/>
      <c r="PBK50" s="211"/>
      <c r="PBL50" s="211"/>
      <c r="PBM50" s="211"/>
      <c r="PBN50" s="211"/>
      <c r="PBO50" s="211"/>
      <c r="PBP50" s="211"/>
      <c r="PBQ50" s="211"/>
      <c r="PBR50" s="211"/>
      <c r="PBS50" s="211"/>
      <c r="PBT50" s="211"/>
      <c r="PBU50" s="211"/>
      <c r="PBV50" s="211"/>
      <c r="PBW50" s="211"/>
      <c r="PBX50" s="211"/>
      <c r="PBY50" s="211"/>
      <c r="PBZ50" s="211"/>
      <c r="PCA50" s="211"/>
      <c r="PCB50" s="211"/>
      <c r="PCC50" s="211"/>
      <c r="PCD50" s="211"/>
      <c r="PCE50" s="211"/>
      <c r="PCF50" s="211"/>
      <c r="PCG50" s="211"/>
      <c r="PCH50" s="211"/>
      <c r="PCI50" s="211"/>
      <c r="PCJ50" s="211"/>
      <c r="PCK50" s="211"/>
      <c r="PCL50" s="211"/>
      <c r="PCM50" s="211"/>
      <c r="PCN50" s="211"/>
      <c r="PCO50" s="211"/>
      <c r="PCP50" s="211"/>
      <c r="PCQ50" s="211"/>
      <c r="PCR50" s="211"/>
      <c r="PCS50" s="211"/>
      <c r="PCT50" s="211"/>
      <c r="PCU50" s="211"/>
      <c r="PCV50" s="211"/>
      <c r="PCW50" s="211"/>
      <c r="PCX50" s="211"/>
      <c r="PCY50" s="211"/>
      <c r="PCZ50" s="211"/>
      <c r="PDA50" s="211"/>
      <c r="PDB50" s="211"/>
      <c r="PDC50" s="211"/>
      <c r="PDD50" s="211"/>
      <c r="PDE50" s="211"/>
      <c r="PDF50" s="211"/>
      <c r="PDG50" s="211"/>
      <c r="PDH50" s="211"/>
      <c r="PDI50" s="211"/>
      <c r="PDJ50" s="211"/>
      <c r="PDK50" s="211"/>
      <c r="PDL50" s="211"/>
      <c r="PDM50" s="211"/>
      <c r="PDN50" s="211"/>
      <c r="PDO50" s="211"/>
      <c r="PDP50" s="211"/>
      <c r="PDQ50" s="211"/>
      <c r="PDR50" s="211"/>
      <c r="PDS50" s="211"/>
      <c r="PDT50" s="211"/>
      <c r="PDU50" s="211"/>
      <c r="PDV50" s="211"/>
      <c r="PDW50" s="211"/>
      <c r="PDX50" s="211"/>
      <c r="PDY50" s="211"/>
      <c r="PDZ50" s="211"/>
      <c r="PEA50" s="211"/>
      <c r="PEB50" s="211"/>
      <c r="PEC50" s="211"/>
      <c r="PED50" s="211"/>
      <c r="PEE50" s="211"/>
      <c r="PEF50" s="211"/>
      <c r="PEG50" s="211"/>
      <c r="PEH50" s="211"/>
      <c r="PEI50" s="211"/>
      <c r="PEJ50" s="211"/>
      <c r="PEK50" s="211"/>
      <c r="PEL50" s="211"/>
      <c r="PEM50" s="211"/>
      <c r="PEN50" s="211"/>
      <c r="PEO50" s="211"/>
      <c r="PEP50" s="211"/>
      <c r="PEQ50" s="211"/>
      <c r="PER50" s="211"/>
      <c r="PES50" s="211"/>
      <c r="PET50" s="211"/>
      <c r="PEU50" s="211"/>
      <c r="PEV50" s="211"/>
      <c r="PEW50" s="211"/>
      <c r="PEX50" s="211"/>
      <c r="PEY50" s="211"/>
      <c r="PEZ50" s="211"/>
      <c r="PFA50" s="211"/>
      <c r="PFB50" s="211"/>
      <c r="PFC50" s="211"/>
      <c r="PFD50" s="211"/>
      <c r="PFE50" s="211"/>
      <c r="PFF50" s="211"/>
      <c r="PFG50" s="211"/>
      <c r="PFH50" s="211"/>
      <c r="PFI50" s="211"/>
      <c r="PFJ50" s="211"/>
      <c r="PFK50" s="211"/>
      <c r="PFL50" s="211"/>
      <c r="PFM50" s="211"/>
      <c r="PFN50" s="211"/>
      <c r="PFO50" s="211"/>
      <c r="PFP50" s="211"/>
      <c r="PFQ50" s="211"/>
      <c r="PFR50" s="211"/>
      <c r="PFS50" s="211"/>
      <c r="PFT50" s="211"/>
      <c r="PFU50" s="211"/>
      <c r="PFV50" s="211"/>
      <c r="PFW50" s="211"/>
      <c r="PFX50" s="211"/>
      <c r="PFY50" s="211"/>
      <c r="PFZ50" s="211"/>
      <c r="PGA50" s="211"/>
      <c r="PGB50" s="211"/>
      <c r="PGC50" s="211"/>
      <c r="PGD50" s="211"/>
      <c r="PGE50" s="211"/>
      <c r="PGF50" s="211"/>
      <c r="PGG50" s="211"/>
      <c r="PGH50" s="211"/>
      <c r="PGI50" s="211"/>
      <c r="PGJ50" s="211"/>
      <c r="PGK50" s="211"/>
      <c r="PGL50" s="211"/>
      <c r="PGM50" s="211"/>
      <c r="PGN50" s="211"/>
      <c r="PGO50" s="211"/>
      <c r="PGP50" s="211"/>
      <c r="PGQ50" s="211"/>
      <c r="PGR50" s="211"/>
      <c r="PGS50" s="211"/>
      <c r="PGT50" s="211"/>
      <c r="PGU50" s="211"/>
      <c r="PGV50" s="211"/>
      <c r="PGW50" s="211"/>
      <c r="PGX50" s="211"/>
      <c r="PGY50" s="211"/>
      <c r="PGZ50" s="211"/>
      <c r="PHA50" s="211"/>
      <c r="PHB50" s="211"/>
      <c r="PHC50" s="211"/>
      <c r="PHD50" s="211"/>
      <c r="PHE50" s="211"/>
      <c r="PHF50" s="211"/>
      <c r="PHG50" s="211"/>
      <c r="PHH50" s="211"/>
      <c r="PHI50" s="211"/>
      <c r="PHJ50" s="211"/>
      <c r="PHK50" s="211"/>
      <c r="PHL50" s="211"/>
      <c r="PHM50" s="211"/>
      <c r="PHN50" s="211"/>
      <c r="PHO50" s="211"/>
      <c r="PHP50" s="211"/>
      <c r="PHQ50" s="211"/>
      <c r="PHR50" s="211"/>
      <c r="PHS50" s="211"/>
      <c r="PHT50" s="211"/>
      <c r="PHU50" s="211"/>
      <c r="PHV50" s="211"/>
      <c r="PHW50" s="211"/>
      <c r="PHX50" s="211"/>
      <c r="PHY50" s="211"/>
      <c r="PHZ50" s="211"/>
      <c r="PIA50" s="211"/>
      <c r="PIB50" s="211"/>
      <c r="PIC50" s="211"/>
      <c r="PID50" s="211"/>
      <c r="PIE50" s="211"/>
      <c r="PIF50" s="211"/>
      <c r="PIG50" s="211"/>
      <c r="PIH50" s="211"/>
      <c r="PII50" s="211"/>
      <c r="PIJ50" s="211"/>
      <c r="PIK50" s="211"/>
      <c r="PIL50" s="211"/>
      <c r="PIM50" s="211"/>
      <c r="PIN50" s="211"/>
      <c r="PIO50" s="211"/>
      <c r="PIP50" s="211"/>
      <c r="PIQ50" s="211"/>
      <c r="PIR50" s="211"/>
      <c r="PIS50" s="211"/>
      <c r="PIT50" s="211"/>
      <c r="PIU50" s="211"/>
      <c r="PIV50" s="211"/>
      <c r="PIW50" s="211"/>
      <c r="PIX50" s="211"/>
      <c r="PIY50" s="211"/>
      <c r="PIZ50" s="211"/>
      <c r="PJA50" s="211"/>
      <c r="PJB50" s="211"/>
      <c r="PJC50" s="211"/>
      <c r="PJD50" s="211"/>
      <c r="PJE50" s="211"/>
      <c r="PJF50" s="211"/>
      <c r="PJG50" s="211"/>
      <c r="PJH50" s="211"/>
      <c r="PJI50" s="211"/>
      <c r="PJJ50" s="211"/>
      <c r="PJK50" s="211"/>
      <c r="PJL50" s="211"/>
      <c r="PJM50" s="211"/>
      <c r="PJN50" s="211"/>
      <c r="PJO50" s="211"/>
      <c r="PJP50" s="211"/>
      <c r="PJQ50" s="211"/>
      <c r="PJR50" s="211"/>
      <c r="PJS50" s="211"/>
      <c r="PJT50" s="211"/>
      <c r="PJU50" s="211"/>
      <c r="PJV50" s="211"/>
      <c r="PJW50" s="211"/>
      <c r="PJX50" s="211"/>
      <c r="PJY50" s="211"/>
      <c r="PJZ50" s="211"/>
      <c r="PKA50" s="211"/>
      <c r="PKB50" s="211"/>
      <c r="PKC50" s="211"/>
      <c r="PKD50" s="211"/>
      <c r="PKE50" s="211"/>
      <c r="PKF50" s="211"/>
      <c r="PKG50" s="211"/>
      <c r="PKH50" s="211"/>
      <c r="PKI50" s="211"/>
      <c r="PKJ50" s="211"/>
      <c r="PKK50" s="211"/>
      <c r="PKL50" s="211"/>
      <c r="PKM50" s="211"/>
      <c r="PKN50" s="211"/>
      <c r="PKO50" s="211"/>
      <c r="PKP50" s="211"/>
      <c r="PKQ50" s="211"/>
      <c r="PKR50" s="211"/>
      <c r="PKS50" s="211"/>
      <c r="PKT50" s="211"/>
      <c r="PKU50" s="211"/>
      <c r="PKV50" s="211"/>
      <c r="PKW50" s="211"/>
      <c r="PKX50" s="211"/>
      <c r="PKY50" s="211"/>
      <c r="PKZ50" s="211"/>
      <c r="PLA50" s="211"/>
      <c r="PLB50" s="211"/>
      <c r="PLC50" s="211"/>
      <c r="PLD50" s="211"/>
      <c r="PLE50" s="211"/>
      <c r="PLF50" s="211"/>
      <c r="PLG50" s="211"/>
      <c r="PLH50" s="211"/>
      <c r="PLI50" s="211"/>
      <c r="PLJ50" s="211"/>
      <c r="PLK50" s="211"/>
      <c r="PLL50" s="211"/>
      <c r="PLM50" s="211"/>
      <c r="PLN50" s="211"/>
      <c r="PLO50" s="211"/>
      <c r="PLP50" s="211"/>
      <c r="PLQ50" s="211"/>
      <c r="PLR50" s="211"/>
      <c r="PLS50" s="211"/>
      <c r="PLT50" s="211"/>
      <c r="PLU50" s="211"/>
      <c r="PLV50" s="211"/>
      <c r="PLW50" s="211"/>
      <c r="PLX50" s="211"/>
      <c r="PLY50" s="211"/>
      <c r="PLZ50" s="211"/>
      <c r="PMA50" s="211"/>
      <c r="PMB50" s="211"/>
      <c r="PMC50" s="211"/>
      <c r="PMD50" s="211"/>
      <c r="PME50" s="211"/>
      <c r="PMF50" s="211"/>
      <c r="PMG50" s="211"/>
      <c r="PMH50" s="211"/>
      <c r="PMI50" s="211"/>
      <c r="PMJ50" s="211"/>
      <c r="PMK50" s="211"/>
      <c r="PML50" s="211"/>
      <c r="PMM50" s="211"/>
      <c r="PMN50" s="211"/>
      <c r="PMO50" s="211"/>
      <c r="PMP50" s="211"/>
      <c r="PMQ50" s="211"/>
      <c r="PMR50" s="211"/>
      <c r="PMS50" s="211"/>
      <c r="PMT50" s="211"/>
      <c r="PMU50" s="211"/>
      <c r="PMV50" s="211"/>
      <c r="PMW50" s="211"/>
      <c r="PMX50" s="211"/>
      <c r="PMY50" s="211"/>
      <c r="PMZ50" s="211"/>
      <c r="PNA50" s="211"/>
      <c r="PNB50" s="211"/>
      <c r="PNC50" s="211"/>
      <c r="PND50" s="211"/>
      <c r="PNE50" s="211"/>
      <c r="PNF50" s="211"/>
      <c r="PNG50" s="211"/>
      <c r="PNH50" s="211"/>
      <c r="PNI50" s="211"/>
      <c r="PNJ50" s="211"/>
      <c r="PNK50" s="211"/>
      <c r="PNL50" s="211"/>
      <c r="PNM50" s="211"/>
      <c r="PNN50" s="211"/>
      <c r="PNO50" s="211"/>
      <c r="PNP50" s="211"/>
      <c r="PNQ50" s="211"/>
      <c r="PNR50" s="211"/>
      <c r="PNS50" s="211"/>
      <c r="PNT50" s="211"/>
      <c r="PNU50" s="211"/>
      <c r="PNV50" s="211"/>
      <c r="PNW50" s="211"/>
      <c r="PNX50" s="211"/>
      <c r="PNY50" s="211"/>
      <c r="PNZ50" s="211"/>
      <c r="POA50" s="211"/>
      <c r="POB50" s="211"/>
      <c r="POC50" s="211"/>
      <c r="POD50" s="211"/>
      <c r="POE50" s="211"/>
      <c r="POF50" s="211"/>
      <c r="POG50" s="211"/>
      <c r="POH50" s="211"/>
      <c r="POI50" s="211"/>
      <c r="POJ50" s="211"/>
      <c r="POK50" s="211"/>
      <c r="POL50" s="211"/>
      <c r="POM50" s="211"/>
      <c r="PON50" s="211"/>
      <c r="POO50" s="211"/>
      <c r="POP50" s="211"/>
      <c r="POQ50" s="211"/>
      <c r="POR50" s="211"/>
      <c r="POS50" s="211"/>
      <c r="POT50" s="211"/>
      <c r="POU50" s="211"/>
      <c r="POV50" s="211"/>
      <c r="POW50" s="211"/>
      <c r="POX50" s="211"/>
      <c r="POY50" s="211"/>
      <c r="POZ50" s="211"/>
      <c r="PPA50" s="211"/>
      <c r="PPB50" s="211"/>
      <c r="PPC50" s="211"/>
      <c r="PPD50" s="211"/>
      <c r="PPE50" s="211"/>
      <c r="PPF50" s="211"/>
      <c r="PPG50" s="211"/>
      <c r="PPH50" s="211"/>
      <c r="PPI50" s="211"/>
      <c r="PPJ50" s="211"/>
      <c r="PPK50" s="211"/>
      <c r="PPL50" s="211"/>
      <c r="PPM50" s="211"/>
      <c r="PPN50" s="211"/>
      <c r="PPO50" s="211"/>
      <c r="PPP50" s="211"/>
      <c r="PPQ50" s="211"/>
      <c r="PPR50" s="211"/>
      <c r="PPS50" s="211"/>
      <c r="PPT50" s="211"/>
      <c r="PPU50" s="211"/>
      <c r="PPV50" s="211"/>
      <c r="PPW50" s="211"/>
      <c r="PPX50" s="211"/>
      <c r="PPY50" s="211"/>
      <c r="PPZ50" s="211"/>
      <c r="PQA50" s="211"/>
      <c r="PQB50" s="211"/>
      <c r="PQC50" s="211"/>
      <c r="PQD50" s="211"/>
      <c r="PQE50" s="211"/>
      <c r="PQF50" s="211"/>
      <c r="PQG50" s="211"/>
      <c r="PQH50" s="211"/>
      <c r="PQI50" s="211"/>
      <c r="PQJ50" s="211"/>
      <c r="PQK50" s="211"/>
      <c r="PQL50" s="211"/>
      <c r="PQM50" s="211"/>
      <c r="PQN50" s="211"/>
      <c r="PQO50" s="211"/>
      <c r="PQP50" s="211"/>
      <c r="PQQ50" s="211"/>
      <c r="PQR50" s="211"/>
      <c r="PQS50" s="211"/>
      <c r="PQT50" s="211"/>
      <c r="PQU50" s="211"/>
      <c r="PQV50" s="211"/>
      <c r="PQW50" s="211"/>
      <c r="PQX50" s="211"/>
      <c r="PQY50" s="211"/>
      <c r="PQZ50" s="211"/>
      <c r="PRA50" s="211"/>
      <c r="PRB50" s="211"/>
      <c r="PRC50" s="211"/>
      <c r="PRD50" s="211"/>
      <c r="PRE50" s="211"/>
      <c r="PRF50" s="211"/>
      <c r="PRG50" s="211"/>
      <c r="PRH50" s="211"/>
      <c r="PRI50" s="211"/>
      <c r="PRJ50" s="211"/>
      <c r="PRK50" s="211"/>
      <c r="PRL50" s="211"/>
      <c r="PRM50" s="211"/>
      <c r="PRN50" s="211"/>
      <c r="PRO50" s="211"/>
      <c r="PRP50" s="211"/>
      <c r="PRQ50" s="211"/>
      <c r="PRR50" s="211"/>
      <c r="PRS50" s="211"/>
      <c r="PRT50" s="211"/>
      <c r="PRU50" s="211"/>
      <c r="PRV50" s="211"/>
      <c r="PRW50" s="211"/>
      <c r="PRX50" s="211"/>
      <c r="PRY50" s="211"/>
      <c r="PRZ50" s="211"/>
      <c r="PSA50" s="211"/>
      <c r="PSB50" s="211"/>
      <c r="PSC50" s="211"/>
      <c r="PSD50" s="211"/>
      <c r="PSE50" s="211"/>
      <c r="PSF50" s="211"/>
      <c r="PSG50" s="211"/>
      <c r="PSH50" s="211"/>
      <c r="PSI50" s="211"/>
      <c r="PSJ50" s="211"/>
      <c r="PSK50" s="211"/>
      <c r="PSL50" s="211"/>
      <c r="PSM50" s="211"/>
      <c r="PSN50" s="211"/>
      <c r="PSO50" s="211"/>
      <c r="PSP50" s="211"/>
      <c r="PSQ50" s="211"/>
      <c r="PSR50" s="211"/>
      <c r="PSS50" s="211"/>
      <c r="PST50" s="211"/>
      <c r="PSU50" s="211"/>
      <c r="PSV50" s="211"/>
      <c r="PSW50" s="211"/>
      <c r="PSX50" s="211"/>
      <c r="PSY50" s="211"/>
      <c r="PSZ50" s="211"/>
      <c r="PTA50" s="211"/>
      <c r="PTB50" s="211"/>
      <c r="PTC50" s="211"/>
      <c r="PTD50" s="211"/>
      <c r="PTE50" s="211"/>
      <c r="PTF50" s="211"/>
      <c r="PTG50" s="211"/>
      <c r="PTH50" s="211"/>
      <c r="PTI50" s="211"/>
      <c r="PTJ50" s="211"/>
      <c r="PTK50" s="211"/>
      <c r="PTL50" s="211"/>
      <c r="PTM50" s="211"/>
      <c r="PTN50" s="211"/>
      <c r="PTO50" s="211"/>
      <c r="PTP50" s="211"/>
      <c r="PTQ50" s="211"/>
      <c r="PTR50" s="211"/>
      <c r="PTS50" s="211"/>
      <c r="PTT50" s="211"/>
      <c r="PTU50" s="211"/>
      <c r="PTV50" s="211"/>
      <c r="PTW50" s="211"/>
      <c r="PTX50" s="211"/>
      <c r="PTY50" s="211"/>
      <c r="PTZ50" s="211"/>
      <c r="PUA50" s="211"/>
      <c r="PUB50" s="211"/>
      <c r="PUC50" s="211"/>
      <c r="PUD50" s="211"/>
      <c r="PUE50" s="211"/>
      <c r="PUF50" s="211"/>
      <c r="PUG50" s="211"/>
      <c r="PUH50" s="211"/>
      <c r="PUI50" s="211"/>
      <c r="PUJ50" s="211"/>
      <c r="PUK50" s="211"/>
      <c r="PUL50" s="211"/>
      <c r="PUM50" s="211"/>
      <c r="PUN50" s="211"/>
      <c r="PUO50" s="211"/>
      <c r="PUP50" s="211"/>
      <c r="PUQ50" s="211"/>
      <c r="PUR50" s="211"/>
      <c r="PUS50" s="211"/>
      <c r="PUT50" s="211"/>
      <c r="PUU50" s="211"/>
      <c r="PUV50" s="211"/>
      <c r="PUW50" s="211"/>
      <c r="PUX50" s="211"/>
      <c r="PUY50" s="211"/>
      <c r="PUZ50" s="211"/>
      <c r="PVA50" s="211"/>
      <c r="PVB50" s="211"/>
      <c r="PVC50" s="211"/>
      <c r="PVD50" s="211"/>
      <c r="PVE50" s="211"/>
      <c r="PVF50" s="211"/>
      <c r="PVG50" s="211"/>
      <c r="PVH50" s="211"/>
      <c r="PVI50" s="211"/>
      <c r="PVJ50" s="211"/>
      <c r="PVK50" s="211"/>
      <c r="PVL50" s="211"/>
      <c r="PVM50" s="211"/>
      <c r="PVN50" s="211"/>
      <c r="PVO50" s="211"/>
      <c r="PVP50" s="211"/>
      <c r="PVQ50" s="211"/>
      <c r="PVR50" s="211"/>
      <c r="PVS50" s="211"/>
      <c r="PVT50" s="211"/>
      <c r="PVU50" s="211"/>
      <c r="PVV50" s="211"/>
      <c r="PVW50" s="211"/>
      <c r="PVX50" s="211"/>
      <c r="PVY50" s="211"/>
      <c r="PVZ50" s="211"/>
      <c r="PWA50" s="211"/>
      <c r="PWB50" s="211"/>
      <c r="PWC50" s="211"/>
      <c r="PWD50" s="211"/>
      <c r="PWE50" s="211"/>
      <c r="PWF50" s="211"/>
      <c r="PWG50" s="211"/>
      <c r="PWH50" s="211"/>
      <c r="PWI50" s="211"/>
      <c r="PWJ50" s="211"/>
      <c r="PWK50" s="211"/>
      <c r="PWL50" s="211"/>
      <c r="PWM50" s="211"/>
      <c r="PWN50" s="211"/>
      <c r="PWO50" s="211"/>
      <c r="PWP50" s="211"/>
      <c r="PWQ50" s="211"/>
      <c r="PWR50" s="211"/>
      <c r="PWS50" s="211"/>
      <c r="PWT50" s="211"/>
      <c r="PWU50" s="211"/>
      <c r="PWV50" s="211"/>
      <c r="PWW50" s="211"/>
      <c r="PWX50" s="211"/>
      <c r="PWY50" s="211"/>
      <c r="PWZ50" s="211"/>
      <c r="PXA50" s="211"/>
      <c r="PXB50" s="211"/>
      <c r="PXC50" s="211"/>
      <c r="PXD50" s="211"/>
      <c r="PXE50" s="211"/>
      <c r="PXF50" s="211"/>
      <c r="PXG50" s="211"/>
      <c r="PXH50" s="211"/>
      <c r="PXI50" s="211"/>
      <c r="PXJ50" s="211"/>
      <c r="PXK50" s="211"/>
      <c r="PXL50" s="211"/>
      <c r="PXM50" s="211"/>
      <c r="PXN50" s="211"/>
      <c r="PXO50" s="211"/>
      <c r="PXP50" s="211"/>
      <c r="PXQ50" s="211"/>
      <c r="PXR50" s="211"/>
      <c r="PXS50" s="211"/>
      <c r="PXT50" s="211"/>
      <c r="PXU50" s="211"/>
      <c r="PXV50" s="211"/>
      <c r="PXW50" s="211"/>
      <c r="PXX50" s="211"/>
      <c r="PXY50" s="211"/>
      <c r="PXZ50" s="211"/>
      <c r="PYA50" s="211"/>
      <c r="PYB50" s="211"/>
      <c r="PYC50" s="211"/>
      <c r="PYD50" s="211"/>
      <c r="PYE50" s="211"/>
      <c r="PYF50" s="211"/>
      <c r="PYG50" s="211"/>
      <c r="PYH50" s="211"/>
      <c r="PYI50" s="211"/>
      <c r="PYJ50" s="211"/>
      <c r="PYK50" s="211"/>
      <c r="PYL50" s="211"/>
      <c r="PYM50" s="211"/>
      <c r="PYN50" s="211"/>
      <c r="PYO50" s="211"/>
      <c r="PYP50" s="211"/>
      <c r="PYQ50" s="211"/>
      <c r="PYR50" s="211"/>
      <c r="PYS50" s="211"/>
      <c r="PYT50" s="211"/>
      <c r="PYU50" s="211"/>
      <c r="PYV50" s="211"/>
      <c r="PYW50" s="211"/>
      <c r="PYX50" s="211"/>
      <c r="PYY50" s="211"/>
      <c r="PYZ50" s="211"/>
      <c r="PZA50" s="211"/>
      <c r="PZB50" s="211"/>
      <c r="PZC50" s="211"/>
      <c r="PZD50" s="211"/>
      <c r="PZE50" s="211"/>
      <c r="PZF50" s="211"/>
      <c r="PZG50" s="211"/>
      <c r="PZH50" s="211"/>
      <c r="PZI50" s="211"/>
      <c r="PZJ50" s="211"/>
      <c r="PZK50" s="211"/>
      <c r="PZL50" s="211"/>
      <c r="PZM50" s="211"/>
      <c r="PZN50" s="211"/>
      <c r="PZO50" s="211"/>
      <c r="PZP50" s="211"/>
      <c r="PZQ50" s="211"/>
      <c r="PZR50" s="211"/>
      <c r="PZS50" s="211"/>
      <c r="PZT50" s="211"/>
      <c r="PZU50" s="211"/>
      <c r="PZV50" s="211"/>
      <c r="PZW50" s="211"/>
      <c r="PZX50" s="211"/>
      <c r="PZY50" s="211"/>
      <c r="PZZ50" s="211"/>
      <c r="QAA50" s="211"/>
      <c r="QAB50" s="211"/>
      <c r="QAC50" s="211"/>
      <c r="QAD50" s="211"/>
      <c r="QAE50" s="211"/>
      <c r="QAF50" s="211"/>
      <c r="QAG50" s="211"/>
      <c r="QAH50" s="211"/>
      <c r="QAI50" s="211"/>
      <c r="QAJ50" s="211"/>
      <c r="QAK50" s="211"/>
      <c r="QAL50" s="211"/>
      <c r="QAM50" s="211"/>
      <c r="QAN50" s="211"/>
      <c r="QAO50" s="211"/>
      <c r="QAP50" s="211"/>
      <c r="QAQ50" s="211"/>
      <c r="QAR50" s="211"/>
      <c r="QAS50" s="211"/>
      <c r="QAT50" s="211"/>
      <c r="QAU50" s="211"/>
      <c r="QAV50" s="211"/>
      <c r="QAW50" s="211"/>
      <c r="QAX50" s="211"/>
      <c r="QAY50" s="211"/>
      <c r="QAZ50" s="211"/>
      <c r="QBA50" s="211"/>
      <c r="QBB50" s="211"/>
      <c r="QBC50" s="211"/>
      <c r="QBD50" s="211"/>
      <c r="QBE50" s="211"/>
      <c r="QBF50" s="211"/>
      <c r="QBG50" s="211"/>
      <c r="QBH50" s="211"/>
      <c r="QBI50" s="211"/>
      <c r="QBJ50" s="211"/>
      <c r="QBK50" s="211"/>
      <c r="QBL50" s="211"/>
      <c r="QBM50" s="211"/>
      <c r="QBN50" s="211"/>
      <c r="QBO50" s="211"/>
      <c r="QBP50" s="211"/>
      <c r="QBQ50" s="211"/>
      <c r="QBR50" s="211"/>
      <c r="QBS50" s="211"/>
      <c r="QBT50" s="211"/>
      <c r="QBU50" s="211"/>
      <c r="QBV50" s="211"/>
      <c r="QBW50" s="211"/>
      <c r="QBX50" s="211"/>
      <c r="QBY50" s="211"/>
      <c r="QBZ50" s="211"/>
      <c r="QCA50" s="211"/>
      <c r="QCB50" s="211"/>
      <c r="QCC50" s="211"/>
      <c r="QCD50" s="211"/>
      <c r="QCE50" s="211"/>
      <c r="QCF50" s="211"/>
      <c r="QCG50" s="211"/>
      <c r="QCH50" s="211"/>
      <c r="QCI50" s="211"/>
      <c r="QCJ50" s="211"/>
      <c r="QCK50" s="211"/>
      <c r="QCL50" s="211"/>
      <c r="QCM50" s="211"/>
      <c r="QCN50" s="211"/>
      <c r="QCO50" s="211"/>
      <c r="QCP50" s="211"/>
      <c r="QCQ50" s="211"/>
      <c r="QCR50" s="211"/>
      <c r="QCS50" s="211"/>
      <c r="QCT50" s="211"/>
      <c r="QCU50" s="211"/>
      <c r="QCV50" s="211"/>
      <c r="QCW50" s="211"/>
      <c r="QCX50" s="211"/>
      <c r="QCY50" s="211"/>
      <c r="QCZ50" s="211"/>
      <c r="QDA50" s="211"/>
      <c r="QDB50" s="211"/>
      <c r="QDC50" s="211"/>
      <c r="QDD50" s="211"/>
      <c r="QDE50" s="211"/>
      <c r="QDF50" s="211"/>
      <c r="QDG50" s="211"/>
      <c r="QDH50" s="211"/>
      <c r="QDI50" s="211"/>
      <c r="QDJ50" s="211"/>
      <c r="QDK50" s="211"/>
      <c r="QDL50" s="211"/>
      <c r="QDM50" s="211"/>
      <c r="QDN50" s="211"/>
      <c r="QDO50" s="211"/>
      <c r="QDP50" s="211"/>
      <c r="QDQ50" s="211"/>
      <c r="QDR50" s="211"/>
      <c r="QDS50" s="211"/>
      <c r="QDT50" s="211"/>
      <c r="QDU50" s="211"/>
      <c r="QDV50" s="211"/>
      <c r="QDW50" s="211"/>
      <c r="QDX50" s="211"/>
      <c r="QDY50" s="211"/>
      <c r="QDZ50" s="211"/>
      <c r="QEA50" s="211"/>
      <c r="QEB50" s="211"/>
      <c r="QEC50" s="211"/>
      <c r="QED50" s="211"/>
      <c r="QEE50" s="211"/>
      <c r="QEF50" s="211"/>
      <c r="QEG50" s="211"/>
      <c r="QEH50" s="211"/>
      <c r="QEI50" s="211"/>
      <c r="QEJ50" s="211"/>
      <c r="QEK50" s="211"/>
      <c r="QEL50" s="211"/>
      <c r="QEM50" s="211"/>
      <c r="QEN50" s="211"/>
      <c r="QEO50" s="211"/>
      <c r="QEP50" s="211"/>
      <c r="QEQ50" s="211"/>
      <c r="QER50" s="211"/>
      <c r="QES50" s="211"/>
      <c r="QET50" s="211"/>
      <c r="QEU50" s="211"/>
      <c r="QEV50" s="211"/>
      <c r="QEW50" s="211"/>
      <c r="QEX50" s="211"/>
      <c r="QEY50" s="211"/>
      <c r="QEZ50" s="211"/>
      <c r="QFA50" s="211"/>
      <c r="QFB50" s="211"/>
      <c r="QFC50" s="211"/>
      <c r="QFD50" s="211"/>
      <c r="QFE50" s="211"/>
      <c r="QFF50" s="211"/>
      <c r="QFG50" s="211"/>
      <c r="QFH50" s="211"/>
      <c r="QFI50" s="211"/>
      <c r="QFJ50" s="211"/>
      <c r="QFK50" s="211"/>
      <c r="QFL50" s="211"/>
      <c r="QFM50" s="211"/>
      <c r="QFN50" s="211"/>
      <c r="QFO50" s="211"/>
      <c r="QFP50" s="211"/>
      <c r="QFQ50" s="211"/>
      <c r="QFR50" s="211"/>
      <c r="QFS50" s="211"/>
      <c r="QFT50" s="211"/>
      <c r="QFU50" s="211"/>
      <c r="QFV50" s="211"/>
      <c r="QFW50" s="211"/>
      <c r="QFX50" s="211"/>
      <c r="QFY50" s="211"/>
      <c r="QFZ50" s="211"/>
      <c r="QGA50" s="211"/>
      <c r="QGB50" s="211"/>
      <c r="QGC50" s="211"/>
      <c r="QGD50" s="211"/>
      <c r="QGE50" s="211"/>
      <c r="QGF50" s="211"/>
      <c r="QGG50" s="211"/>
      <c r="QGH50" s="211"/>
      <c r="QGI50" s="211"/>
      <c r="QGJ50" s="211"/>
      <c r="QGK50" s="211"/>
      <c r="QGL50" s="211"/>
      <c r="QGM50" s="211"/>
      <c r="QGN50" s="211"/>
      <c r="QGO50" s="211"/>
      <c r="QGP50" s="211"/>
      <c r="QGQ50" s="211"/>
      <c r="QGR50" s="211"/>
      <c r="QGS50" s="211"/>
      <c r="QGT50" s="211"/>
      <c r="QGU50" s="211"/>
      <c r="QGV50" s="211"/>
      <c r="QGW50" s="211"/>
      <c r="QGX50" s="211"/>
      <c r="QGY50" s="211"/>
      <c r="QGZ50" s="211"/>
      <c r="QHA50" s="211"/>
      <c r="QHB50" s="211"/>
      <c r="QHC50" s="211"/>
      <c r="QHD50" s="211"/>
      <c r="QHE50" s="211"/>
      <c r="QHF50" s="211"/>
      <c r="QHG50" s="211"/>
      <c r="QHH50" s="211"/>
      <c r="QHI50" s="211"/>
      <c r="QHJ50" s="211"/>
      <c r="QHK50" s="211"/>
      <c r="QHL50" s="211"/>
      <c r="QHM50" s="211"/>
      <c r="QHN50" s="211"/>
      <c r="QHO50" s="211"/>
      <c r="QHP50" s="211"/>
      <c r="QHQ50" s="211"/>
      <c r="QHR50" s="211"/>
      <c r="QHS50" s="211"/>
      <c r="QHT50" s="211"/>
      <c r="QHU50" s="211"/>
      <c r="QHV50" s="211"/>
      <c r="QHW50" s="211"/>
      <c r="QHX50" s="211"/>
      <c r="QHY50" s="211"/>
      <c r="QHZ50" s="211"/>
      <c r="QIA50" s="211"/>
      <c r="QIB50" s="211"/>
      <c r="QIC50" s="211"/>
      <c r="QID50" s="211"/>
      <c r="QIE50" s="211"/>
      <c r="QIF50" s="211"/>
      <c r="QIG50" s="211"/>
      <c r="QIH50" s="211"/>
      <c r="QII50" s="211"/>
      <c r="QIJ50" s="211"/>
      <c r="QIK50" s="211"/>
      <c r="QIL50" s="211"/>
      <c r="QIM50" s="211"/>
      <c r="QIN50" s="211"/>
      <c r="QIO50" s="211"/>
      <c r="QIP50" s="211"/>
      <c r="QIQ50" s="211"/>
      <c r="QIR50" s="211"/>
      <c r="QIS50" s="211"/>
      <c r="QIT50" s="211"/>
      <c r="QIU50" s="211"/>
      <c r="QIV50" s="211"/>
      <c r="QIW50" s="211"/>
      <c r="QIX50" s="211"/>
      <c r="QIY50" s="211"/>
      <c r="QIZ50" s="211"/>
      <c r="QJA50" s="211"/>
      <c r="QJB50" s="211"/>
      <c r="QJC50" s="211"/>
      <c r="QJD50" s="211"/>
      <c r="QJE50" s="211"/>
      <c r="QJF50" s="211"/>
      <c r="QJG50" s="211"/>
      <c r="QJH50" s="211"/>
      <c r="QJI50" s="211"/>
      <c r="QJJ50" s="211"/>
      <c r="QJK50" s="211"/>
      <c r="QJL50" s="211"/>
      <c r="QJM50" s="211"/>
      <c r="QJN50" s="211"/>
      <c r="QJO50" s="211"/>
      <c r="QJP50" s="211"/>
      <c r="QJQ50" s="211"/>
      <c r="QJR50" s="211"/>
      <c r="QJS50" s="211"/>
      <c r="QJT50" s="211"/>
      <c r="QJU50" s="211"/>
      <c r="QJV50" s="211"/>
      <c r="QJW50" s="211"/>
      <c r="QJX50" s="211"/>
      <c r="QJY50" s="211"/>
      <c r="QJZ50" s="211"/>
      <c r="QKA50" s="211"/>
      <c r="QKB50" s="211"/>
      <c r="QKC50" s="211"/>
      <c r="QKD50" s="211"/>
      <c r="QKE50" s="211"/>
      <c r="QKF50" s="211"/>
      <c r="QKG50" s="211"/>
      <c r="QKH50" s="211"/>
      <c r="QKI50" s="211"/>
      <c r="QKJ50" s="211"/>
      <c r="QKK50" s="211"/>
      <c r="QKL50" s="211"/>
      <c r="QKM50" s="211"/>
      <c r="QKN50" s="211"/>
      <c r="QKO50" s="211"/>
      <c r="QKP50" s="211"/>
      <c r="QKQ50" s="211"/>
      <c r="QKR50" s="211"/>
      <c r="QKS50" s="211"/>
      <c r="QKT50" s="211"/>
      <c r="QKU50" s="211"/>
      <c r="QKV50" s="211"/>
      <c r="QKW50" s="211"/>
      <c r="QKX50" s="211"/>
      <c r="QKY50" s="211"/>
      <c r="QKZ50" s="211"/>
      <c r="QLA50" s="211"/>
      <c r="QLB50" s="211"/>
      <c r="QLC50" s="211"/>
      <c r="QLD50" s="211"/>
      <c r="QLE50" s="211"/>
      <c r="QLF50" s="211"/>
      <c r="QLG50" s="211"/>
      <c r="QLH50" s="211"/>
      <c r="QLI50" s="211"/>
      <c r="QLJ50" s="211"/>
      <c r="QLK50" s="211"/>
      <c r="QLL50" s="211"/>
      <c r="QLM50" s="211"/>
      <c r="QLN50" s="211"/>
      <c r="QLO50" s="211"/>
      <c r="QLP50" s="211"/>
      <c r="QLQ50" s="211"/>
      <c r="QLR50" s="211"/>
      <c r="QLS50" s="211"/>
      <c r="QLT50" s="211"/>
      <c r="QLU50" s="211"/>
      <c r="QLV50" s="211"/>
      <c r="QLW50" s="211"/>
      <c r="QLX50" s="211"/>
      <c r="QLY50" s="211"/>
      <c r="QLZ50" s="211"/>
      <c r="QMA50" s="211"/>
      <c r="QMB50" s="211"/>
      <c r="QMC50" s="211"/>
      <c r="QMD50" s="211"/>
      <c r="QME50" s="211"/>
      <c r="QMF50" s="211"/>
      <c r="QMG50" s="211"/>
      <c r="QMH50" s="211"/>
      <c r="QMI50" s="211"/>
      <c r="QMJ50" s="211"/>
      <c r="QMK50" s="211"/>
      <c r="QML50" s="211"/>
      <c r="QMM50" s="211"/>
      <c r="QMN50" s="211"/>
      <c r="QMO50" s="211"/>
      <c r="QMP50" s="211"/>
      <c r="QMQ50" s="211"/>
      <c r="QMR50" s="211"/>
      <c r="QMS50" s="211"/>
      <c r="QMT50" s="211"/>
      <c r="QMU50" s="211"/>
      <c r="QMV50" s="211"/>
      <c r="QMW50" s="211"/>
      <c r="QMX50" s="211"/>
      <c r="QMY50" s="211"/>
      <c r="QMZ50" s="211"/>
      <c r="QNA50" s="211"/>
      <c r="QNB50" s="211"/>
      <c r="QNC50" s="211"/>
      <c r="QND50" s="211"/>
      <c r="QNE50" s="211"/>
      <c r="QNF50" s="211"/>
      <c r="QNG50" s="211"/>
      <c r="QNH50" s="211"/>
      <c r="QNI50" s="211"/>
      <c r="QNJ50" s="211"/>
      <c r="QNK50" s="211"/>
      <c r="QNL50" s="211"/>
      <c r="QNM50" s="211"/>
      <c r="QNN50" s="211"/>
      <c r="QNO50" s="211"/>
      <c r="QNP50" s="211"/>
      <c r="QNQ50" s="211"/>
      <c r="QNR50" s="211"/>
      <c r="QNS50" s="211"/>
      <c r="QNT50" s="211"/>
      <c r="QNU50" s="211"/>
      <c r="QNV50" s="211"/>
      <c r="QNW50" s="211"/>
      <c r="QNX50" s="211"/>
      <c r="QNY50" s="211"/>
      <c r="QNZ50" s="211"/>
      <c r="QOA50" s="211"/>
      <c r="QOB50" s="211"/>
      <c r="QOC50" s="211"/>
      <c r="QOD50" s="211"/>
      <c r="QOE50" s="211"/>
      <c r="QOF50" s="211"/>
      <c r="QOG50" s="211"/>
      <c r="QOH50" s="211"/>
      <c r="QOI50" s="211"/>
      <c r="QOJ50" s="211"/>
      <c r="QOK50" s="211"/>
      <c r="QOL50" s="211"/>
      <c r="QOM50" s="211"/>
      <c r="QON50" s="211"/>
      <c r="QOO50" s="211"/>
      <c r="QOP50" s="211"/>
      <c r="QOQ50" s="211"/>
      <c r="QOR50" s="211"/>
      <c r="QOS50" s="211"/>
      <c r="QOT50" s="211"/>
      <c r="QOU50" s="211"/>
      <c r="QOV50" s="211"/>
      <c r="QOW50" s="211"/>
      <c r="QOX50" s="211"/>
      <c r="QOY50" s="211"/>
      <c r="QOZ50" s="211"/>
      <c r="QPA50" s="211"/>
      <c r="QPB50" s="211"/>
      <c r="QPC50" s="211"/>
      <c r="QPD50" s="211"/>
      <c r="QPE50" s="211"/>
      <c r="QPF50" s="211"/>
      <c r="QPG50" s="211"/>
      <c r="QPH50" s="211"/>
      <c r="QPI50" s="211"/>
      <c r="QPJ50" s="211"/>
      <c r="QPK50" s="211"/>
      <c r="QPL50" s="211"/>
      <c r="QPM50" s="211"/>
      <c r="QPN50" s="211"/>
      <c r="QPO50" s="211"/>
      <c r="QPP50" s="211"/>
      <c r="QPQ50" s="211"/>
      <c r="QPR50" s="211"/>
      <c r="QPS50" s="211"/>
      <c r="QPT50" s="211"/>
      <c r="QPU50" s="211"/>
      <c r="QPV50" s="211"/>
      <c r="QPW50" s="211"/>
      <c r="QPX50" s="211"/>
      <c r="QPY50" s="211"/>
      <c r="QPZ50" s="211"/>
      <c r="QQA50" s="211"/>
      <c r="QQB50" s="211"/>
      <c r="QQC50" s="211"/>
      <c r="QQD50" s="211"/>
      <c r="QQE50" s="211"/>
      <c r="QQF50" s="211"/>
      <c r="QQG50" s="211"/>
      <c r="QQH50" s="211"/>
      <c r="QQI50" s="211"/>
      <c r="QQJ50" s="211"/>
      <c r="QQK50" s="211"/>
      <c r="QQL50" s="211"/>
      <c r="QQM50" s="211"/>
      <c r="QQN50" s="211"/>
      <c r="QQO50" s="211"/>
      <c r="QQP50" s="211"/>
      <c r="QQQ50" s="211"/>
      <c r="QQR50" s="211"/>
      <c r="QQS50" s="211"/>
      <c r="QQT50" s="211"/>
      <c r="QQU50" s="211"/>
      <c r="QQV50" s="211"/>
      <c r="QQW50" s="211"/>
      <c r="QQX50" s="211"/>
      <c r="QQY50" s="211"/>
      <c r="QQZ50" s="211"/>
      <c r="QRA50" s="211"/>
      <c r="QRB50" s="211"/>
      <c r="QRC50" s="211"/>
      <c r="QRD50" s="211"/>
      <c r="QRE50" s="211"/>
      <c r="QRF50" s="211"/>
      <c r="QRG50" s="211"/>
      <c r="QRH50" s="211"/>
      <c r="QRI50" s="211"/>
      <c r="QRJ50" s="211"/>
      <c r="QRK50" s="211"/>
      <c r="QRL50" s="211"/>
      <c r="QRM50" s="211"/>
      <c r="QRN50" s="211"/>
      <c r="QRO50" s="211"/>
      <c r="QRP50" s="211"/>
      <c r="QRQ50" s="211"/>
      <c r="QRR50" s="211"/>
      <c r="QRS50" s="211"/>
      <c r="QRT50" s="211"/>
      <c r="QRU50" s="211"/>
      <c r="QRV50" s="211"/>
      <c r="QRW50" s="211"/>
      <c r="QRX50" s="211"/>
      <c r="QRY50" s="211"/>
      <c r="QRZ50" s="211"/>
      <c r="QSA50" s="211"/>
      <c r="QSB50" s="211"/>
      <c r="QSC50" s="211"/>
      <c r="QSD50" s="211"/>
      <c r="QSE50" s="211"/>
      <c r="QSF50" s="211"/>
      <c r="QSG50" s="211"/>
      <c r="QSH50" s="211"/>
      <c r="QSI50" s="211"/>
      <c r="QSJ50" s="211"/>
      <c r="QSK50" s="211"/>
      <c r="QSL50" s="211"/>
      <c r="QSM50" s="211"/>
      <c r="QSN50" s="211"/>
      <c r="QSO50" s="211"/>
      <c r="QSP50" s="211"/>
      <c r="QSQ50" s="211"/>
      <c r="QSR50" s="211"/>
      <c r="QSS50" s="211"/>
      <c r="QST50" s="211"/>
      <c r="QSU50" s="211"/>
      <c r="QSV50" s="211"/>
      <c r="QSW50" s="211"/>
      <c r="QSX50" s="211"/>
      <c r="QSY50" s="211"/>
      <c r="QSZ50" s="211"/>
      <c r="QTA50" s="211"/>
      <c r="QTB50" s="211"/>
      <c r="QTC50" s="211"/>
      <c r="QTD50" s="211"/>
      <c r="QTE50" s="211"/>
      <c r="QTF50" s="211"/>
      <c r="QTG50" s="211"/>
      <c r="QTH50" s="211"/>
      <c r="QTI50" s="211"/>
      <c r="QTJ50" s="211"/>
      <c r="QTK50" s="211"/>
      <c r="QTL50" s="211"/>
      <c r="QTM50" s="211"/>
      <c r="QTN50" s="211"/>
      <c r="QTO50" s="211"/>
      <c r="QTP50" s="211"/>
      <c r="QTQ50" s="211"/>
      <c r="QTR50" s="211"/>
      <c r="QTS50" s="211"/>
      <c r="QTT50" s="211"/>
      <c r="QTU50" s="211"/>
      <c r="QTV50" s="211"/>
      <c r="QTW50" s="211"/>
      <c r="QTX50" s="211"/>
      <c r="QTY50" s="211"/>
      <c r="QTZ50" s="211"/>
      <c r="QUA50" s="211"/>
      <c r="QUB50" s="211"/>
      <c r="QUC50" s="211"/>
      <c r="QUD50" s="211"/>
      <c r="QUE50" s="211"/>
      <c r="QUF50" s="211"/>
      <c r="QUG50" s="211"/>
      <c r="QUH50" s="211"/>
      <c r="QUI50" s="211"/>
      <c r="QUJ50" s="211"/>
      <c r="QUK50" s="211"/>
      <c r="QUL50" s="211"/>
      <c r="QUM50" s="211"/>
      <c r="QUN50" s="211"/>
      <c r="QUO50" s="211"/>
      <c r="QUP50" s="211"/>
      <c r="QUQ50" s="211"/>
      <c r="QUR50" s="211"/>
      <c r="QUS50" s="211"/>
      <c r="QUT50" s="211"/>
      <c r="QUU50" s="211"/>
      <c r="QUV50" s="211"/>
      <c r="QUW50" s="211"/>
      <c r="QUX50" s="211"/>
      <c r="QUY50" s="211"/>
      <c r="QUZ50" s="211"/>
      <c r="QVA50" s="211"/>
      <c r="QVB50" s="211"/>
      <c r="QVC50" s="211"/>
      <c r="QVD50" s="211"/>
      <c r="QVE50" s="211"/>
      <c r="QVF50" s="211"/>
      <c r="QVG50" s="211"/>
      <c r="QVH50" s="211"/>
      <c r="QVI50" s="211"/>
      <c r="QVJ50" s="211"/>
      <c r="QVK50" s="211"/>
      <c r="QVL50" s="211"/>
      <c r="QVM50" s="211"/>
      <c r="QVN50" s="211"/>
      <c r="QVO50" s="211"/>
      <c r="QVP50" s="211"/>
      <c r="QVQ50" s="211"/>
      <c r="QVR50" s="211"/>
      <c r="QVS50" s="211"/>
      <c r="QVT50" s="211"/>
      <c r="QVU50" s="211"/>
      <c r="QVV50" s="211"/>
      <c r="QVW50" s="211"/>
      <c r="QVX50" s="211"/>
      <c r="QVY50" s="211"/>
      <c r="QVZ50" s="211"/>
      <c r="QWA50" s="211"/>
      <c r="QWB50" s="211"/>
      <c r="QWC50" s="211"/>
      <c r="QWD50" s="211"/>
      <c r="QWE50" s="211"/>
      <c r="QWF50" s="211"/>
      <c r="QWG50" s="211"/>
      <c r="QWH50" s="211"/>
      <c r="QWI50" s="211"/>
      <c r="QWJ50" s="211"/>
      <c r="QWK50" s="211"/>
      <c r="QWL50" s="211"/>
      <c r="QWM50" s="211"/>
      <c r="QWN50" s="211"/>
      <c r="QWO50" s="211"/>
      <c r="QWP50" s="211"/>
      <c r="QWQ50" s="211"/>
      <c r="QWR50" s="211"/>
      <c r="QWS50" s="211"/>
      <c r="QWT50" s="211"/>
      <c r="QWU50" s="211"/>
      <c r="QWV50" s="211"/>
      <c r="QWW50" s="211"/>
      <c r="QWX50" s="211"/>
      <c r="QWY50" s="211"/>
      <c r="QWZ50" s="211"/>
      <c r="QXA50" s="211"/>
      <c r="QXB50" s="211"/>
      <c r="QXC50" s="211"/>
      <c r="QXD50" s="211"/>
      <c r="QXE50" s="211"/>
      <c r="QXF50" s="211"/>
      <c r="QXG50" s="211"/>
      <c r="QXH50" s="211"/>
      <c r="QXI50" s="211"/>
      <c r="QXJ50" s="211"/>
      <c r="QXK50" s="211"/>
      <c r="QXL50" s="211"/>
      <c r="QXM50" s="211"/>
      <c r="QXN50" s="211"/>
      <c r="QXO50" s="211"/>
      <c r="QXP50" s="211"/>
      <c r="QXQ50" s="211"/>
      <c r="QXR50" s="211"/>
      <c r="QXS50" s="211"/>
      <c r="QXT50" s="211"/>
      <c r="QXU50" s="211"/>
      <c r="QXV50" s="211"/>
      <c r="QXW50" s="211"/>
      <c r="QXX50" s="211"/>
      <c r="QXY50" s="211"/>
      <c r="QXZ50" s="211"/>
      <c r="QYA50" s="211"/>
      <c r="QYB50" s="211"/>
      <c r="QYC50" s="211"/>
      <c r="QYD50" s="211"/>
      <c r="QYE50" s="211"/>
      <c r="QYF50" s="211"/>
      <c r="QYG50" s="211"/>
      <c r="QYH50" s="211"/>
      <c r="QYI50" s="211"/>
      <c r="QYJ50" s="211"/>
      <c r="QYK50" s="211"/>
      <c r="QYL50" s="211"/>
      <c r="QYM50" s="211"/>
      <c r="QYN50" s="211"/>
      <c r="QYO50" s="211"/>
      <c r="QYP50" s="211"/>
      <c r="QYQ50" s="211"/>
      <c r="QYR50" s="211"/>
      <c r="QYS50" s="211"/>
      <c r="QYT50" s="211"/>
      <c r="QYU50" s="211"/>
      <c r="QYV50" s="211"/>
      <c r="QYW50" s="211"/>
      <c r="QYX50" s="211"/>
      <c r="QYY50" s="211"/>
      <c r="QYZ50" s="211"/>
      <c r="QZA50" s="211"/>
      <c r="QZB50" s="211"/>
      <c r="QZC50" s="211"/>
      <c r="QZD50" s="211"/>
      <c r="QZE50" s="211"/>
      <c r="QZF50" s="211"/>
      <c r="QZG50" s="211"/>
      <c r="QZH50" s="211"/>
      <c r="QZI50" s="211"/>
      <c r="QZJ50" s="211"/>
      <c r="QZK50" s="211"/>
      <c r="QZL50" s="211"/>
      <c r="QZM50" s="211"/>
      <c r="QZN50" s="211"/>
      <c r="QZO50" s="211"/>
      <c r="QZP50" s="211"/>
      <c r="QZQ50" s="211"/>
      <c r="QZR50" s="211"/>
      <c r="QZS50" s="211"/>
      <c r="QZT50" s="211"/>
      <c r="QZU50" s="211"/>
      <c r="QZV50" s="211"/>
      <c r="QZW50" s="211"/>
      <c r="QZX50" s="211"/>
      <c r="QZY50" s="211"/>
      <c r="QZZ50" s="211"/>
      <c r="RAA50" s="211"/>
      <c r="RAB50" s="211"/>
      <c r="RAC50" s="211"/>
      <c r="RAD50" s="211"/>
      <c r="RAE50" s="211"/>
      <c r="RAF50" s="211"/>
      <c r="RAG50" s="211"/>
      <c r="RAH50" s="211"/>
      <c r="RAI50" s="211"/>
      <c r="RAJ50" s="211"/>
      <c r="RAK50" s="211"/>
      <c r="RAL50" s="211"/>
      <c r="RAM50" s="211"/>
      <c r="RAN50" s="211"/>
      <c r="RAO50" s="211"/>
      <c r="RAP50" s="211"/>
      <c r="RAQ50" s="211"/>
      <c r="RAR50" s="211"/>
      <c r="RAS50" s="211"/>
      <c r="RAT50" s="211"/>
      <c r="RAU50" s="211"/>
      <c r="RAV50" s="211"/>
      <c r="RAW50" s="211"/>
      <c r="RAX50" s="211"/>
      <c r="RAY50" s="211"/>
      <c r="RAZ50" s="211"/>
      <c r="RBA50" s="211"/>
      <c r="RBB50" s="211"/>
      <c r="RBC50" s="211"/>
      <c r="RBD50" s="211"/>
      <c r="RBE50" s="211"/>
      <c r="RBF50" s="211"/>
      <c r="RBG50" s="211"/>
      <c r="RBH50" s="211"/>
      <c r="RBI50" s="211"/>
      <c r="RBJ50" s="211"/>
      <c r="RBK50" s="211"/>
      <c r="RBL50" s="211"/>
      <c r="RBM50" s="211"/>
      <c r="RBN50" s="211"/>
      <c r="RBO50" s="211"/>
      <c r="RBP50" s="211"/>
      <c r="RBQ50" s="211"/>
      <c r="RBR50" s="211"/>
      <c r="RBS50" s="211"/>
      <c r="RBT50" s="211"/>
      <c r="RBU50" s="211"/>
      <c r="RBV50" s="211"/>
      <c r="RBW50" s="211"/>
      <c r="RBX50" s="211"/>
      <c r="RBY50" s="211"/>
      <c r="RBZ50" s="211"/>
      <c r="RCA50" s="211"/>
      <c r="RCB50" s="211"/>
      <c r="RCC50" s="211"/>
      <c r="RCD50" s="211"/>
      <c r="RCE50" s="211"/>
      <c r="RCF50" s="211"/>
      <c r="RCG50" s="211"/>
      <c r="RCH50" s="211"/>
      <c r="RCI50" s="211"/>
      <c r="RCJ50" s="211"/>
      <c r="RCK50" s="211"/>
      <c r="RCL50" s="211"/>
      <c r="RCM50" s="211"/>
      <c r="RCN50" s="211"/>
      <c r="RCO50" s="211"/>
      <c r="RCP50" s="211"/>
      <c r="RCQ50" s="211"/>
      <c r="RCR50" s="211"/>
      <c r="RCS50" s="211"/>
      <c r="RCT50" s="211"/>
      <c r="RCU50" s="211"/>
      <c r="RCV50" s="211"/>
      <c r="RCW50" s="211"/>
      <c r="RCX50" s="211"/>
      <c r="RCY50" s="211"/>
      <c r="RCZ50" s="211"/>
      <c r="RDA50" s="211"/>
      <c r="RDB50" s="211"/>
      <c r="RDC50" s="211"/>
      <c r="RDD50" s="211"/>
      <c r="RDE50" s="211"/>
      <c r="RDF50" s="211"/>
      <c r="RDG50" s="211"/>
      <c r="RDH50" s="211"/>
      <c r="RDI50" s="211"/>
      <c r="RDJ50" s="211"/>
      <c r="RDK50" s="211"/>
      <c r="RDL50" s="211"/>
      <c r="RDM50" s="211"/>
      <c r="RDN50" s="211"/>
      <c r="RDO50" s="211"/>
      <c r="RDP50" s="211"/>
      <c r="RDQ50" s="211"/>
      <c r="RDR50" s="211"/>
      <c r="RDS50" s="211"/>
      <c r="RDT50" s="211"/>
      <c r="RDU50" s="211"/>
      <c r="RDV50" s="211"/>
      <c r="RDW50" s="211"/>
      <c r="RDX50" s="211"/>
      <c r="RDY50" s="211"/>
      <c r="RDZ50" s="211"/>
      <c r="REA50" s="211"/>
      <c r="REB50" s="211"/>
      <c r="REC50" s="211"/>
      <c r="RED50" s="211"/>
      <c r="REE50" s="211"/>
      <c r="REF50" s="211"/>
      <c r="REG50" s="211"/>
      <c r="REH50" s="211"/>
      <c r="REI50" s="211"/>
      <c r="REJ50" s="211"/>
      <c r="REK50" s="211"/>
      <c r="REL50" s="211"/>
      <c r="REM50" s="211"/>
      <c r="REN50" s="211"/>
      <c r="REO50" s="211"/>
      <c r="REP50" s="211"/>
      <c r="REQ50" s="211"/>
      <c r="RER50" s="211"/>
      <c r="RES50" s="211"/>
      <c r="RET50" s="211"/>
      <c r="REU50" s="211"/>
      <c r="REV50" s="211"/>
      <c r="REW50" s="211"/>
      <c r="REX50" s="211"/>
      <c r="REY50" s="211"/>
      <c r="REZ50" s="211"/>
      <c r="RFA50" s="211"/>
      <c r="RFB50" s="211"/>
      <c r="RFC50" s="211"/>
      <c r="RFD50" s="211"/>
      <c r="RFE50" s="211"/>
      <c r="RFF50" s="211"/>
      <c r="RFG50" s="211"/>
      <c r="RFH50" s="211"/>
      <c r="RFI50" s="211"/>
      <c r="RFJ50" s="211"/>
      <c r="RFK50" s="211"/>
      <c r="RFL50" s="211"/>
      <c r="RFM50" s="211"/>
      <c r="RFN50" s="211"/>
      <c r="RFO50" s="211"/>
      <c r="RFP50" s="211"/>
      <c r="RFQ50" s="211"/>
      <c r="RFR50" s="211"/>
      <c r="RFS50" s="211"/>
      <c r="RFT50" s="211"/>
      <c r="RFU50" s="211"/>
      <c r="RFV50" s="211"/>
      <c r="RFW50" s="211"/>
      <c r="RFX50" s="211"/>
      <c r="RFY50" s="211"/>
      <c r="RFZ50" s="211"/>
      <c r="RGA50" s="211"/>
      <c r="RGB50" s="211"/>
      <c r="RGC50" s="211"/>
      <c r="RGD50" s="211"/>
      <c r="RGE50" s="211"/>
      <c r="RGF50" s="211"/>
      <c r="RGG50" s="211"/>
      <c r="RGH50" s="211"/>
      <c r="RGI50" s="211"/>
      <c r="RGJ50" s="211"/>
      <c r="RGK50" s="211"/>
      <c r="RGL50" s="211"/>
      <c r="RGM50" s="211"/>
      <c r="RGN50" s="211"/>
      <c r="RGO50" s="211"/>
      <c r="RGP50" s="211"/>
      <c r="RGQ50" s="211"/>
      <c r="RGR50" s="211"/>
      <c r="RGS50" s="211"/>
      <c r="RGT50" s="211"/>
      <c r="RGU50" s="211"/>
      <c r="RGV50" s="211"/>
      <c r="RGW50" s="211"/>
      <c r="RGX50" s="211"/>
      <c r="RGY50" s="211"/>
      <c r="RGZ50" s="211"/>
      <c r="RHA50" s="211"/>
      <c r="RHB50" s="211"/>
      <c r="RHC50" s="211"/>
      <c r="RHD50" s="211"/>
      <c r="RHE50" s="211"/>
      <c r="RHF50" s="211"/>
      <c r="RHG50" s="211"/>
      <c r="RHH50" s="211"/>
      <c r="RHI50" s="211"/>
      <c r="RHJ50" s="211"/>
      <c r="RHK50" s="211"/>
      <c r="RHL50" s="211"/>
      <c r="RHM50" s="211"/>
      <c r="RHN50" s="211"/>
      <c r="RHO50" s="211"/>
      <c r="RHP50" s="211"/>
      <c r="RHQ50" s="211"/>
      <c r="RHR50" s="211"/>
      <c r="RHS50" s="211"/>
      <c r="RHT50" s="211"/>
      <c r="RHU50" s="211"/>
      <c r="RHV50" s="211"/>
      <c r="RHW50" s="211"/>
      <c r="RHX50" s="211"/>
      <c r="RHY50" s="211"/>
      <c r="RHZ50" s="211"/>
      <c r="RIA50" s="211"/>
      <c r="RIB50" s="211"/>
      <c r="RIC50" s="211"/>
      <c r="RID50" s="211"/>
      <c r="RIE50" s="211"/>
      <c r="RIF50" s="211"/>
      <c r="RIG50" s="211"/>
      <c r="RIH50" s="211"/>
      <c r="RII50" s="211"/>
      <c r="RIJ50" s="211"/>
      <c r="RIK50" s="211"/>
      <c r="RIL50" s="211"/>
      <c r="RIM50" s="211"/>
      <c r="RIN50" s="211"/>
      <c r="RIO50" s="211"/>
      <c r="RIP50" s="211"/>
      <c r="RIQ50" s="211"/>
      <c r="RIR50" s="211"/>
      <c r="RIS50" s="211"/>
      <c r="RIT50" s="211"/>
      <c r="RIU50" s="211"/>
      <c r="RIV50" s="211"/>
      <c r="RIW50" s="211"/>
      <c r="RIX50" s="211"/>
      <c r="RIY50" s="211"/>
      <c r="RIZ50" s="211"/>
      <c r="RJA50" s="211"/>
      <c r="RJB50" s="211"/>
      <c r="RJC50" s="211"/>
      <c r="RJD50" s="211"/>
      <c r="RJE50" s="211"/>
      <c r="RJF50" s="211"/>
      <c r="RJG50" s="211"/>
      <c r="RJH50" s="211"/>
      <c r="RJI50" s="211"/>
      <c r="RJJ50" s="211"/>
      <c r="RJK50" s="211"/>
      <c r="RJL50" s="211"/>
      <c r="RJM50" s="211"/>
      <c r="RJN50" s="211"/>
      <c r="RJO50" s="211"/>
      <c r="RJP50" s="211"/>
      <c r="RJQ50" s="211"/>
      <c r="RJR50" s="211"/>
      <c r="RJS50" s="211"/>
      <c r="RJT50" s="211"/>
      <c r="RJU50" s="211"/>
      <c r="RJV50" s="211"/>
      <c r="RJW50" s="211"/>
      <c r="RJX50" s="211"/>
      <c r="RJY50" s="211"/>
      <c r="RJZ50" s="211"/>
      <c r="RKA50" s="211"/>
      <c r="RKB50" s="211"/>
      <c r="RKC50" s="211"/>
      <c r="RKD50" s="211"/>
      <c r="RKE50" s="211"/>
      <c r="RKF50" s="211"/>
      <c r="RKG50" s="211"/>
      <c r="RKH50" s="211"/>
      <c r="RKI50" s="211"/>
      <c r="RKJ50" s="211"/>
      <c r="RKK50" s="211"/>
      <c r="RKL50" s="211"/>
      <c r="RKM50" s="211"/>
      <c r="RKN50" s="211"/>
      <c r="RKO50" s="211"/>
      <c r="RKP50" s="211"/>
      <c r="RKQ50" s="211"/>
      <c r="RKR50" s="211"/>
      <c r="RKS50" s="211"/>
      <c r="RKT50" s="211"/>
      <c r="RKU50" s="211"/>
      <c r="RKV50" s="211"/>
      <c r="RKW50" s="211"/>
      <c r="RKX50" s="211"/>
      <c r="RKY50" s="211"/>
      <c r="RKZ50" s="211"/>
      <c r="RLA50" s="211"/>
      <c r="RLB50" s="211"/>
      <c r="RLC50" s="211"/>
      <c r="RLD50" s="211"/>
      <c r="RLE50" s="211"/>
      <c r="RLF50" s="211"/>
      <c r="RLG50" s="211"/>
      <c r="RLH50" s="211"/>
      <c r="RLI50" s="211"/>
      <c r="RLJ50" s="211"/>
      <c r="RLK50" s="211"/>
      <c r="RLL50" s="211"/>
      <c r="RLM50" s="211"/>
      <c r="RLN50" s="211"/>
      <c r="RLO50" s="211"/>
      <c r="RLP50" s="211"/>
      <c r="RLQ50" s="211"/>
      <c r="RLR50" s="211"/>
      <c r="RLS50" s="211"/>
      <c r="RLT50" s="211"/>
      <c r="RLU50" s="211"/>
      <c r="RLV50" s="211"/>
      <c r="RLW50" s="211"/>
      <c r="RLX50" s="211"/>
      <c r="RLY50" s="211"/>
      <c r="RLZ50" s="211"/>
      <c r="RMA50" s="211"/>
      <c r="RMB50" s="211"/>
      <c r="RMC50" s="211"/>
      <c r="RMD50" s="211"/>
      <c r="RME50" s="211"/>
      <c r="RMF50" s="211"/>
      <c r="RMG50" s="211"/>
      <c r="RMH50" s="211"/>
      <c r="RMI50" s="211"/>
      <c r="RMJ50" s="211"/>
      <c r="RMK50" s="211"/>
      <c r="RML50" s="211"/>
      <c r="RMM50" s="211"/>
      <c r="RMN50" s="211"/>
      <c r="RMO50" s="211"/>
      <c r="RMP50" s="211"/>
      <c r="RMQ50" s="211"/>
      <c r="RMR50" s="211"/>
      <c r="RMS50" s="211"/>
      <c r="RMT50" s="211"/>
      <c r="RMU50" s="211"/>
      <c r="RMV50" s="211"/>
      <c r="RMW50" s="211"/>
      <c r="RMX50" s="211"/>
      <c r="RMY50" s="211"/>
      <c r="RMZ50" s="211"/>
      <c r="RNA50" s="211"/>
      <c r="RNB50" s="211"/>
      <c r="RNC50" s="211"/>
      <c r="RND50" s="211"/>
      <c r="RNE50" s="211"/>
      <c r="RNF50" s="211"/>
      <c r="RNG50" s="211"/>
      <c r="RNH50" s="211"/>
      <c r="RNI50" s="211"/>
      <c r="RNJ50" s="211"/>
      <c r="RNK50" s="211"/>
      <c r="RNL50" s="211"/>
      <c r="RNM50" s="211"/>
      <c r="RNN50" s="211"/>
      <c r="RNO50" s="211"/>
      <c r="RNP50" s="211"/>
      <c r="RNQ50" s="211"/>
      <c r="RNR50" s="211"/>
      <c r="RNS50" s="211"/>
      <c r="RNT50" s="211"/>
      <c r="RNU50" s="211"/>
      <c r="RNV50" s="211"/>
      <c r="RNW50" s="211"/>
      <c r="RNX50" s="211"/>
      <c r="RNY50" s="211"/>
      <c r="RNZ50" s="211"/>
      <c r="ROA50" s="211"/>
      <c r="ROB50" s="211"/>
      <c r="ROC50" s="211"/>
      <c r="ROD50" s="211"/>
      <c r="ROE50" s="211"/>
      <c r="ROF50" s="211"/>
      <c r="ROG50" s="211"/>
      <c r="ROH50" s="211"/>
      <c r="ROI50" s="211"/>
      <c r="ROJ50" s="211"/>
      <c r="ROK50" s="211"/>
      <c r="ROL50" s="211"/>
      <c r="ROM50" s="211"/>
      <c r="RON50" s="211"/>
      <c r="ROO50" s="211"/>
      <c r="ROP50" s="211"/>
      <c r="ROQ50" s="211"/>
      <c r="ROR50" s="211"/>
      <c r="ROS50" s="211"/>
      <c r="ROT50" s="211"/>
      <c r="ROU50" s="211"/>
      <c r="ROV50" s="211"/>
      <c r="ROW50" s="211"/>
      <c r="ROX50" s="211"/>
      <c r="ROY50" s="211"/>
      <c r="ROZ50" s="211"/>
      <c r="RPA50" s="211"/>
      <c r="RPB50" s="211"/>
      <c r="RPC50" s="211"/>
      <c r="RPD50" s="211"/>
      <c r="RPE50" s="211"/>
      <c r="RPF50" s="211"/>
      <c r="RPG50" s="211"/>
      <c r="RPH50" s="211"/>
      <c r="RPI50" s="211"/>
      <c r="RPJ50" s="211"/>
      <c r="RPK50" s="211"/>
      <c r="RPL50" s="211"/>
      <c r="RPM50" s="211"/>
      <c r="RPN50" s="211"/>
      <c r="RPO50" s="211"/>
      <c r="RPP50" s="211"/>
      <c r="RPQ50" s="211"/>
      <c r="RPR50" s="211"/>
      <c r="RPS50" s="211"/>
      <c r="RPT50" s="211"/>
      <c r="RPU50" s="211"/>
      <c r="RPV50" s="211"/>
      <c r="RPW50" s="211"/>
      <c r="RPX50" s="211"/>
      <c r="RPY50" s="211"/>
      <c r="RPZ50" s="211"/>
      <c r="RQA50" s="211"/>
      <c r="RQB50" s="211"/>
      <c r="RQC50" s="211"/>
      <c r="RQD50" s="211"/>
      <c r="RQE50" s="211"/>
      <c r="RQF50" s="211"/>
      <c r="RQG50" s="211"/>
      <c r="RQH50" s="211"/>
      <c r="RQI50" s="211"/>
      <c r="RQJ50" s="211"/>
      <c r="RQK50" s="211"/>
      <c r="RQL50" s="211"/>
      <c r="RQM50" s="211"/>
      <c r="RQN50" s="211"/>
      <c r="RQO50" s="211"/>
      <c r="RQP50" s="211"/>
      <c r="RQQ50" s="211"/>
      <c r="RQR50" s="211"/>
      <c r="RQS50" s="211"/>
      <c r="RQT50" s="211"/>
      <c r="RQU50" s="211"/>
      <c r="RQV50" s="211"/>
      <c r="RQW50" s="211"/>
      <c r="RQX50" s="211"/>
      <c r="RQY50" s="211"/>
      <c r="RQZ50" s="211"/>
      <c r="RRA50" s="211"/>
      <c r="RRB50" s="211"/>
      <c r="RRC50" s="211"/>
      <c r="RRD50" s="211"/>
      <c r="RRE50" s="211"/>
      <c r="RRF50" s="211"/>
      <c r="RRG50" s="211"/>
      <c r="RRH50" s="211"/>
      <c r="RRI50" s="211"/>
      <c r="RRJ50" s="211"/>
      <c r="RRK50" s="211"/>
      <c r="RRL50" s="211"/>
      <c r="RRM50" s="211"/>
      <c r="RRN50" s="211"/>
      <c r="RRO50" s="211"/>
      <c r="RRP50" s="211"/>
      <c r="RRQ50" s="211"/>
      <c r="RRR50" s="211"/>
      <c r="RRS50" s="211"/>
      <c r="RRT50" s="211"/>
      <c r="RRU50" s="211"/>
      <c r="RRV50" s="211"/>
      <c r="RRW50" s="211"/>
      <c r="RRX50" s="211"/>
      <c r="RRY50" s="211"/>
      <c r="RRZ50" s="211"/>
      <c r="RSA50" s="211"/>
      <c r="RSB50" s="211"/>
      <c r="RSC50" s="211"/>
      <c r="RSD50" s="211"/>
      <c r="RSE50" s="211"/>
      <c r="RSF50" s="211"/>
      <c r="RSG50" s="211"/>
      <c r="RSH50" s="211"/>
      <c r="RSI50" s="211"/>
      <c r="RSJ50" s="211"/>
      <c r="RSK50" s="211"/>
      <c r="RSL50" s="211"/>
      <c r="RSM50" s="211"/>
      <c r="RSN50" s="211"/>
      <c r="RSO50" s="211"/>
      <c r="RSP50" s="211"/>
      <c r="RSQ50" s="211"/>
      <c r="RSR50" s="211"/>
      <c r="RSS50" s="211"/>
      <c r="RST50" s="211"/>
      <c r="RSU50" s="211"/>
      <c r="RSV50" s="211"/>
      <c r="RSW50" s="211"/>
      <c r="RSX50" s="211"/>
      <c r="RSY50" s="211"/>
      <c r="RSZ50" s="211"/>
      <c r="RTA50" s="211"/>
      <c r="RTB50" s="211"/>
      <c r="RTC50" s="211"/>
      <c r="RTD50" s="211"/>
      <c r="RTE50" s="211"/>
      <c r="RTF50" s="211"/>
      <c r="RTG50" s="211"/>
      <c r="RTH50" s="211"/>
      <c r="RTI50" s="211"/>
      <c r="RTJ50" s="211"/>
      <c r="RTK50" s="211"/>
      <c r="RTL50" s="211"/>
      <c r="RTM50" s="211"/>
      <c r="RTN50" s="211"/>
      <c r="RTO50" s="211"/>
      <c r="RTP50" s="211"/>
      <c r="RTQ50" s="211"/>
      <c r="RTR50" s="211"/>
      <c r="RTS50" s="211"/>
      <c r="RTT50" s="211"/>
      <c r="RTU50" s="211"/>
      <c r="RTV50" s="211"/>
      <c r="RTW50" s="211"/>
      <c r="RTX50" s="211"/>
      <c r="RTY50" s="211"/>
      <c r="RTZ50" s="211"/>
      <c r="RUA50" s="211"/>
      <c r="RUB50" s="211"/>
      <c r="RUC50" s="211"/>
      <c r="RUD50" s="211"/>
      <c r="RUE50" s="211"/>
      <c r="RUF50" s="211"/>
      <c r="RUG50" s="211"/>
      <c r="RUH50" s="211"/>
      <c r="RUI50" s="211"/>
      <c r="RUJ50" s="211"/>
      <c r="RUK50" s="211"/>
      <c r="RUL50" s="211"/>
      <c r="RUM50" s="211"/>
      <c r="RUN50" s="211"/>
      <c r="RUO50" s="211"/>
      <c r="RUP50" s="211"/>
      <c r="RUQ50" s="211"/>
      <c r="RUR50" s="211"/>
      <c r="RUS50" s="211"/>
      <c r="RUT50" s="211"/>
      <c r="RUU50" s="211"/>
      <c r="RUV50" s="211"/>
      <c r="RUW50" s="211"/>
      <c r="RUX50" s="211"/>
      <c r="RUY50" s="211"/>
      <c r="RUZ50" s="211"/>
      <c r="RVA50" s="211"/>
      <c r="RVB50" s="211"/>
      <c r="RVC50" s="211"/>
      <c r="RVD50" s="211"/>
      <c r="RVE50" s="211"/>
      <c r="RVF50" s="211"/>
      <c r="RVG50" s="211"/>
      <c r="RVH50" s="211"/>
      <c r="RVI50" s="211"/>
      <c r="RVJ50" s="211"/>
      <c r="RVK50" s="211"/>
      <c r="RVL50" s="211"/>
      <c r="RVM50" s="211"/>
      <c r="RVN50" s="211"/>
      <c r="RVO50" s="211"/>
      <c r="RVP50" s="211"/>
      <c r="RVQ50" s="211"/>
      <c r="RVR50" s="211"/>
      <c r="RVS50" s="211"/>
      <c r="RVT50" s="211"/>
      <c r="RVU50" s="211"/>
      <c r="RVV50" s="211"/>
      <c r="RVW50" s="211"/>
      <c r="RVX50" s="211"/>
      <c r="RVY50" s="211"/>
      <c r="RVZ50" s="211"/>
      <c r="RWA50" s="211"/>
      <c r="RWB50" s="211"/>
      <c r="RWC50" s="211"/>
      <c r="RWD50" s="211"/>
      <c r="RWE50" s="211"/>
      <c r="RWF50" s="211"/>
      <c r="RWG50" s="211"/>
      <c r="RWH50" s="211"/>
      <c r="RWI50" s="211"/>
      <c r="RWJ50" s="211"/>
      <c r="RWK50" s="211"/>
      <c r="RWL50" s="211"/>
      <c r="RWM50" s="211"/>
      <c r="RWN50" s="211"/>
      <c r="RWO50" s="211"/>
      <c r="RWP50" s="211"/>
      <c r="RWQ50" s="211"/>
      <c r="RWR50" s="211"/>
      <c r="RWS50" s="211"/>
      <c r="RWT50" s="211"/>
      <c r="RWU50" s="211"/>
      <c r="RWV50" s="211"/>
      <c r="RWW50" s="211"/>
      <c r="RWX50" s="211"/>
      <c r="RWY50" s="211"/>
      <c r="RWZ50" s="211"/>
      <c r="RXA50" s="211"/>
      <c r="RXB50" s="211"/>
      <c r="RXC50" s="211"/>
      <c r="RXD50" s="211"/>
      <c r="RXE50" s="211"/>
      <c r="RXF50" s="211"/>
      <c r="RXG50" s="211"/>
      <c r="RXH50" s="211"/>
      <c r="RXI50" s="211"/>
      <c r="RXJ50" s="211"/>
      <c r="RXK50" s="211"/>
      <c r="RXL50" s="211"/>
      <c r="RXM50" s="211"/>
      <c r="RXN50" s="211"/>
      <c r="RXO50" s="211"/>
      <c r="RXP50" s="211"/>
      <c r="RXQ50" s="211"/>
      <c r="RXR50" s="211"/>
      <c r="RXS50" s="211"/>
      <c r="RXT50" s="211"/>
      <c r="RXU50" s="211"/>
      <c r="RXV50" s="211"/>
      <c r="RXW50" s="211"/>
      <c r="RXX50" s="211"/>
      <c r="RXY50" s="211"/>
      <c r="RXZ50" s="211"/>
      <c r="RYA50" s="211"/>
      <c r="RYB50" s="211"/>
      <c r="RYC50" s="211"/>
      <c r="RYD50" s="211"/>
      <c r="RYE50" s="211"/>
      <c r="RYF50" s="211"/>
      <c r="RYG50" s="211"/>
      <c r="RYH50" s="211"/>
      <c r="RYI50" s="211"/>
      <c r="RYJ50" s="211"/>
      <c r="RYK50" s="211"/>
      <c r="RYL50" s="211"/>
      <c r="RYM50" s="211"/>
      <c r="RYN50" s="211"/>
      <c r="RYO50" s="211"/>
      <c r="RYP50" s="211"/>
      <c r="RYQ50" s="211"/>
      <c r="RYR50" s="211"/>
      <c r="RYS50" s="211"/>
      <c r="RYT50" s="211"/>
      <c r="RYU50" s="211"/>
      <c r="RYV50" s="211"/>
      <c r="RYW50" s="211"/>
      <c r="RYX50" s="211"/>
      <c r="RYY50" s="211"/>
      <c r="RYZ50" s="211"/>
      <c r="RZA50" s="211"/>
      <c r="RZB50" s="211"/>
      <c r="RZC50" s="211"/>
      <c r="RZD50" s="211"/>
      <c r="RZE50" s="211"/>
      <c r="RZF50" s="211"/>
      <c r="RZG50" s="211"/>
      <c r="RZH50" s="211"/>
      <c r="RZI50" s="211"/>
      <c r="RZJ50" s="211"/>
      <c r="RZK50" s="211"/>
      <c r="RZL50" s="211"/>
      <c r="RZM50" s="211"/>
      <c r="RZN50" s="211"/>
      <c r="RZO50" s="211"/>
      <c r="RZP50" s="211"/>
      <c r="RZQ50" s="211"/>
      <c r="RZR50" s="211"/>
      <c r="RZS50" s="211"/>
      <c r="RZT50" s="211"/>
      <c r="RZU50" s="211"/>
      <c r="RZV50" s="211"/>
      <c r="RZW50" s="211"/>
      <c r="RZX50" s="211"/>
      <c r="RZY50" s="211"/>
      <c r="RZZ50" s="211"/>
      <c r="SAA50" s="211"/>
      <c r="SAB50" s="211"/>
      <c r="SAC50" s="211"/>
      <c r="SAD50" s="211"/>
      <c r="SAE50" s="211"/>
      <c r="SAF50" s="211"/>
      <c r="SAG50" s="211"/>
      <c r="SAH50" s="211"/>
      <c r="SAI50" s="211"/>
      <c r="SAJ50" s="211"/>
      <c r="SAK50" s="211"/>
      <c r="SAL50" s="211"/>
      <c r="SAM50" s="211"/>
      <c r="SAN50" s="211"/>
      <c r="SAO50" s="211"/>
      <c r="SAP50" s="211"/>
      <c r="SAQ50" s="211"/>
      <c r="SAR50" s="211"/>
      <c r="SAS50" s="211"/>
      <c r="SAT50" s="211"/>
      <c r="SAU50" s="211"/>
      <c r="SAV50" s="211"/>
      <c r="SAW50" s="211"/>
      <c r="SAX50" s="211"/>
      <c r="SAY50" s="211"/>
      <c r="SAZ50" s="211"/>
      <c r="SBA50" s="211"/>
      <c r="SBB50" s="211"/>
      <c r="SBC50" s="211"/>
      <c r="SBD50" s="211"/>
      <c r="SBE50" s="211"/>
      <c r="SBF50" s="211"/>
      <c r="SBG50" s="211"/>
      <c r="SBH50" s="211"/>
      <c r="SBI50" s="211"/>
      <c r="SBJ50" s="211"/>
      <c r="SBK50" s="211"/>
      <c r="SBL50" s="211"/>
      <c r="SBM50" s="211"/>
      <c r="SBN50" s="211"/>
      <c r="SBO50" s="211"/>
      <c r="SBP50" s="211"/>
      <c r="SBQ50" s="211"/>
      <c r="SBR50" s="211"/>
      <c r="SBS50" s="211"/>
      <c r="SBT50" s="211"/>
      <c r="SBU50" s="211"/>
      <c r="SBV50" s="211"/>
      <c r="SBW50" s="211"/>
      <c r="SBX50" s="211"/>
      <c r="SBY50" s="211"/>
      <c r="SBZ50" s="211"/>
      <c r="SCA50" s="211"/>
      <c r="SCB50" s="211"/>
      <c r="SCC50" s="211"/>
      <c r="SCD50" s="211"/>
      <c r="SCE50" s="211"/>
      <c r="SCF50" s="211"/>
      <c r="SCG50" s="211"/>
      <c r="SCH50" s="211"/>
      <c r="SCI50" s="211"/>
      <c r="SCJ50" s="211"/>
      <c r="SCK50" s="211"/>
      <c r="SCL50" s="211"/>
      <c r="SCM50" s="211"/>
      <c r="SCN50" s="211"/>
      <c r="SCO50" s="211"/>
      <c r="SCP50" s="211"/>
      <c r="SCQ50" s="211"/>
      <c r="SCR50" s="211"/>
      <c r="SCS50" s="211"/>
      <c r="SCT50" s="211"/>
      <c r="SCU50" s="211"/>
      <c r="SCV50" s="211"/>
      <c r="SCW50" s="211"/>
      <c r="SCX50" s="211"/>
      <c r="SCY50" s="211"/>
      <c r="SCZ50" s="211"/>
      <c r="SDA50" s="211"/>
      <c r="SDB50" s="211"/>
      <c r="SDC50" s="211"/>
      <c r="SDD50" s="211"/>
      <c r="SDE50" s="211"/>
      <c r="SDF50" s="211"/>
      <c r="SDG50" s="211"/>
      <c r="SDH50" s="211"/>
      <c r="SDI50" s="211"/>
      <c r="SDJ50" s="211"/>
      <c r="SDK50" s="211"/>
      <c r="SDL50" s="211"/>
      <c r="SDM50" s="211"/>
      <c r="SDN50" s="211"/>
      <c r="SDO50" s="211"/>
      <c r="SDP50" s="211"/>
      <c r="SDQ50" s="211"/>
      <c r="SDR50" s="211"/>
      <c r="SDS50" s="211"/>
      <c r="SDT50" s="211"/>
      <c r="SDU50" s="211"/>
      <c r="SDV50" s="211"/>
      <c r="SDW50" s="211"/>
      <c r="SDX50" s="211"/>
      <c r="SDY50" s="211"/>
      <c r="SDZ50" s="211"/>
      <c r="SEA50" s="211"/>
      <c r="SEB50" s="211"/>
      <c r="SEC50" s="211"/>
      <c r="SED50" s="211"/>
      <c r="SEE50" s="211"/>
      <c r="SEF50" s="211"/>
      <c r="SEG50" s="211"/>
      <c r="SEH50" s="211"/>
      <c r="SEI50" s="211"/>
      <c r="SEJ50" s="211"/>
      <c r="SEK50" s="211"/>
      <c r="SEL50" s="211"/>
      <c r="SEM50" s="211"/>
      <c r="SEN50" s="211"/>
      <c r="SEO50" s="211"/>
      <c r="SEP50" s="211"/>
      <c r="SEQ50" s="211"/>
      <c r="SER50" s="211"/>
      <c r="SES50" s="211"/>
      <c r="SET50" s="211"/>
      <c r="SEU50" s="211"/>
      <c r="SEV50" s="211"/>
      <c r="SEW50" s="211"/>
      <c r="SEX50" s="211"/>
      <c r="SEY50" s="211"/>
      <c r="SEZ50" s="211"/>
      <c r="SFA50" s="211"/>
      <c r="SFB50" s="211"/>
      <c r="SFC50" s="211"/>
      <c r="SFD50" s="211"/>
      <c r="SFE50" s="211"/>
      <c r="SFF50" s="211"/>
      <c r="SFG50" s="211"/>
      <c r="SFH50" s="211"/>
      <c r="SFI50" s="211"/>
      <c r="SFJ50" s="211"/>
      <c r="SFK50" s="211"/>
      <c r="SFL50" s="211"/>
      <c r="SFM50" s="211"/>
      <c r="SFN50" s="211"/>
      <c r="SFO50" s="211"/>
      <c r="SFP50" s="211"/>
      <c r="SFQ50" s="211"/>
      <c r="SFR50" s="211"/>
      <c r="SFS50" s="211"/>
      <c r="SFT50" s="211"/>
      <c r="SFU50" s="211"/>
      <c r="SFV50" s="211"/>
      <c r="SFW50" s="211"/>
      <c r="SFX50" s="211"/>
      <c r="SFY50" s="211"/>
      <c r="SFZ50" s="211"/>
      <c r="SGA50" s="211"/>
      <c r="SGB50" s="211"/>
      <c r="SGC50" s="211"/>
      <c r="SGD50" s="211"/>
      <c r="SGE50" s="211"/>
      <c r="SGF50" s="211"/>
      <c r="SGG50" s="211"/>
      <c r="SGH50" s="211"/>
      <c r="SGI50" s="211"/>
      <c r="SGJ50" s="211"/>
      <c r="SGK50" s="211"/>
      <c r="SGL50" s="211"/>
      <c r="SGM50" s="211"/>
      <c r="SGN50" s="211"/>
      <c r="SGO50" s="211"/>
      <c r="SGP50" s="211"/>
      <c r="SGQ50" s="211"/>
      <c r="SGR50" s="211"/>
      <c r="SGS50" s="211"/>
      <c r="SGT50" s="211"/>
      <c r="SGU50" s="211"/>
      <c r="SGV50" s="211"/>
      <c r="SGW50" s="211"/>
      <c r="SGX50" s="211"/>
      <c r="SGY50" s="211"/>
      <c r="SGZ50" s="211"/>
      <c r="SHA50" s="211"/>
      <c r="SHB50" s="211"/>
      <c r="SHC50" s="211"/>
      <c r="SHD50" s="211"/>
      <c r="SHE50" s="211"/>
      <c r="SHF50" s="211"/>
      <c r="SHG50" s="211"/>
      <c r="SHH50" s="211"/>
      <c r="SHI50" s="211"/>
      <c r="SHJ50" s="211"/>
      <c r="SHK50" s="211"/>
      <c r="SHL50" s="211"/>
      <c r="SHM50" s="211"/>
      <c r="SHN50" s="211"/>
      <c r="SHO50" s="211"/>
      <c r="SHP50" s="211"/>
      <c r="SHQ50" s="211"/>
      <c r="SHR50" s="211"/>
      <c r="SHS50" s="211"/>
      <c r="SHT50" s="211"/>
      <c r="SHU50" s="211"/>
      <c r="SHV50" s="211"/>
      <c r="SHW50" s="211"/>
      <c r="SHX50" s="211"/>
      <c r="SHY50" s="211"/>
      <c r="SHZ50" s="211"/>
      <c r="SIA50" s="211"/>
      <c r="SIB50" s="211"/>
      <c r="SIC50" s="211"/>
      <c r="SID50" s="211"/>
      <c r="SIE50" s="211"/>
      <c r="SIF50" s="211"/>
      <c r="SIG50" s="211"/>
      <c r="SIH50" s="211"/>
      <c r="SII50" s="211"/>
      <c r="SIJ50" s="211"/>
      <c r="SIK50" s="211"/>
      <c r="SIL50" s="211"/>
      <c r="SIM50" s="211"/>
      <c r="SIN50" s="211"/>
      <c r="SIO50" s="211"/>
      <c r="SIP50" s="211"/>
      <c r="SIQ50" s="211"/>
      <c r="SIR50" s="211"/>
      <c r="SIS50" s="211"/>
      <c r="SIT50" s="211"/>
      <c r="SIU50" s="211"/>
      <c r="SIV50" s="211"/>
      <c r="SIW50" s="211"/>
      <c r="SIX50" s="211"/>
      <c r="SIY50" s="211"/>
      <c r="SIZ50" s="211"/>
      <c r="SJA50" s="211"/>
      <c r="SJB50" s="211"/>
      <c r="SJC50" s="211"/>
      <c r="SJD50" s="211"/>
      <c r="SJE50" s="211"/>
      <c r="SJF50" s="211"/>
      <c r="SJG50" s="211"/>
      <c r="SJH50" s="211"/>
      <c r="SJI50" s="211"/>
      <c r="SJJ50" s="211"/>
      <c r="SJK50" s="211"/>
      <c r="SJL50" s="211"/>
      <c r="SJM50" s="211"/>
      <c r="SJN50" s="211"/>
      <c r="SJO50" s="211"/>
      <c r="SJP50" s="211"/>
      <c r="SJQ50" s="211"/>
      <c r="SJR50" s="211"/>
      <c r="SJS50" s="211"/>
      <c r="SJT50" s="211"/>
      <c r="SJU50" s="211"/>
      <c r="SJV50" s="211"/>
      <c r="SJW50" s="211"/>
      <c r="SJX50" s="211"/>
      <c r="SJY50" s="211"/>
      <c r="SJZ50" s="211"/>
      <c r="SKA50" s="211"/>
      <c r="SKB50" s="211"/>
      <c r="SKC50" s="211"/>
      <c r="SKD50" s="211"/>
      <c r="SKE50" s="211"/>
      <c r="SKF50" s="211"/>
      <c r="SKG50" s="211"/>
      <c r="SKH50" s="211"/>
      <c r="SKI50" s="211"/>
      <c r="SKJ50" s="211"/>
      <c r="SKK50" s="211"/>
      <c r="SKL50" s="211"/>
      <c r="SKM50" s="211"/>
      <c r="SKN50" s="211"/>
      <c r="SKO50" s="211"/>
      <c r="SKP50" s="211"/>
      <c r="SKQ50" s="211"/>
      <c r="SKR50" s="211"/>
      <c r="SKS50" s="211"/>
      <c r="SKT50" s="211"/>
      <c r="SKU50" s="211"/>
      <c r="SKV50" s="211"/>
      <c r="SKW50" s="211"/>
      <c r="SKX50" s="211"/>
      <c r="SKY50" s="211"/>
      <c r="SKZ50" s="211"/>
      <c r="SLA50" s="211"/>
      <c r="SLB50" s="211"/>
      <c r="SLC50" s="211"/>
      <c r="SLD50" s="211"/>
      <c r="SLE50" s="211"/>
      <c r="SLF50" s="211"/>
      <c r="SLG50" s="211"/>
      <c r="SLH50" s="211"/>
      <c r="SLI50" s="211"/>
      <c r="SLJ50" s="211"/>
      <c r="SLK50" s="211"/>
      <c r="SLL50" s="211"/>
      <c r="SLM50" s="211"/>
      <c r="SLN50" s="211"/>
      <c r="SLO50" s="211"/>
      <c r="SLP50" s="211"/>
      <c r="SLQ50" s="211"/>
      <c r="SLR50" s="211"/>
      <c r="SLS50" s="211"/>
      <c r="SLT50" s="211"/>
      <c r="SLU50" s="211"/>
      <c r="SLV50" s="211"/>
      <c r="SLW50" s="211"/>
      <c r="SLX50" s="211"/>
      <c r="SLY50" s="211"/>
      <c r="SLZ50" s="211"/>
      <c r="SMA50" s="211"/>
      <c r="SMB50" s="211"/>
      <c r="SMC50" s="211"/>
      <c r="SMD50" s="211"/>
      <c r="SME50" s="211"/>
      <c r="SMF50" s="211"/>
      <c r="SMG50" s="211"/>
      <c r="SMH50" s="211"/>
      <c r="SMI50" s="211"/>
      <c r="SMJ50" s="211"/>
      <c r="SMK50" s="211"/>
      <c r="SML50" s="211"/>
      <c r="SMM50" s="211"/>
      <c r="SMN50" s="211"/>
      <c r="SMO50" s="211"/>
      <c r="SMP50" s="211"/>
      <c r="SMQ50" s="211"/>
      <c r="SMR50" s="211"/>
      <c r="SMS50" s="211"/>
      <c r="SMT50" s="211"/>
      <c r="SMU50" s="211"/>
      <c r="SMV50" s="211"/>
      <c r="SMW50" s="211"/>
      <c r="SMX50" s="211"/>
      <c r="SMY50" s="211"/>
      <c r="SMZ50" s="211"/>
      <c r="SNA50" s="211"/>
      <c r="SNB50" s="211"/>
      <c r="SNC50" s="211"/>
      <c r="SND50" s="211"/>
      <c r="SNE50" s="211"/>
      <c r="SNF50" s="211"/>
      <c r="SNG50" s="211"/>
      <c r="SNH50" s="211"/>
      <c r="SNI50" s="211"/>
      <c r="SNJ50" s="211"/>
      <c r="SNK50" s="211"/>
      <c r="SNL50" s="211"/>
      <c r="SNM50" s="211"/>
      <c r="SNN50" s="211"/>
      <c r="SNO50" s="211"/>
      <c r="SNP50" s="211"/>
      <c r="SNQ50" s="211"/>
      <c r="SNR50" s="211"/>
      <c r="SNS50" s="211"/>
      <c r="SNT50" s="211"/>
      <c r="SNU50" s="211"/>
      <c r="SNV50" s="211"/>
      <c r="SNW50" s="211"/>
      <c r="SNX50" s="211"/>
      <c r="SNY50" s="211"/>
      <c r="SNZ50" s="211"/>
      <c r="SOA50" s="211"/>
      <c r="SOB50" s="211"/>
      <c r="SOC50" s="211"/>
      <c r="SOD50" s="211"/>
      <c r="SOE50" s="211"/>
      <c r="SOF50" s="211"/>
      <c r="SOG50" s="211"/>
      <c r="SOH50" s="211"/>
      <c r="SOI50" s="211"/>
      <c r="SOJ50" s="211"/>
      <c r="SOK50" s="211"/>
      <c r="SOL50" s="211"/>
      <c r="SOM50" s="211"/>
      <c r="SON50" s="211"/>
      <c r="SOO50" s="211"/>
      <c r="SOP50" s="211"/>
      <c r="SOQ50" s="211"/>
      <c r="SOR50" s="211"/>
      <c r="SOS50" s="211"/>
      <c r="SOT50" s="211"/>
      <c r="SOU50" s="211"/>
      <c r="SOV50" s="211"/>
      <c r="SOW50" s="211"/>
      <c r="SOX50" s="211"/>
      <c r="SOY50" s="211"/>
      <c r="SOZ50" s="211"/>
      <c r="SPA50" s="211"/>
      <c r="SPB50" s="211"/>
      <c r="SPC50" s="211"/>
      <c r="SPD50" s="211"/>
      <c r="SPE50" s="211"/>
      <c r="SPF50" s="211"/>
      <c r="SPG50" s="211"/>
      <c r="SPH50" s="211"/>
      <c r="SPI50" s="211"/>
      <c r="SPJ50" s="211"/>
      <c r="SPK50" s="211"/>
      <c r="SPL50" s="211"/>
      <c r="SPM50" s="211"/>
      <c r="SPN50" s="211"/>
      <c r="SPO50" s="211"/>
      <c r="SPP50" s="211"/>
      <c r="SPQ50" s="211"/>
      <c r="SPR50" s="211"/>
      <c r="SPS50" s="211"/>
      <c r="SPT50" s="211"/>
      <c r="SPU50" s="211"/>
      <c r="SPV50" s="211"/>
      <c r="SPW50" s="211"/>
      <c r="SPX50" s="211"/>
      <c r="SPY50" s="211"/>
      <c r="SPZ50" s="211"/>
      <c r="SQA50" s="211"/>
      <c r="SQB50" s="211"/>
      <c r="SQC50" s="211"/>
      <c r="SQD50" s="211"/>
      <c r="SQE50" s="211"/>
      <c r="SQF50" s="211"/>
      <c r="SQG50" s="211"/>
      <c r="SQH50" s="211"/>
      <c r="SQI50" s="211"/>
      <c r="SQJ50" s="211"/>
      <c r="SQK50" s="211"/>
      <c r="SQL50" s="211"/>
      <c r="SQM50" s="211"/>
      <c r="SQN50" s="211"/>
      <c r="SQO50" s="211"/>
      <c r="SQP50" s="211"/>
      <c r="SQQ50" s="211"/>
      <c r="SQR50" s="211"/>
      <c r="SQS50" s="211"/>
      <c r="SQT50" s="211"/>
      <c r="SQU50" s="211"/>
      <c r="SQV50" s="211"/>
      <c r="SQW50" s="211"/>
      <c r="SQX50" s="211"/>
      <c r="SQY50" s="211"/>
      <c r="SQZ50" s="211"/>
      <c r="SRA50" s="211"/>
      <c r="SRB50" s="211"/>
      <c r="SRC50" s="211"/>
      <c r="SRD50" s="211"/>
      <c r="SRE50" s="211"/>
      <c r="SRF50" s="211"/>
      <c r="SRG50" s="211"/>
      <c r="SRH50" s="211"/>
      <c r="SRI50" s="211"/>
      <c r="SRJ50" s="211"/>
      <c r="SRK50" s="211"/>
      <c r="SRL50" s="211"/>
      <c r="SRM50" s="211"/>
      <c r="SRN50" s="211"/>
      <c r="SRO50" s="211"/>
      <c r="SRP50" s="211"/>
      <c r="SRQ50" s="211"/>
      <c r="SRR50" s="211"/>
      <c r="SRS50" s="211"/>
      <c r="SRT50" s="211"/>
      <c r="SRU50" s="211"/>
      <c r="SRV50" s="211"/>
      <c r="SRW50" s="211"/>
      <c r="SRX50" s="211"/>
      <c r="SRY50" s="211"/>
      <c r="SRZ50" s="211"/>
      <c r="SSA50" s="211"/>
      <c r="SSB50" s="211"/>
      <c r="SSC50" s="211"/>
      <c r="SSD50" s="211"/>
      <c r="SSE50" s="211"/>
      <c r="SSF50" s="211"/>
      <c r="SSG50" s="211"/>
      <c r="SSH50" s="211"/>
      <c r="SSI50" s="211"/>
      <c r="SSJ50" s="211"/>
      <c r="SSK50" s="211"/>
      <c r="SSL50" s="211"/>
      <c r="SSM50" s="211"/>
      <c r="SSN50" s="211"/>
      <c r="SSO50" s="211"/>
      <c r="SSP50" s="211"/>
      <c r="SSQ50" s="211"/>
      <c r="SSR50" s="211"/>
      <c r="SSS50" s="211"/>
      <c r="SST50" s="211"/>
      <c r="SSU50" s="211"/>
      <c r="SSV50" s="211"/>
      <c r="SSW50" s="211"/>
      <c r="SSX50" s="211"/>
      <c r="SSY50" s="211"/>
      <c r="SSZ50" s="211"/>
      <c r="STA50" s="211"/>
      <c r="STB50" s="211"/>
      <c r="STC50" s="211"/>
      <c r="STD50" s="211"/>
      <c r="STE50" s="211"/>
      <c r="STF50" s="211"/>
      <c r="STG50" s="211"/>
      <c r="STH50" s="211"/>
      <c r="STI50" s="211"/>
      <c r="STJ50" s="211"/>
      <c r="STK50" s="211"/>
      <c r="STL50" s="211"/>
      <c r="STM50" s="211"/>
      <c r="STN50" s="211"/>
      <c r="STO50" s="211"/>
      <c r="STP50" s="211"/>
      <c r="STQ50" s="211"/>
      <c r="STR50" s="211"/>
      <c r="STS50" s="211"/>
      <c r="STT50" s="211"/>
      <c r="STU50" s="211"/>
      <c r="STV50" s="211"/>
      <c r="STW50" s="211"/>
      <c r="STX50" s="211"/>
      <c r="STY50" s="211"/>
      <c r="STZ50" s="211"/>
      <c r="SUA50" s="211"/>
      <c r="SUB50" s="211"/>
      <c r="SUC50" s="211"/>
      <c r="SUD50" s="211"/>
      <c r="SUE50" s="211"/>
      <c r="SUF50" s="211"/>
      <c r="SUG50" s="211"/>
      <c r="SUH50" s="211"/>
      <c r="SUI50" s="211"/>
      <c r="SUJ50" s="211"/>
      <c r="SUK50" s="211"/>
      <c r="SUL50" s="211"/>
      <c r="SUM50" s="211"/>
      <c r="SUN50" s="211"/>
      <c r="SUO50" s="211"/>
      <c r="SUP50" s="211"/>
      <c r="SUQ50" s="211"/>
      <c r="SUR50" s="211"/>
      <c r="SUS50" s="211"/>
      <c r="SUT50" s="211"/>
      <c r="SUU50" s="211"/>
      <c r="SUV50" s="211"/>
      <c r="SUW50" s="211"/>
      <c r="SUX50" s="211"/>
      <c r="SUY50" s="211"/>
      <c r="SUZ50" s="211"/>
      <c r="SVA50" s="211"/>
      <c r="SVB50" s="211"/>
      <c r="SVC50" s="211"/>
      <c r="SVD50" s="211"/>
      <c r="SVE50" s="211"/>
      <c r="SVF50" s="211"/>
      <c r="SVG50" s="211"/>
      <c r="SVH50" s="211"/>
      <c r="SVI50" s="211"/>
      <c r="SVJ50" s="211"/>
      <c r="SVK50" s="211"/>
      <c r="SVL50" s="211"/>
      <c r="SVM50" s="211"/>
      <c r="SVN50" s="211"/>
      <c r="SVO50" s="211"/>
      <c r="SVP50" s="211"/>
      <c r="SVQ50" s="211"/>
      <c r="SVR50" s="211"/>
      <c r="SVS50" s="211"/>
      <c r="SVT50" s="211"/>
      <c r="SVU50" s="211"/>
      <c r="SVV50" s="211"/>
      <c r="SVW50" s="211"/>
      <c r="SVX50" s="211"/>
      <c r="SVY50" s="211"/>
      <c r="SVZ50" s="211"/>
      <c r="SWA50" s="211"/>
      <c r="SWB50" s="211"/>
      <c r="SWC50" s="211"/>
      <c r="SWD50" s="211"/>
      <c r="SWE50" s="211"/>
      <c r="SWF50" s="211"/>
      <c r="SWG50" s="211"/>
      <c r="SWH50" s="211"/>
      <c r="SWI50" s="211"/>
      <c r="SWJ50" s="211"/>
      <c r="SWK50" s="211"/>
      <c r="SWL50" s="211"/>
      <c r="SWM50" s="211"/>
      <c r="SWN50" s="211"/>
      <c r="SWO50" s="211"/>
      <c r="SWP50" s="211"/>
      <c r="SWQ50" s="211"/>
      <c r="SWR50" s="211"/>
      <c r="SWS50" s="211"/>
      <c r="SWT50" s="211"/>
      <c r="SWU50" s="211"/>
      <c r="SWV50" s="211"/>
      <c r="SWW50" s="211"/>
      <c r="SWX50" s="211"/>
      <c r="SWY50" s="211"/>
      <c r="SWZ50" s="211"/>
      <c r="SXA50" s="211"/>
      <c r="SXB50" s="211"/>
      <c r="SXC50" s="211"/>
      <c r="SXD50" s="211"/>
      <c r="SXE50" s="211"/>
      <c r="SXF50" s="211"/>
      <c r="SXG50" s="211"/>
      <c r="SXH50" s="211"/>
      <c r="SXI50" s="211"/>
      <c r="SXJ50" s="211"/>
      <c r="SXK50" s="211"/>
      <c r="SXL50" s="211"/>
      <c r="SXM50" s="211"/>
      <c r="SXN50" s="211"/>
      <c r="SXO50" s="211"/>
      <c r="SXP50" s="211"/>
      <c r="SXQ50" s="211"/>
      <c r="SXR50" s="211"/>
      <c r="SXS50" s="211"/>
      <c r="SXT50" s="211"/>
      <c r="SXU50" s="211"/>
      <c r="SXV50" s="211"/>
      <c r="SXW50" s="211"/>
      <c r="SXX50" s="211"/>
      <c r="SXY50" s="211"/>
      <c r="SXZ50" s="211"/>
      <c r="SYA50" s="211"/>
      <c r="SYB50" s="211"/>
      <c r="SYC50" s="211"/>
      <c r="SYD50" s="211"/>
      <c r="SYE50" s="211"/>
      <c r="SYF50" s="211"/>
      <c r="SYG50" s="211"/>
      <c r="SYH50" s="211"/>
      <c r="SYI50" s="211"/>
      <c r="SYJ50" s="211"/>
      <c r="SYK50" s="211"/>
      <c r="SYL50" s="211"/>
      <c r="SYM50" s="211"/>
      <c r="SYN50" s="211"/>
      <c r="SYO50" s="211"/>
      <c r="SYP50" s="211"/>
      <c r="SYQ50" s="211"/>
      <c r="SYR50" s="211"/>
      <c r="SYS50" s="211"/>
      <c r="SYT50" s="211"/>
      <c r="SYU50" s="211"/>
      <c r="SYV50" s="211"/>
      <c r="SYW50" s="211"/>
      <c r="SYX50" s="211"/>
      <c r="SYY50" s="211"/>
      <c r="SYZ50" s="211"/>
      <c r="SZA50" s="211"/>
      <c r="SZB50" s="211"/>
      <c r="SZC50" s="211"/>
      <c r="SZD50" s="211"/>
      <c r="SZE50" s="211"/>
      <c r="SZF50" s="211"/>
      <c r="SZG50" s="211"/>
      <c r="SZH50" s="211"/>
      <c r="SZI50" s="211"/>
      <c r="SZJ50" s="211"/>
      <c r="SZK50" s="211"/>
      <c r="SZL50" s="211"/>
      <c r="SZM50" s="211"/>
      <c r="SZN50" s="211"/>
      <c r="SZO50" s="211"/>
      <c r="SZP50" s="211"/>
      <c r="SZQ50" s="211"/>
      <c r="SZR50" s="211"/>
      <c r="SZS50" s="211"/>
      <c r="SZT50" s="211"/>
      <c r="SZU50" s="211"/>
      <c r="SZV50" s="211"/>
      <c r="SZW50" s="211"/>
      <c r="SZX50" s="211"/>
      <c r="SZY50" s="211"/>
      <c r="SZZ50" s="211"/>
      <c r="TAA50" s="211"/>
      <c r="TAB50" s="211"/>
      <c r="TAC50" s="211"/>
      <c r="TAD50" s="211"/>
      <c r="TAE50" s="211"/>
      <c r="TAF50" s="211"/>
      <c r="TAG50" s="211"/>
      <c r="TAH50" s="211"/>
      <c r="TAI50" s="211"/>
      <c r="TAJ50" s="211"/>
      <c r="TAK50" s="211"/>
      <c r="TAL50" s="211"/>
      <c r="TAM50" s="211"/>
      <c r="TAN50" s="211"/>
      <c r="TAO50" s="211"/>
      <c r="TAP50" s="211"/>
      <c r="TAQ50" s="211"/>
      <c r="TAR50" s="211"/>
      <c r="TAS50" s="211"/>
      <c r="TAT50" s="211"/>
      <c r="TAU50" s="211"/>
      <c r="TAV50" s="211"/>
      <c r="TAW50" s="211"/>
      <c r="TAX50" s="211"/>
      <c r="TAY50" s="211"/>
      <c r="TAZ50" s="211"/>
      <c r="TBA50" s="211"/>
      <c r="TBB50" s="211"/>
      <c r="TBC50" s="211"/>
      <c r="TBD50" s="211"/>
      <c r="TBE50" s="211"/>
      <c r="TBF50" s="211"/>
      <c r="TBG50" s="211"/>
      <c r="TBH50" s="211"/>
      <c r="TBI50" s="211"/>
      <c r="TBJ50" s="211"/>
      <c r="TBK50" s="211"/>
      <c r="TBL50" s="211"/>
      <c r="TBM50" s="211"/>
      <c r="TBN50" s="211"/>
      <c r="TBO50" s="211"/>
      <c r="TBP50" s="211"/>
      <c r="TBQ50" s="211"/>
      <c r="TBR50" s="211"/>
      <c r="TBS50" s="211"/>
      <c r="TBT50" s="211"/>
      <c r="TBU50" s="211"/>
      <c r="TBV50" s="211"/>
      <c r="TBW50" s="211"/>
      <c r="TBX50" s="211"/>
      <c r="TBY50" s="211"/>
      <c r="TBZ50" s="211"/>
      <c r="TCA50" s="211"/>
      <c r="TCB50" s="211"/>
      <c r="TCC50" s="211"/>
      <c r="TCD50" s="211"/>
      <c r="TCE50" s="211"/>
      <c r="TCF50" s="211"/>
      <c r="TCG50" s="211"/>
      <c r="TCH50" s="211"/>
      <c r="TCI50" s="211"/>
      <c r="TCJ50" s="211"/>
      <c r="TCK50" s="211"/>
      <c r="TCL50" s="211"/>
      <c r="TCM50" s="211"/>
      <c r="TCN50" s="211"/>
      <c r="TCO50" s="211"/>
      <c r="TCP50" s="211"/>
      <c r="TCQ50" s="211"/>
      <c r="TCR50" s="211"/>
      <c r="TCS50" s="211"/>
      <c r="TCT50" s="211"/>
      <c r="TCU50" s="211"/>
      <c r="TCV50" s="211"/>
      <c r="TCW50" s="211"/>
      <c r="TCX50" s="211"/>
      <c r="TCY50" s="211"/>
      <c r="TCZ50" s="211"/>
      <c r="TDA50" s="211"/>
      <c r="TDB50" s="211"/>
      <c r="TDC50" s="211"/>
      <c r="TDD50" s="211"/>
      <c r="TDE50" s="211"/>
      <c r="TDF50" s="211"/>
      <c r="TDG50" s="211"/>
      <c r="TDH50" s="211"/>
      <c r="TDI50" s="211"/>
      <c r="TDJ50" s="211"/>
      <c r="TDK50" s="211"/>
      <c r="TDL50" s="211"/>
      <c r="TDM50" s="211"/>
      <c r="TDN50" s="211"/>
      <c r="TDO50" s="211"/>
      <c r="TDP50" s="211"/>
      <c r="TDQ50" s="211"/>
      <c r="TDR50" s="211"/>
      <c r="TDS50" s="211"/>
      <c r="TDT50" s="211"/>
      <c r="TDU50" s="211"/>
      <c r="TDV50" s="211"/>
      <c r="TDW50" s="211"/>
      <c r="TDX50" s="211"/>
      <c r="TDY50" s="211"/>
      <c r="TDZ50" s="211"/>
      <c r="TEA50" s="211"/>
      <c r="TEB50" s="211"/>
      <c r="TEC50" s="211"/>
      <c r="TED50" s="211"/>
      <c r="TEE50" s="211"/>
      <c r="TEF50" s="211"/>
      <c r="TEG50" s="211"/>
      <c r="TEH50" s="211"/>
      <c r="TEI50" s="211"/>
      <c r="TEJ50" s="211"/>
      <c r="TEK50" s="211"/>
      <c r="TEL50" s="211"/>
      <c r="TEM50" s="211"/>
      <c r="TEN50" s="211"/>
      <c r="TEO50" s="211"/>
      <c r="TEP50" s="211"/>
      <c r="TEQ50" s="211"/>
      <c r="TER50" s="211"/>
      <c r="TES50" s="211"/>
      <c r="TET50" s="211"/>
      <c r="TEU50" s="211"/>
      <c r="TEV50" s="211"/>
      <c r="TEW50" s="211"/>
      <c r="TEX50" s="211"/>
      <c r="TEY50" s="211"/>
      <c r="TEZ50" s="211"/>
      <c r="TFA50" s="211"/>
      <c r="TFB50" s="211"/>
      <c r="TFC50" s="211"/>
      <c r="TFD50" s="211"/>
      <c r="TFE50" s="211"/>
      <c r="TFF50" s="211"/>
      <c r="TFG50" s="211"/>
      <c r="TFH50" s="211"/>
      <c r="TFI50" s="211"/>
      <c r="TFJ50" s="211"/>
      <c r="TFK50" s="211"/>
      <c r="TFL50" s="211"/>
      <c r="TFM50" s="211"/>
      <c r="TFN50" s="211"/>
      <c r="TFO50" s="211"/>
      <c r="TFP50" s="211"/>
      <c r="TFQ50" s="211"/>
      <c r="TFR50" s="211"/>
      <c r="TFS50" s="211"/>
      <c r="TFT50" s="211"/>
      <c r="TFU50" s="211"/>
      <c r="TFV50" s="211"/>
      <c r="TFW50" s="211"/>
      <c r="TFX50" s="211"/>
      <c r="TFY50" s="211"/>
      <c r="TFZ50" s="211"/>
      <c r="TGA50" s="211"/>
      <c r="TGB50" s="211"/>
      <c r="TGC50" s="211"/>
      <c r="TGD50" s="211"/>
      <c r="TGE50" s="211"/>
      <c r="TGF50" s="211"/>
      <c r="TGG50" s="211"/>
      <c r="TGH50" s="211"/>
      <c r="TGI50" s="211"/>
      <c r="TGJ50" s="211"/>
      <c r="TGK50" s="211"/>
      <c r="TGL50" s="211"/>
      <c r="TGM50" s="211"/>
      <c r="TGN50" s="211"/>
      <c r="TGO50" s="211"/>
      <c r="TGP50" s="211"/>
      <c r="TGQ50" s="211"/>
      <c r="TGR50" s="211"/>
      <c r="TGS50" s="211"/>
      <c r="TGT50" s="211"/>
      <c r="TGU50" s="211"/>
      <c r="TGV50" s="211"/>
      <c r="TGW50" s="211"/>
      <c r="TGX50" s="211"/>
      <c r="TGY50" s="211"/>
      <c r="TGZ50" s="211"/>
      <c r="THA50" s="211"/>
      <c r="THB50" s="211"/>
      <c r="THC50" s="211"/>
      <c r="THD50" s="211"/>
      <c r="THE50" s="211"/>
      <c r="THF50" s="211"/>
      <c r="THG50" s="211"/>
      <c r="THH50" s="211"/>
      <c r="THI50" s="211"/>
      <c r="THJ50" s="211"/>
      <c r="THK50" s="211"/>
      <c r="THL50" s="211"/>
      <c r="THM50" s="211"/>
      <c r="THN50" s="211"/>
      <c r="THO50" s="211"/>
      <c r="THP50" s="211"/>
      <c r="THQ50" s="211"/>
      <c r="THR50" s="211"/>
      <c r="THS50" s="211"/>
      <c r="THT50" s="211"/>
      <c r="THU50" s="211"/>
      <c r="THV50" s="211"/>
      <c r="THW50" s="211"/>
      <c r="THX50" s="211"/>
      <c r="THY50" s="211"/>
      <c r="THZ50" s="211"/>
      <c r="TIA50" s="211"/>
      <c r="TIB50" s="211"/>
      <c r="TIC50" s="211"/>
      <c r="TID50" s="211"/>
      <c r="TIE50" s="211"/>
      <c r="TIF50" s="211"/>
      <c r="TIG50" s="211"/>
      <c r="TIH50" s="211"/>
      <c r="TII50" s="211"/>
      <c r="TIJ50" s="211"/>
      <c r="TIK50" s="211"/>
      <c r="TIL50" s="211"/>
      <c r="TIM50" s="211"/>
      <c r="TIN50" s="211"/>
      <c r="TIO50" s="211"/>
      <c r="TIP50" s="211"/>
      <c r="TIQ50" s="211"/>
      <c r="TIR50" s="211"/>
      <c r="TIS50" s="211"/>
      <c r="TIT50" s="211"/>
      <c r="TIU50" s="211"/>
      <c r="TIV50" s="211"/>
      <c r="TIW50" s="211"/>
      <c r="TIX50" s="211"/>
      <c r="TIY50" s="211"/>
      <c r="TIZ50" s="211"/>
      <c r="TJA50" s="211"/>
      <c r="TJB50" s="211"/>
      <c r="TJC50" s="211"/>
      <c r="TJD50" s="211"/>
      <c r="TJE50" s="211"/>
      <c r="TJF50" s="211"/>
      <c r="TJG50" s="211"/>
      <c r="TJH50" s="211"/>
      <c r="TJI50" s="211"/>
      <c r="TJJ50" s="211"/>
      <c r="TJK50" s="211"/>
      <c r="TJL50" s="211"/>
      <c r="TJM50" s="211"/>
      <c r="TJN50" s="211"/>
      <c r="TJO50" s="211"/>
      <c r="TJP50" s="211"/>
      <c r="TJQ50" s="211"/>
      <c r="TJR50" s="211"/>
      <c r="TJS50" s="211"/>
      <c r="TJT50" s="211"/>
      <c r="TJU50" s="211"/>
      <c r="TJV50" s="211"/>
      <c r="TJW50" s="211"/>
      <c r="TJX50" s="211"/>
      <c r="TJY50" s="211"/>
      <c r="TJZ50" s="211"/>
      <c r="TKA50" s="211"/>
      <c r="TKB50" s="211"/>
      <c r="TKC50" s="211"/>
      <c r="TKD50" s="211"/>
      <c r="TKE50" s="211"/>
      <c r="TKF50" s="211"/>
      <c r="TKG50" s="211"/>
      <c r="TKH50" s="211"/>
      <c r="TKI50" s="211"/>
      <c r="TKJ50" s="211"/>
      <c r="TKK50" s="211"/>
      <c r="TKL50" s="211"/>
      <c r="TKM50" s="211"/>
      <c r="TKN50" s="211"/>
      <c r="TKO50" s="211"/>
      <c r="TKP50" s="211"/>
      <c r="TKQ50" s="211"/>
      <c r="TKR50" s="211"/>
      <c r="TKS50" s="211"/>
      <c r="TKT50" s="211"/>
      <c r="TKU50" s="211"/>
      <c r="TKV50" s="211"/>
      <c r="TKW50" s="211"/>
      <c r="TKX50" s="211"/>
      <c r="TKY50" s="211"/>
      <c r="TKZ50" s="211"/>
      <c r="TLA50" s="211"/>
      <c r="TLB50" s="211"/>
      <c r="TLC50" s="211"/>
      <c r="TLD50" s="211"/>
      <c r="TLE50" s="211"/>
      <c r="TLF50" s="211"/>
      <c r="TLG50" s="211"/>
      <c r="TLH50" s="211"/>
      <c r="TLI50" s="211"/>
      <c r="TLJ50" s="211"/>
      <c r="TLK50" s="211"/>
      <c r="TLL50" s="211"/>
      <c r="TLM50" s="211"/>
      <c r="TLN50" s="211"/>
      <c r="TLO50" s="211"/>
      <c r="TLP50" s="211"/>
      <c r="TLQ50" s="211"/>
      <c r="TLR50" s="211"/>
      <c r="TLS50" s="211"/>
      <c r="TLT50" s="211"/>
      <c r="TLU50" s="211"/>
      <c r="TLV50" s="211"/>
      <c r="TLW50" s="211"/>
      <c r="TLX50" s="211"/>
      <c r="TLY50" s="211"/>
      <c r="TLZ50" s="211"/>
      <c r="TMA50" s="211"/>
      <c r="TMB50" s="211"/>
      <c r="TMC50" s="211"/>
      <c r="TMD50" s="211"/>
      <c r="TME50" s="211"/>
      <c r="TMF50" s="211"/>
      <c r="TMG50" s="211"/>
      <c r="TMH50" s="211"/>
      <c r="TMI50" s="211"/>
      <c r="TMJ50" s="211"/>
      <c r="TMK50" s="211"/>
      <c r="TML50" s="211"/>
      <c r="TMM50" s="211"/>
      <c r="TMN50" s="211"/>
      <c r="TMO50" s="211"/>
      <c r="TMP50" s="211"/>
      <c r="TMQ50" s="211"/>
      <c r="TMR50" s="211"/>
      <c r="TMS50" s="211"/>
      <c r="TMT50" s="211"/>
      <c r="TMU50" s="211"/>
      <c r="TMV50" s="211"/>
      <c r="TMW50" s="211"/>
      <c r="TMX50" s="211"/>
      <c r="TMY50" s="211"/>
      <c r="TMZ50" s="211"/>
      <c r="TNA50" s="211"/>
      <c r="TNB50" s="211"/>
      <c r="TNC50" s="211"/>
      <c r="TND50" s="211"/>
      <c r="TNE50" s="211"/>
      <c r="TNF50" s="211"/>
      <c r="TNG50" s="211"/>
      <c r="TNH50" s="211"/>
      <c r="TNI50" s="211"/>
      <c r="TNJ50" s="211"/>
      <c r="TNK50" s="211"/>
      <c r="TNL50" s="211"/>
      <c r="TNM50" s="211"/>
      <c r="TNN50" s="211"/>
      <c r="TNO50" s="211"/>
      <c r="TNP50" s="211"/>
      <c r="TNQ50" s="211"/>
      <c r="TNR50" s="211"/>
      <c r="TNS50" s="211"/>
      <c r="TNT50" s="211"/>
      <c r="TNU50" s="211"/>
      <c r="TNV50" s="211"/>
      <c r="TNW50" s="211"/>
      <c r="TNX50" s="211"/>
      <c r="TNY50" s="211"/>
      <c r="TNZ50" s="211"/>
      <c r="TOA50" s="211"/>
      <c r="TOB50" s="211"/>
      <c r="TOC50" s="211"/>
      <c r="TOD50" s="211"/>
      <c r="TOE50" s="211"/>
      <c r="TOF50" s="211"/>
      <c r="TOG50" s="211"/>
      <c r="TOH50" s="211"/>
      <c r="TOI50" s="211"/>
      <c r="TOJ50" s="211"/>
      <c r="TOK50" s="211"/>
      <c r="TOL50" s="211"/>
      <c r="TOM50" s="211"/>
      <c r="TON50" s="211"/>
      <c r="TOO50" s="211"/>
      <c r="TOP50" s="211"/>
      <c r="TOQ50" s="211"/>
      <c r="TOR50" s="211"/>
      <c r="TOS50" s="211"/>
      <c r="TOT50" s="211"/>
      <c r="TOU50" s="211"/>
      <c r="TOV50" s="211"/>
      <c r="TOW50" s="211"/>
      <c r="TOX50" s="211"/>
      <c r="TOY50" s="211"/>
      <c r="TOZ50" s="211"/>
      <c r="TPA50" s="211"/>
      <c r="TPB50" s="211"/>
      <c r="TPC50" s="211"/>
      <c r="TPD50" s="211"/>
      <c r="TPE50" s="211"/>
      <c r="TPF50" s="211"/>
      <c r="TPG50" s="211"/>
      <c r="TPH50" s="211"/>
      <c r="TPI50" s="211"/>
      <c r="TPJ50" s="211"/>
      <c r="TPK50" s="211"/>
      <c r="TPL50" s="211"/>
      <c r="TPM50" s="211"/>
      <c r="TPN50" s="211"/>
      <c r="TPO50" s="211"/>
      <c r="TPP50" s="211"/>
      <c r="TPQ50" s="211"/>
      <c r="TPR50" s="211"/>
      <c r="TPS50" s="211"/>
      <c r="TPT50" s="211"/>
      <c r="TPU50" s="211"/>
      <c r="TPV50" s="211"/>
      <c r="TPW50" s="211"/>
      <c r="TPX50" s="211"/>
      <c r="TPY50" s="211"/>
      <c r="TPZ50" s="211"/>
      <c r="TQA50" s="211"/>
      <c r="TQB50" s="211"/>
      <c r="TQC50" s="211"/>
      <c r="TQD50" s="211"/>
      <c r="TQE50" s="211"/>
      <c r="TQF50" s="211"/>
      <c r="TQG50" s="211"/>
      <c r="TQH50" s="211"/>
      <c r="TQI50" s="211"/>
      <c r="TQJ50" s="211"/>
      <c r="TQK50" s="211"/>
      <c r="TQL50" s="211"/>
      <c r="TQM50" s="211"/>
      <c r="TQN50" s="211"/>
      <c r="TQO50" s="211"/>
      <c r="TQP50" s="211"/>
      <c r="TQQ50" s="211"/>
      <c r="TQR50" s="211"/>
      <c r="TQS50" s="211"/>
      <c r="TQT50" s="211"/>
      <c r="TQU50" s="211"/>
      <c r="TQV50" s="211"/>
      <c r="TQW50" s="211"/>
      <c r="TQX50" s="211"/>
      <c r="TQY50" s="211"/>
      <c r="TQZ50" s="211"/>
      <c r="TRA50" s="211"/>
      <c r="TRB50" s="211"/>
      <c r="TRC50" s="211"/>
      <c r="TRD50" s="211"/>
      <c r="TRE50" s="211"/>
      <c r="TRF50" s="211"/>
      <c r="TRG50" s="211"/>
      <c r="TRH50" s="211"/>
      <c r="TRI50" s="211"/>
      <c r="TRJ50" s="211"/>
      <c r="TRK50" s="211"/>
      <c r="TRL50" s="211"/>
      <c r="TRM50" s="211"/>
      <c r="TRN50" s="211"/>
      <c r="TRO50" s="211"/>
      <c r="TRP50" s="211"/>
      <c r="TRQ50" s="211"/>
      <c r="TRR50" s="211"/>
      <c r="TRS50" s="211"/>
      <c r="TRT50" s="211"/>
      <c r="TRU50" s="211"/>
      <c r="TRV50" s="211"/>
      <c r="TRW50" s="211"/>
      <c r="TRX50" s="211"/>
      <c r="TRY50" s="211"/>
      <c r="TRZ50" s="211"/>
      <c r="TSA50" s="211"/>
      <c r="TSB50" s="211"/>
      <c r="TSC50" s="211"/>
      <c r="TSD50" s="211"/>
      <c r="TSE50" s="211"/>
      <c r="TSF50" s="211"/>
      <c r="TSG50" s="211"/>
      <c r="TSH50" s="211"/>
      <c r="TSI50" s="211"/>
      <c r="TSJ50" s="211"/>
      <c r="TSK50" s="211"/>
      <c r="TSL50" s="211"/>
      <c r="TSM50" s="211"/>
      <c r="TSN50" s="211"/>
      <c r="TSO50" s="211"/>
      <c r="TSP50" s="211"/>
      <c r="TSQ50" s="211"/>
      <c r="TSR50" s="211"/>
      <c r="TSS50" s="211"/>
      <c r="TST50" s="211"/>
      <c r="TSU50" s="211"/>
      <c r="TSV50" s="211"/>
      <c r="TSW50" s="211"/>
      <c r="TSX50" s="211"/>
      <c r="TSY50" s="211"/>
      <c r="TSZ50" s="211"/>
      <c r="TTA50" s="211"/>
      <c r="TTB50" s="211"/>
      <c r="TTC50" s="211"/>
      <c r="TTD50" s="211"/>
      <c r="TTE50" s="211"/>
      <c r="TTF50" s="211"/>
      <c r="TTG50" s="211"/>
      <c r="TTH50" s="211"/>
      <c r="TTI50" s="211"/>
      <c r="TTJ50" s="211"/>
      <c r="TTK50" s="211"/>
      <c r="TTL50" s="211"/>
      <c r="TTM50" s="211"/>
      <c r="TTN50" s="211"/>
      <c r="TTO50" s="211"/>
      <c r="TTP50" s="211"/>
      <c r="TTQ50" s="211"/>
      <c r="TTR50" s="211"/>
      <c r="TTS50" s="211"/>
      <c r="TTT50" s="211"/>
      <c r="TTU50" s="211"/>
      <c r="TTV50" s="211"/>
      <c r="TTW50" s="211"/>
      <c r="TTX50" s="211"/>
      <c r="TTY50" s="211"/>
      <c r="TTZ50" s="211"/>
      <c r="TUA50" s="211"/>
      <c r="TUB50" s="211"/>
      <c r="TUC50" s="211"/>
      <c r="TUD50" s="211"/>
      <c r="TUE50" s="211"/>
      <c r="TUF50" s="211"/>
      <c r="TUG50" s="211"/>
      <c r="TUH50" s="211"/>
      <c r="TUI50" s="211"/>
      <c r="TUJ50" s="211"/>
      <c r="TUK50" s="211"/>
      <c r="TUL50" s="211"/>
      <c r="TUM50" s="211"/>
      <c r="TUN50" s="211"/>
      <c r="TUO50" s="211"/>
      <c r="TUP50" s="211"/>
      <c r="TUQ50" s="211"/>
      <c r="TUR50" s="211"/>
      <c r="TUS50" s="211"/>
      <c r="TUT50" s="211"/>
      <c r="TUU50" s="211"/>
      <c r="TUV50" s="211"/>
      <c r="TUW50" s="211"/>
      <c r="TUX50" s="211"/>
      <c r="TUY50" s="211"/>
      <c r="TUZ50" s="211"/>
      <c r="TVA50" s="211"/>
      <c r="TVB50" s="211"/>
      <c r="TVC50" s="211"/>
      <c r="TVD50" s="211"/>
      <c r="TVE50" s="211"/>
      <c r="TVF50" s="211"/>
      <c r="TVG50" s="211"/>
      <c r="TVH50" s="211"/>
      <c r="TVI50" s="211"/>
      <c r="TVJ50" s="211"/>
      <c r="TVK50" s="211"/>
      <c r="TVL50" s="211"/>
      <c r="TVM50" s="211"/>
      <c r="TVN50" s="211"/>
      <c r="TVO50" s="211"/>
      <c r="TVP50" s="211"/>
      <c r="TVQ50" s="211"/>
      <c r="TVR50" s="211"/>
      <c r="TVS50" s="211"/>
      <c r="TVT50" s="211"/>
      <c r="TVU50" s="211"/>
      <c r="TVV50" s="211"/>
      <c r="TVW50" s="211"/>
      <c r="TVX50" s="211"/>
      <c r="TVY50" s="211"/>
      <c r="TVZ50" s="211"/>
      <c r="TWA50" s="211"/>
      <c r="TWB50" s="211"/>
      <c r="TWC50" s="211"/>
      <c r="TWD50" s="211"/>
      <c r="TWE50" s="211"/>
      <c r="TWF50" s="211"/>
      <c r="TWG50" s="211"/>
      <c r="TWH50" s="211"/>
      <c r="TWI50" s="211"/>
      <c r="TWJ50" s="211"/>
      <c r="TWK50" s="211"/>
      <c r="TWL50" s="211"/>
      <c r="TWM50" s="211"/>
      <c r="TWN50" s="211"/>
      <c r="TWO50" s="211"/>
      <c r="TWP50" s="211"/>
      <c r="TWQ50" s="211"/>
      <c r="TWR50" s="211"/>
      <c r="TWS50" s="211"/>
      <c r="TWT50" s="211"/>
      <c r="TWU50" s="211"/>
      <c r="TWV50" s="211"/>
      <c r="TWW50" s="211"/>
      <c r="TWX50" s="211"/>
      <c r="TWY50" s="211"/>
      <c r="TWZ50" s="211"/>
      <c r="TXA50" s="211"/>
      <c r="TXB50" s="211"/>
      <c r="TXC50" s="211"/>
      <c r="TXD50" s="211"/>
      <c r="TXE50" s="211"/>
      <c r="TXF50" s="211"/>
      <c r="TXG50" s="211"/>
      <c r="TXH50" s="211"/>
      <c r="TXI50" s="211"/>
      <c r="TXJ50" s="211"/>
      <c r="TXK50" s="211"/>
      <c r="TXL50" s="211"/>
      <c r="TXM50" s="211"/>
      <c r="TXN50" s="211"/>
      <c r="TXO50" s="211"/>
      <c r="TXP50" s="211"/>
      <c r="TXQ50" s="211"/>
      <c r="TXR50" s="211"/>
      <c r="TXS50" s="211"/>
      <c r="TXT50" s="211"/>
      <c r="TXU50" s="211"/>
      <c r="TXV50" s="211"/>
      <c r="TXW50" s="211"/>
      <c r="TXX50" s="211"/>
      <c r="TXY50" s="211"/>
      <c r="TXZ50" s="211"/>
      <c r="TYA50" s="211"/>
      <c r="TYB50" s="211"/>
      <c r="TYC50" s="211"/>
      <c r="TYD50" s="211"/>
      <c r="TYE50" s="211"/>
      <c r="TYF50" s="211"/>
      <c r="TYG50" s="211"/>
      <c r="TYH50" s="211"/>
      <c r="TYI50" s="211"/>
      <c r="TYJ50" s="211"/>
      <c r="TYK50" s="211"/>
      <c r="TYL50" s="211"/>
      <c r="TYM50" s="211"/>
      <c r="TYN50" s="211"/>
      <c r="TYO50" s="211"/>
      <c r="TYP50" s="211"/>
      <c r="TYQ50" s="211"/>
      <c r="TYR50" s="211"/>
      <c r="TYS50" s="211"/>
      <c r="TYT50" s="211"/>
      <c r="TYU50" s="211"/>
      <c r="TYV50" s="211"/>
      <c r="TYW50" s="211"/>
      <c r="TYX50" s="211"/>
      <c r="TYY50" s="211"/>
      <c r="TYZ50" s="211"/>
      <c r="TZA50" s="211"/>
      <c r="TZB50" s="211"/>
      <c r="TZC50" s="211"/>
      <c r="TZD50" s="211"/>
      <c r="TZE50" s="211"/>
      <c r="TZF50" s="211"/>
      <c r="TZG50" s="211"/>
      <c r="TZH50" s="211"/>
      <c r="TZI50" s="211"/>
      <c r="TZJ50" s="211"/>
      <c r="TZK50" s="211"/>
      <c r="TZL50" s="211"/>
      <c r="TZM50" s="211"/>
      <c r="TZN50" s="211"/>
      <c r="TZO50" s="211"/>
      <c r="TZP50" s="211"/>
      <c r="TZQ50" s="211"/>
      <c r="TZR50" s="211"/>
      <c r="TZS50" s="211"/>
      <c r="TZT50" s="211"/>
      <c r="TZU50" s="211"/>
      <c r="TZV50" s="211"/>
      <c r="TZW50" s="211"/>
      <c r="TZX50" s="211"/>
      <c r="TZY50" s="211"/>
      <c r="TZZ50" s="211"/>
      <c r="UAA50" s="211"/>
      <c r="UAB50" s="211"/>
      <c r="UAC50" s="211"/>
      <c r="UAD50" s="211"/>
      <c r="UAE50" s="211"/>
      <c r="UAF50" s="211"/>
      <c r="UAG50" s="211"/>
      <c r="UAH50" s="211"/>
      <c r="UAI50" s="211"/>
      <c r="UAJ50" s="211"/>
      <c r="UAK50" s="211"/>
      <c r="UAL50" s="211"/>
      <c r="UAM50" s="211"/>
      <c r="UAN50" s="211"/>
      <c r="UAO50" s="211"/>
      <c r="UAP50" s="211"/>
      <c r="UAQ50" s="211"/>
      <c r="UAR50" s="211"/>
      <c r="UAS50" s="211"/>
      <c r="UAT50" s="211"/>
      <c r="UAU50" s="211"/>
      <c r="UAV50" s="211"/>
      <c r="UAW50" s="211"/>
      <c r="UAX50" s="211"/>
      <c r="UAY50" s="211"/>
      <c r="UAZ50" s="211"/>
      <c r="UBA50" s="211"/>
      <c r="UBB50" s="211"/>
      <c r="UBC50" s="211"/>
      <c r="UBD50" s="211"/>
      <c r="UBE50" s="211"/>
      <c r="UBF50" s="211"/>
      <c r="UBG50" s="211"/>
      <c r="UBH50" s="211"/>
      <c r="UBI50" s="211"/>
      <c r="UBJ50" s="211"/>
      <c r="UBK50" s="211"/>
      <c r="UBL50" s="211"/>
      <c r="UBM50" s="211"/>
      <c r="UBN50" s="211"/>
      <c r="UBO50" s="211"/>
      <c r="UBP50" s="211"/>
      <c r="UBQ50" s="211"/>
      <c r="UBR50" s="211"/>
      <c r="UBS50" s="211"/>
      <c r="UBT50" s="211"/>
      <c r="UBU50" s="211"/>
      <c r="UBV50" s="211"/>
      <c r="UBW50" s="211"/>
      <c r="UBX50" s="211"/>
      <c r="UBY50" s="211"/>
      <c r="UBZ50" s="211"/>
      <c r="UCA50" s="211"/>
      <c r="UCB50" s="211"/>
      <c r="UCC50" s="211"/>
      <c r="UCD50" s="211"/>
      <c r="UCE50" s="211"/>
      <c r="UCF50" s="211"/>
      <c r="UCG50" s="211"/>
      <c r="UCH50" s="211"/>
      <c r="UCI50" s="211"/>
      <c r="UCJ50" s="211"/>
      <c r="UCK50" s="211"/>
      <c r="UCL50" s="211"/>
      <c r="UCM50" s="211"/>
      <c r="UCN50" s="211"/>
      <c r="UCO50" s="211"/>
      <c r="UCP50" s="211"/>
      <c r="UCQ50" s="211"/>
      <c r="UCR50" s="211"/>
      <c r="UCS50" s="211"/>
      <c r="UCT50" s="211"/>
      <c r="UCU50" s="211"/>
      <c r="UCV50" s="211"/>
      <c r="UCW50" s="211"/>
      <c r="UCX50" s="211"/>
      <c r="UCY50" s="211"/>
      <c r="UCZ50" s="211"/>
      <c r="UDA50" s="211"/>
      <c r="UDB50" s="211"/>
      <c r="UDC50" s="211"/>
      <c r="UDD50" s="211"/>
      <c r="UDE50" s="211"/>
      <c r="UDF50" s="211"/>
      <c r="UDG50" s="211"/>
      <c r="UDH50" s="211"/>
      <c r="UDI50" s="211"/>
      <c r="UDJ50" s="211"/>
      <c r="UDK50" s="211"/>
      <c r="UDL50" s="211"/>
      <c r="UDM50" s="211"/>
      <c r="UDN50" s="211"/>
      <c r="UDO50" s="211"/>
      <c r="UDP50" s="211"/>
      <c r="UDQ50" s="211"/>
      <c r="UDR50" s="211"/>
      <c r="UDS50" s="211"/>
      <c r="UDT50" s="211"/>
      <c r="UDU50" s="211"/>
      <c r="UDV50" s="211"/>
      <c r="UDW50" s="211"/>
      <c r="UDX50" s="211"/>
      <c r="UDY50" s="211"/>
      <c r="UDZ50" s="211"/>
      <c r="UEA50" s="211"/>
      <c r="UEB50" s="211"/>
      <c r="UEC50" s="211"/>
      <c r="UED50" s="211"/>
      <c r="UEE50" s="211"/>
      <c r="UEF50" s="211"/>
      <c r="UEG50" s="211"/>
      <c r="UEH50" s="211"/>
      <c r="UEI50" s="211"/>
      <c r="UEJ50" s="211"/>
      <c r="UEK50" s="211"/>
      <c r="UEL50" s="211"/>
      <c r="UEM50" s="211"/>
      <c r="UEN50" s="211"/>
      <c r="UEO50" s="211"/>
      <c r="UEP50" s="211"/>
      <c r="UEQ50" s="211"/>
      <c r="UER50" s="211"/>
      <c r="UES50" s="211"/>
      <c r="UET50" s="211"/>
      <c r="UEU50" s="211"/>
      <c r="UEV50" s="211"/>
      <c r="UEW50" s="211"/>
      <c r="UEX50" s="211"/>
      <c r="UEY50" s="211"/>
      <c r="UEZ50" s="211"/>
      <c r="UFA50" s="211"/>
      <c r="UFB50" s="211"/>
      <c r="UFC50" s="211"/>
      <c r="UFD50" s="211"/>
      <c r="UFE50" s="211"/>
      <c r="UFF50" s="211"/>
      <c r="UFG50" s="211"/>
      <c r="UFH50" s="211"/>
      <c r="UFI50" s="211"/>
      <c r="UFJ50" s="211"/>
      <c r="UFK50" s="211"/>
      <c r="UFL50" s="211"/>
      <c r="UFM50" s="211"/>
      <c r="UFN50" s="211"/>
      <c r="UFO50" s="211"/>
      <c r="UFP50" s="211"/>
      <c r="UFQ50" s="211"/>
      <c r="UFR50" s="211"/>
      <c r="UFS50" s="211"/>
      <c r="UFT50" s="211"/>
      <c r="UFU50" s="211"/>
      <c r="UFV50" s="211"/>
      <c r="UFW50" s="211"/>
      <c r="UFX50" s="211"/>
      <c r="UFY50" s="211"/>
      <c r="UFZ50" s="211"/>
      <c r="UGA50" s="211"/>
      <c r="UGB50" s="211"/>
      <c r="UGC50" s="211"/>
      <c r="UGD50" s="211"/>
      <c r="UGE50" s="211"/>
      <c r="UGF50" s="211"/>
      <c r="UGG50" s="211"/>
      <c r="UGH50" s="211"/>
      <c r="UGI50" s="211"/>
      <c r="UGJ50" s="211"/>
      <c r="UGK50" s="211"/>
      <c r="UGL50" s="211"/>
      <c r="UGM50" s="211"/>
      <c r="UGN50" s="211"/>
      <c r="UGO50" s="211"/>
      <c r="UGP50" s="211"/>
      <c r="UGQ50" s="211"/>
      <c r="UGR50" s="211"/>
      <c r="UGS50" s="211"/>
      <c r="UGT50" s="211"/>
      <c r="UGU50" s="211"/>
      <c r="UGV50" s="211"/>
      <c r="UGW50" s="211"/>
      <c r="UGX50" s="211"/>
      <c r="UGY50" s="211"/>
      <c r="UGZ50" s="211"/>
      <c r="UHA50" s="211"/>
      <c r="UHB50" s="211"/>
      <c r="UHC50" s="211"/>
      <c r="UHD50" s="211"/>
      <c r="UHE50" s="211"/>
      <c r="UHF50" s="211"/>
      <c r="UHG50" s="211"/>
      <c r="UHH50" s="211"/>
      <c r="UHI50" s="211"/>
      <c r="UHJ50" s="211"/>
      <c r="UHK50" s="211"/>
      <c r="UHL50" s="211"/>
      <c r="UHM50" s="211"/>
      <c r="UHN50" s="211"/>
      <c r="UHO50" s="211"/>
      <c r="UHP50" s="211"/>
      <c r="UHQ50" s="211"/>
      <c r="UHR50" s="211"/>
      <c r="UHS50" s="211"/>
      <c r="UHT50" s="211"/>
      <c r="UHU50" s="211"/>
      <c r="UHV50" s="211"/>
      <c r="UHW50" s="211"/>
      <c r="UHX50" s="211"/>
      <c r="UHY50" s="211"/>
      <c r="UHZ50" s="211"/>
      <c r="UIA50" s="211"/>
      <c r="UIB50" s="211"/>
      <c r="UIC50" s="211"/>
      <c r="UID50" s="211"/>
      <c r="UIE50" s="211"/>
      <c r="UIF50" s="211"/>
      <c r="UIG50" s="211"/>
      <c r="UIH50" s="211"/>
      <c r="UII50" s="211"/>
      <c r="UIJ50" s="211"/>
      <c r="UIK50" s="211"/>
      <c r="UIL50" s="211"/>
      <c r="UIM50" s="211"/>
      <c r="UIN50" s="211"/>
      <c r="UIO50" s="211"/>
      <c r="UIP50" s="211"/>
      <c r="UIQ50" s="211"/>
      <c r="UIR50" s="211"/>
      <c r="UIS50" s="211"/>
      <c r="UIT50" s="211"/>
      <c r="UIU50" s="211"/>
      <c r="UIV50" s="211"/>
      <c r="UIW50" s="211"/>
      <c r="UIX50" s="211"/>
      <c r="UIY50" s="211"/>
      <c r="UIZ50" s="211"/>
      <c r="UJA50" s="211"/>
      <c r="UJB50" s="211"/>
      <c r="UJC50" s="211"/>
      <c r="UJD50" s="211"/>
      <c r="UJE50" s="211"/>
      <c r="UJF50" s="211"/>
      <c r="UJG50" s="211"/>
      <c r="UJH50" s="211"/>
      <c r="UJI50" s="211"/>
      <c r="UJJ50" s="211"/>
      <c r="UJK50" s="211"/>
      <c r="UJL50" s="211"/>
      <c r="UJM50" s="211"/>
      <c r="UJN50" s="211"/>
      <c r="UJO50" s="211"/>
      <c r="UJP50" s="211"/>
      <c r="UJQ50" s="211"/>
      <c r="UJR50" s="211"/>
      <c r="UJS50" s="211"/>
      <c r="UJT50" s="211"/>
      <c r="UJU50" s="211"/>
      <c r="UJV50" s="211"/>
      <c r="UJW50" s="211"/>
      <c r="UJX50" s="211"/>
      <c r="UJY50" s="211"/>
      <c r="UJZ50" s="211"/>
      <c r="UKA50" s="211"/>
      <c r="UKB50" s="211"/>
      <c r="UKC50" s="211"/>
      <c r="UKD50" s="211"/>
      <c r="UKE50" s="211"/>
      <c r="UKF50" s="211"/>
      <c r="UKG50" s="211"/>
      <c r="UKH50" s="211"/>
      <c r="UKI50" s="211"/>
      <c r="UKJ50" s="211"/>
      <c r="UKK50" s="211"/>
      <c r="UKL50" s="211"/>
      <c r="UKM50" s="211"/>
      <c r="UKN50" s="211"/>
      <c r="UKO50" s="211"/>
      <c r="UKP50" s="211"/>
      <c r="UKQ50" s="211"/>
      <c r="UKR50" s="211"/>
      <c r="UKS50" s="211"/>
      <c r="UKT50" s="211"/>
      <c r="UKU50" s="211"/>
      <c r="UKV50" s="211"/>
      <c r="UKW50" s="211"/>
      <c r="UKX50" s="211"/>
      <c r="UKY50" s="211"/>
      <c r="UKZ50" s="211"/>
      <c r="ULA50" s="211"/>
      <c r="ULB50" s="211"/>
      <c r="ULC50" s="211"/>
      <c r="ULD50" s="211"/>
      <c r="ULE50" s="211"/>
      <c r="ULF50" s="211"/>
      <c r="ULG50" s="211"/>
      <c r="ULH50" s="211"/>
      <c r="ULI50" s="211"/>
      <c r="ULJ50" s="211"/>
      <c r="ULK50" s="211"/>
      <c r="ULL50" s="211"/>
      <c r="ULM50" s="211"/>
      <c r="ULN50" s="211"/>
      <c r="ULO50" s="211"/>
      <c r="ULP50" s="211"/>
      <c r="ULQ50" s="211"/>
      <c r="ULR50" s="211"/>
      <c r="ULS50" s="211"/>
      <c r="ULT50" s="211"/>
      <c r="ULU50" s="211"/>
      <c r="ULV50" s="211"/>
      <c r="ULW50" s="211"/>
      <c r="ULX50" s="211"/>
      <c r="ULY50" s="211"/>
      <c r="ULZ50" s="211"/>
      <c r="UMA50" s="211"/>
      <c r="UMB50" s="211"/>
      <c r="UMC50" s="211"/>
      <c r="UMD50" s="211"/>
      <c r="UME50" s="211"/>
      <c r="UMF50" s="211"/>
      <c r="UMG50" s="211"/>
      <c r="UMH50" s="211"/>
      <c r="UMI50" s="211"/>
      <c r="UMJ50" s="211"/>
      <c r="UMK50" s="211"/>
      <c r="UML50" s="211"/>
      <c r="UMM50" s="211"/>
      <c r="UMN50" s="211"/>
      <c r="UMO50" s="211"/>
      <c r="UMP50" s="211"/>
      <c r="UMQ50" s="211"/>
      <c r="UMR50" s="211"/>
      <c r="UMS50" s="211"/>
      <c r="UMT50" s="211"/>
      <c r="UMU50" s="211"/>
      <c r="UMV50" s="211"/>
      <c r="UMW50" s="211"/>
      <c r="UMX50" s="211"/>
      <c r="UMY50" s="211"/>
      <c r="UMZ50" s="211"/>
      <c r="UNA50" s="211"/>
      <c r="UNB50" s="211"/>
      <c r="UNC50" s="211"/>
      <c r="UND50" s="211"/>
      <c r="UNE50" s="211"/>
      <c r="UNF50" s="211"/>
      <c r="UNG50" s="211"/>
      <c r="UNH50" s="211"/>
      <c r="UNI50" s="211"/>
      <c r="UNJ50" s="211"/>
      <c r="UNK50" s="211"/>
      <c r="UNL50" s="211"/>
      <c r="UNM50" s="211"/>
      <c r="UNN50" s="211"/>
      <c r="UNO50" s="211"/>
      <c r="UNP50" s="211"/>
      <c r="UNQ50" s="211"/>
      <c r="UNR50" s="211"/>
      <c r="UNS50" s="211"/>
      <c r="UNT50" s="211"/>
      <c r="UNU50" s="211"/>
      <c r="UNV50" s="211"/>
      <c r="UNW50" s="211"/>
      <c r="UNX50" s="211"/>
      <c r="UNY50" s="211"/>
      <c r="UNZ50" s="211"/>
      <c r="UOA50" s="211"/>
      <c r="UOB50" s="211"/>
      <c r="UOC50" s="211"/>
      <c r="UOD50" s="211"/>
      <c r="UOE50" s="211"/>
      <c r="UOF50" s="211"/>
      <c r="UOG50" s="211"/>
      <c r="UOH50" s="211"/>
      <c r="UOI50" s="211"/>
      <c r="UOJ50" s="211"/>
      <c r="UOK50" s="211"/>
      <c r="UOL50" s="211"/>
      <c r="UOM50" s="211"/>
      <c r="UON50" s="211"/>
      <c r="UOO50" s="211"/>
      <c r="UOP50" s="211"/>
      <c r="UOQ50" s="211"/>
      <c r="UOR50" s="211"/>
      <c r="UOS50" s="211"/>
      <c r="UOT50" s="211"/>
      <c r="UOU50" s="211"/>
      <c r="UOV50" s="211"/>
      <c r="UOW50" s="211"/>
      <c r="UOX50" s="211"/>
      <c r="UOY50" s="211"/>
      <c r="UOZ50" s="211"/>
      <c r="UPA50" s="211"/>
      <c r="UPB50" s="211"/>
      <c r="UPC50" s="211"/>
      <c r="UPD50" s="211"/>
      <c r="UPE50" s="211"/>
      <c r="UPF50" s="211"/>
      <c r="UPG50" s="211"/>
      <c r="UPH50" s="211"/>
      <c r="UPI50" s="211"/>
      <c r="UPJ50" s="211"/>
      <c r="UPK50" s="211"/>
      <c r="UPL50" s="211"/>
      <c r="UPM50" s="211"/>
      <c r="UPN50" s="211"/>
      <c r="UPO50" s="211"/>
      <c r="UPP50" s="211"/>
      <c r="UPQ50" s="211"/>
      <c r="UPR50" s="211"/>
      <c r="UPS50" s="211"/>
      <c r="UPT50" s="211"/>
      <c r="UPU50" s="211"/>
      <c r="UPV50" s="211"/>
      <c r="UPW50" s="211"/>
      <c r="UPX50" s="211"/>
      <c r="UPY50" s="211"/>
      <c r="UPZ50" s="211"/>
      <c r="UQA50" s="211"/>
      <c r="UQB50" s="211"/>
      <c r="UQC50" s="211"/>
      <c r="UQD50" s="211"/>
      <c r="UQE50" s="211"/>
      <c r="UQF50" s="211"/>
      <c r="UQG50" s="211"/>
      <c r="UQH50" s="211"/>
      <c r="UQI50" s="211"/>
      <c r="UQJ50" s="211"/>
      <c r="UQK50" s="211"/>
      <c r="UQL50" s="211"/>
      <c r="UQM50" s="211"/>
      <c r="UQN50" s="211"/>
      <c r="UQO50" s="211"/>
      <c r="UQP50" s="211"/>
      <c r="UQQ50" s="211"/>
      <c r="UQR50" s="211"/>
      <c r="UQS50" s="211"/>
      <c r="UQT50" s="211"/>
      <c r="UQU50" s="211"/>
      <c r="UQV50" s="211"/>
      <c r="UQW50" s="211"/>
      <c r="UQX50" s="211"/>
      <c r="UQY50" s="211"/>
      <c r="UQZ50" s="211"/>
      <c r="URA50" s="211"/>
      <c r="URB50" s="211"/>
      <c r="URC50" s="211"/>
      <c r="URD50" s="211"/>
      <c r="URE50" s="211"/>
      <c r="URF50" s="211"/>
      <c r="URG50" s="211"/>
      <c r="URH50" s="211"/>
      <c r="URI50" s="211"/>
      <c r="URJ50" s="211"/>
      <c r="URK50" s="211"/>
      <c r="URL50" s="211"/>
      <c r="URM50" s="211"/>
      <c r="URN50" s="211"/>
      <c r="URO50" s="211"/>
      <c r="URP50" s="211"/>
      <c r="URQ50" s="211"/>
      <c r="URR50" s="211"/>
      <c r="URS50" s="211"/>
      <c r="URT50" s="211"/>
      <c r="URU50" s="211"/>
      <c r="URV50" s="211"/>
      <c r="URW50" s="211"/>
      <c r="URX50" s="211"/>
      <c r="URY50" s="211"/>
      <c r="URZ50" s="211"/>
      <c r="USA50" s="211"/>
      <c r="USB50" s="211"/>
      <c r="USC50" s="211"/>
      <c r="USD50" s="211"/>
      <c r="USE50" s="211"/>
      <c r="USF50" s="211"/>
      <c r="USG50" s="211"/>
      <c r="USH50" s="211"/>
      <c r="USI50" s="211"/>
      <c r="USJ50" s="211"/>
      <c r="USK50" s="211"/>
      <c r="USL50" s="211"/>
      <c r="USM50" s="211"/>
      <c r="USN50" s="211"/>
      <c r="USO50" s="211"/>
      <c r="USP50" s="211"/>
      <c r="USQ50" s="211"/>
      <c r="USR50" s="211"/>
      <c r="USS50" s="211"/>
      <c r="UST50" s="211"/>
      <c r="USU50" s="211"/>
      <c r="USV50" s="211"/>
      <c r="USW50" s="211"/>
      <c r="USX50" s="211"/>
      <c r="USY50" s="211"/>
      <c r="USZ50" s="211"/>
      <c r="UTA50" s="211"/>
      <c r="UTB50" s="211"/>
      <c r="UTC50" s="211"/>
      <c r="UTD50" s="211"/>
      <c r="UTE50" s="211"/>
      <c r="UTF50" s="211"/>
      <c r="UTG50" s="211"/>
      <c r="UTH50" s="211"/>
      <c r="UTI50" s="211"/>
      <c r="UTJ50" s="211"/>
      <c r="UTK50" s="211"/>
      <c r="UTL50" s="211"/>
      <c r="UTM50" s="211"/>
      <c r="UTN50" s="211"/>
      <c r="UTO50" s="211"/>
      <c r="UTP50" s="211"/>
      <c r="UTQ50" s="211"/>
      <c r="UTR50" s="211"/>
      <c r="UTS50" s="211"/>
      <c r="UTT50" s="211"/>
      <c r="UTU50" s="211"/>
      <c r="UTV50" s="211"/>
      <c r="UTW50" s="211"/>
      <c r="UTX50" s="211"/>
      <c r="UTY50" s="211"/>
      <c r="UTZ50" s="211"/>
      <c r="UUA50" s="211"/>
      <c r="UUB50" s="211"/>
      <c r="UUC50" s="211"/>
      <c r="UUD50" s="211"/>
      <c r="UUE50" s="211"/>
      <c r="UUF50" s="211"/>
      <c r="UUG50" s="211"/>
      <c r="UUH50" s="211"/>
      <c r="UUI50" s="211"/>
      <c r="UUJ50" s="211"/>
      <c r="UUK50" s="211"/>
      <c r="UUL50" s="211"/>
      <c r="UUM50" s="211"/>
      <c r="UUN50" s="211"/>
      <c r="UUO50" s="211"/>
      <c r="UUP50" s="211"/>
      <c r="UUQ50" s="211"/>
      <c r="UUR50" s="211"/>
      <c r="UUS50" s="211"/>
      <c r="UUT50" s="211"/>
      <c r="UUU50" s="211"/>
      <c r="UUV50" s="211"/>
      <c r="UUW50" s="211"/>
      <c r="UUX50" s="211"/>
      <c r="UUY50" s="211"/>
      <c r="UUZ50" s="211"/>
      <c r="UVA50" s="211"/>
      <c r="UVB50" s="211"/>
      <c r="UVC50" s="211"/>
      <c r="UVD50" s="211"/>
      <c r="UVE50" s="211"/>
      <c r="UVF50" s="211"/>
      <c r="UVG50" s="211"/>
      <c r="UVH50" s="211"/>
      <c r="UVI50" s="211"/>
      <c r="UVJ50" s="211"/>
      <c r="UVK50" s="211"/>
      <c r="UVL50" s="211"/>
      <c r="UVM50" s="211"/>
      <c r="UVN50" s="211"/>
      <c r="UVO50" s="211"/>
      <c r="UVP50" s="211"/>
      <c r="UVQ50" s="211"/>
      <c r="UVR50" s="211"/>
      <c r="UVS50" s="211"/>
      <c r="UVT50" s="211"/>
      <c r="UVU50" s="211"/>
      <c r="UVV50" s="211"/>
      <c r="UVW50" s="211"/>
      <c r="UVX50" s="211"/>
      <c r="UVY50" s="211"/>
      <c r="UVZ50" s="211"/>
      <c r="UWA50" s="211"/>
      <c r="UWB50" s="211"/>
      <c r="UWC50" s="211"/>
      <c r="UWD50" s="211"/>
      <c r="UWE50" s="211"/>
      <c r="UWF50" s="211"/>
      <c r="UWG50" s="211"/>
      <c r="UWH50" s="211"/>
      <c r="UWI50" s="211"/>
      <c r="UWJ50" s="211"/>
      <c r="UWK50" s="211"/>
      <c r="UWL50" s="211"/>
      <c r="UWM50" s="211"/>
      <c r="UWN50" s="211"/>
      <c r="UWO50" s="211"/>
      <c r="UWP50" s="211"/>
      <c r="UWQ50" s="211"/>
      <c r="UWR50" s="211"/>
      <c r="UWS50" s="211"/>
      <c r="UWT50" s="211"/>
      <c r="UWU50" s="211"/>
      <c r="UWV50" s="211"/>
      <c r="UWW50" s="211"/>
      <c r="UWX50" s="211"/>
      <c r="UWY50" s="211"/>
      <c r="UWZ50" s="211"/>
      <c r="UXA50" s="211"/>
      <c r="UXB50" s="211"/>
      <c r="UXC50" s="211"/>
      <c r="UXD50" s="211"/>
      <c r="UXE50" s="211"/>
      <c r="UXF50" s="211"/>
      <c r="UXG50" s="211"/>
      <c r="UXH50" s="211"/>
      <c r="UXI50" s="211"/>
      <c r="UXJ50" s="211"/>
      <c r="UXK50" s="211"/>
      <c r="UXL50" s="211"/>
      <c r="UXM50" s="211"/>
      <c r="UXN50" s="211"/>
      <c r="UXO50" s="211"/>
      <c r="UXP50" s="211"/>
      <c r="UXQ50" s="211"/>
      <c r="UXR50" s="211"/>
      <c r="UXS50" s="211"/>
      <c r="UXT50" s="211"/>
      <c r="UXU50" s="211"/>
      <c r="UXV50" s="211"/>
      <c r="UXW50" s="211"/>
      <c r="UXX50" s="211"/>
      <c r="UXY50" s="211"/>
      <c r="UXZ50" s="211"/>
      <c r="UYA50" s="211"/>
      <c r="UYB50" s="211"/>
      <c r="UYC50" s="211"/>
      <c r="UYD50" s="211"/>
      <c r="UYE50" s="211"/>
      <c r="UYF50" s="211"/>
      <c r="UYG50" s="211"/>
      <c r="UYH50" s="211"/>
      <c r="UYI50" s="211"/>
      <c r="UYJ50" s="211"/>
      <c r="UYK50" s="211"/>
      <c r="UYL50" s="211"/>
      <c r="UYM50" s="211"/>
      <c r="UYN50" s="211"/>
      <c r="UYO50" s="211"/>
      <c r="UYP50" s="211"/>
      <c r="UYQ50" s="211"/>
      <c r="UYR50" s="211"/>
      <c r="UYS50" s="211"/>
      <c r="UYT50" s="211"/>
      <c r="UYU50" s="211"/>
      <c r="UYV50" s="211"/>
      <c r="UYW50" s="211"/>
      <c r="UYX50" s="211"/>
      <c r="UYY50" s="211"/>
      <c r="UYZ50" s="211"/>
      <c r="UZA50" s="211"/>
      <c r="UZB50" s="211"/>
      <c r="UZC50" s="211"/>
      <c r="UZD50" s="211"/>
      <c r="UZE50" s="211"/>
      <c r="UZF50" s="211"/>
      <c r="UZG50" s="211"/>
      <c r="UZH50" s="211"/>
      <c r="UZI50" s="211"/>
      <c r="UZJ50" s="211"/>
      <c r="UZK50" s="211"/>
      <c r="UZL50" s="211"/>
      <c r="UZM50" s="211"/>
      <c r="UZN50" s="211"/>
      <c r="UZO50" s="211"/>
      <c r="UZP50" s="211"/>
      <c r="UZQ50" s="211"/>
      <c r="UZR50" s="211"/>
      <c r="UZS50" s="211"/>
      <c r="UZT50" s="211"/>
      <c r="UZU50" s="211"/>
      <c r="UZV50" s="211"/>
      <c r="UZW50" s="211"/>
      <c r="UZX50" s="211"/>
      <c r="UZY50" s="211"/>
      <c r="UZZ50" s="211"/>
      <c r="VAA50" s="211"/>
      <c r="VAB50" s="211"/>
      <c r="VAC50" s="211"/>
      <c r="VAD50" s="211"/>
      <c r="VAE50" s="211"/>
      <c r="VAF50" s="211"/>
      <c r="VAG50" s="211"/>
      <c r="VAH50" s="211"/>
      <c r="VAI50" s="211"/>
      <c r="VAJ50" s="211"/>
      <c r="VAK50" s="211"/>
      <c r="VAL50" s="211"/>
      <c r="VAM50" s="211"/>
      <c r="VAN50" s="211"/>
      <c r="VAO50" s="211"/>
      <c r="VAP50" s="211"/>
      <c r="VAQ50" s="211"/>
      <c r="VAR50" s="211"/>
      <c r="VAS50" s="211"/>
      <c r="VAT50" s="211"/>
      <c r="VAU50" s="211"/>
      <c r="VAV50" s="211"/>
      <c r="VAW50" s="211"/>
      <c r="VAX50" s="211"/>
      <c r="VAY50" s="211"/>
      <c r="VAZ50" s="211"/>
      <c r="VBA50" s="211"/>
      <c r="VBB50" s="211"/>
      <c r="VBC50" s="211"/>
      <c r="VBD50" s="211"/>
      <c r="VBE50" s="211"/>
      <c r="VBF50" s="211"/>
      <c r="VBG50" s="211"/>
      <c r="VBH50" s="211"/>
      <c r="VBI50" s="211"/>
      <c r="VBJ50" s="211"/>
      <c r="VBK50" s="211"/>
      <c r="VBL50" s="211"/>
      <c r="VBM50" s="211"/>
      <c r="VBN50" s="211"/>
      <c r="VBO50" s="211"/>
      <c r="VBP50" s="211"/>
      <c r="VBQ50" s="211"/>
      <c r="VBR50" s="211"/>
      <c r="VBS50" s="211"/>
      <c r="VBT50" s="211"/>
      <c r="VBU50" s="211"/>
      <c r="VBV50" s="211"/>
      <c r="VBW50" s="211"/>
      <c r="VBX50" s="211"/>
      <c r="VBY50" s="211"/>
      <c r="VBZ50" s="211"/>
      <c r="VCA50" s="211"/>
      <c r="VCB50" s="211"/>
      <c r="VCC50" s="211"/>
      <c r="VCD50" s="211"/>
      <c r="VCE50" s="211"/>
      <c r="VCF50" s="211"/>
      <c r="VCG50" s="211"/>
      <c r="VCH50" s="211"/>
      <c r="VCI50" s="211"/>
      <c r="VCJ50" s="211"/>
      <c r="VCK50" s="211"/>
      <c r="VCL50" s="211"/>
      <c r="VCM50" s="211"/>
      <c r="VCN50" s="211"/>
      <c r="VCO50" s="211"/>
      <c r="VCP50" s="211"/>
      <c r="VCQ50" s="211"/>
      <c r="VCR50" s="211"/>
      <c r="VCS50" s="211"/>
      <c r="VCT50" s="211"/>
      <c r="VCU50" s="211"/>
      <c r="VCV50" s="211"/>
      <c r="VCW50" s="211"/>
      <c r="VCX50" s="211"/>
      <c r="VCY50" s="211"/>
      <c r="VCZ50" s="211"/>
      <c r="VDA50" s="211"/>
      <c r="VDB50" s="211"/>
      <c r="VDC50" s="211"/>
      <c r="VDD50" s="211"/>
      <c r="VDE50" s="211"/>
      <c r="VDF50" s="211"/>
      <c r="VDG50" s="211"/>
      <c r="VDH50" s="211"/>
      <c r="VDI50" s="211"/>
      <c r="VDJ50" s="211"/>
      <c r="VDK50" s="211"/>
      <c r="VDL50" s="211"/>
      <c r="VDM50" s="211"/>
      <c r="VDN50" s="211"/>
      <c r="VDO50" s="211"/>
      <c r="VDP50" s="211"/>
      <c r="VDQ50" s="211"/>
      <c r="VDR50" s="211"/>
      <c r="VDS50" s="211"/>
      <c r="VDT50" s="211"/>
      <c r="VDU50" s="211"/>
      <c r="VDV50" s="211"/>
      <c r="VDW50" s="211"/>
      <c r="VDX50" s="211"/>
      <c r="VDY50" s="211"/>
      <c r="VDZ50" s="211"/>
      <c r="VEA50" s="211"/>
      <c r="VEB50" s="211"/>
      <c r="VEC50" s="211"/>
      <c r="VED50" s="211"/>
      <c r="VEE50" s="211"/>
      <c r="VEF50" s="211"/>
      <c r="VEG50" s="211"/>
      <c r="VEH50" s="211"/>
      <c r="VEI50" s="211"/>
      <c r="VEJ50" s="211"/>
      <c r="VEK50" s="211"/>
      <c r="VEL50" s="211"/>
      <c r="VEM50" s="211"/>
      <c r="VEN50" s="211"/>
      <c r="VEO50" s="211"/>
      <c r="VEP50" s="211"/>
      <c r="VEQ50" s="211"/>
      <c r="VER50" s="211"/>
      <c r="VES50" s="211"/>
      <c r="VET50" s="211"/>
      <c r="VEU50" s="211"/>
      <c r="VEV50" s="211"/>
      <c r="VEW50" s="211"/>
      <c r="VEX50" s="211"/>
      <c r="VEY50" s="211"/>
      <c r="VEZ50" s="211"/>
      <c r="VFA50" s="211"/>
      <c r="VFB50" s="211"/>
      <c r="VFC50" s="211"/>
      <c r="VFD50" s="211"/>
      <c r="VFE50" s="211"/>
      <c r="VFF50" s="211"/>
      <c r="VFG50" s="211"/>
      <c r="VFH50" s="211"/>
      <c r="VFI50" s="211"/>
      <c r="VFJ50" s="211"/>
      <c r="VFK50" s="211"/>
      <c r="VFL50" s="211"/>
      <c r="VFM50" s="211"/>
      <c r="VFN50" s="211"/>
      <c r="VFO50" s="211"/>
      <c r="VFP50" s="211"/>
      <c r="VFQ50" s="211"/>
      <c r="VFR50" s="211"/>
      <c r="VFS50" s="211"/>
      <c r="VFT50" s="211"/>
      <c r="VFU50" s="211"/>
      <c r="VFV50" s="211"/>
      <c r="VFW50" s="211"/>
      <c r="VFX50" s="211"/>
      <c r="VFY50" s="211"/>
      <c r="VFZ50" s="211"/>
      <c r="VGA50" s="211"/>
      <c r="VGB50" s="211"/>
      <c r="VGC50" s="211"/>
      <c r="VGD50" s="211"/>
      <c r="VGE50" s="211"/>
      <c r="VGF50" s="211"/>
      <c r="VGG50" s="211"/>
      <c r="VGH50" s="211"/>
      <c r="VGI50" s="211"/>
      <c r="VGJ50" s="211"/>
      <c r="VGK50" s="211"/>
      <c r="VGL50" s="211"/>
      <c r="VGM50" s="211"/>
      <c r="VGN50" s="211"/>
      <c r="VGO50" s="211"/>
      <c r="VGP50" s="211"/>
      <c r="VGQ50" s="211"/>
      <c r="VGR50" s="211"/>
      <c r="VGS50" s="211"/>
      <c r="VGT50" s="211"/>
      <c r="VGU50" s="211"/>
      <c r="VGV50" s="211"/>
      <c r="VGW50" s="211"/>
      <c r="VGX50" s="211"/>
      <c r="VGY50" s="211"/>
      <c r="VGZ50" s="211"/>
      <c r="VHA50" s="211"/>
      <c r="VHB50" s="211"/>
      <c r="VHC50" s="211"/>
      <c r="VHD50" s="211"/>
      <c r="VHE50" s="211"/>
      <c r="VHF50" s="211"/>
      <c r="VHG50" s="211"/>
      <c r="VHH50" s="211"/>
      <c r="VHI50" s="211"/>
      <c r="VHJ50" s="211"/>
      <c r="VHK50" s="211"/>
      <c r="VHL50" s="211"/>
      <c r="VHM50" s="211"/>
      <c r="VHN50" s="211"/>
      <c r="VHO50" s="211"/>
      <c r="VHP50" s="211"/>
      <c r="VHQ50" s="211"/>
      <c r="VHR50" s="211"/>
      <c r="VHS50" s="211"/>
      <c r="VHT50" s="211"/>
      <c r="VHU50" s="211"/>
      <c r="VHV50" s="211"/>
      <c r="VHW50" s="211"/>
      <c r="VHX50" s="211"/>
      <c r="VHY50" s="211"/>
      <c r="VHZ50" s="211"/>
      <c r="VIA50" s="211"/>
      <c r="VIB50" s="211"/>
      <c r="VIC50" s="211"/>
      <c r="VID50" s="211"/>
      <c r="VIE50" s="211"/>
      <c r="VIF50" s="211"/>
      <c r="VIG50" s="211"/>
      <c r="VIH50" s="211"/>
      <c r="VII50" s="211"/>
      <c r="VIJ50" s="211"/>
      <c r="VIK50" s="211"/>
      <c r="VIL50" s="211"/>
      <c r="VIM50" s="211"/>
      <c r="VIN50" s="211"/>
      <c r="VIO50" s="211"/>
      <c r="VIP50" s="211"/>
      <c r="VIQ50" s="211"/>
      <c r="VIR50" s="211"/>
      <c r="VIS50" s="211"/>
      <c r="VIT50" s="211"/>
      <c r="VIU50" s="211"/>
      <c r="VIV50" s="211"/>
      <c r="VIW50" s="211"/>
      <c r="VIX50" s="211"/>
      <c r="VIY50" s="211"/>
      <c r="VIZ50" s="211"/>
      <c r="VJA50" s="211"/>
      <c r="VJB50" s="211"/>
      <c r="VJC50" s="211"/>
      <c r="VJD50" s="211"/>
      <c r="VJE50" s="211"/>
      <c r="VJF50" s="211"/>
      <c r="VJG50" s="211"/>
      <c r="VJH50" s="211"/>
      <c r="VJI50" s="211"/>
      <c r="VJJ50" s="211"/>
      <c r="VJK50" s="211"/>
      <c r="VJL50" s="211"/>
      <c r="VJM50" s="211"/>
      <c r="VJN50" s="211"/>
      <c r="VJO50" s="211"/>
      <c r="VJP50" s="211"/>
      <c r="VJQ50" s="211"/>
      <c r="VJR50" s="211"/>
      <c r="VJS50" s="211"/>
      <c r="VJT50" s="211"/>
      <c r="VJU50" s="211"/>
      <c r="VJV50" s="211"/>
      <c r="VJW50" s="211"/>
      <c r="VJX50" s="211"/>
      <c r="VJY50" s="211"/>
      <c r="VJZ50" s="211"/>
      <c r="VKA50" s="211"/>
      <c r="VKB50" s="211"/>
      <c r="VKC50" s="211"/>
      <c r="VKD50" s="211"/>
      <c r="VKE50" s="211"/>
      <c r="VKF50" s="211"/>
      <c r="VKG50" s="211"/>
      <c r="VKH50" s="211"/>
      <c r="VKI50" s="211"/>
      <c r="VKJ50" s="211"/>
      <c r="VKK50" s="211"/>
      <c r="VKL50" s="211"/>
      <c r="VKM50" s="211"/>
      <c r="VKN50" s="211"/>
      <c r="VKO50" s="211"/>
      <c r="VKP50" s="211"/>
      <c r="VKQ50" s="211"/>
      <c r="VKR50" s="211"/>
      <c r="VKS50" s="211"/>
      <c r="VKT50" s="211"/>
      <c r="VKU50" s="211"/>
      <c r="VKV50" s="211"/>
      <c r="VKW50" s="211"/>
      <c r="VKX50" s="211"/>
      <c r="VKY50" s="211"/>
      <c r="VKZ50" s="211"/>
      <c r="VLA50" s="211"/>
      <c r="VLB50" s="211"/>
      <c r="VLC50" s="211"/>
      <c r="VLD50" s="211"/>
      <c r="VLE50" s="211"/>
      <c r="VLF50" s="211"/>
      <c r="VLG50" s="211"/>
      <c r="VLH50" s="211"/>
      <c r="VLI50" s="211"/>
      <c r="VLJ50" s="211"/>
      <c r="VLK50" s="211"/>
      <c r="VLL50" s="211"/>
      <c r="VLM50" s="211"/>
      <c r="VLN50" s="211"/>
      <c r="VLO50" s="211"/>
      <c r="VLP50" s="211"/>
      <c r="VLQ50" s="211"/>
      <c r="VLR50" s="211"/>
      <c r="VLS50" s="211"/>
      <c r="VLT50" s="211"/>
      <c r="VLU50" s="211"/>
      <c r="VLV50" s="211"/>
      <c r="VLW50" s="211"/>
      <c r="VLX50" s="211"/>
      <c r="VLY50" s="211"/>
      <c r="VLZ50" s="211"/>
      <c r="VMA50" s="211"/>
      <c r="VMB50" s="211"/>
      <c r="VMC50" s="211"/>
      <c r="VMD50" s="211"/>
      <c r="VME50" s="211"/>
      <c r="VMF50" s="211"/>
      <c r="VMG50" s="211"/>
      <c r="VMH50" s="211"/>
      <c r="VMI50" s="211"/>
      <c r="VMJ50" s="211"/>
      <c r="VMK50" s="211"/>
      <c r="VML50" s="211"/>
      <c r="VMM50" s="211"/>
      <c r="VMN50" s="211"/>
      <c r="VMO50" s="211"/>
      <c r="VMP50" s="211"/>
      <c r="VMQ50" s="211"/>
      <c r="VMR50" s="211"/>
      <c r="VMS50" s="211"/>
      <c r="VMT50" s="211"/>
      <c r="VMU50" s="211"/>
      <c r="VMV50" s="211"/>
      <c r="VMW50" s="211"/>
      <c r="VMX50" s="211"/>
      <c r="VMY50" s="211"/>
      <c r="VMZ50" s="211"/>
      <c r="VNA50" s="211"/>
      <c r="VNB50" s="211"/>
      <c r="VNC50" s="211"/>
      <c r="VND50" s="211"/>
      <c r="VNE50" s="211"/>
      <c r="VNF50" s="211"/>
      <c r="VNG50" s="211"/>
      <c r="VNH50" s="211"/>
      <c r="VNI50" s="211"/>
      <c r="VNJ50" s="211"/>
      <c r="VNK50" s="211"/>
      <c r="VNL50" s="211"/>
      <c r="VNM50" s="211"/>
      <c r="VNN50" s="211"/>
      <c r="VNO50" s="211"/>
      <c r="VNP50" s="211"/>
      <c r="VNQ50" s="211"/>
      <c r="VNR50" s="211"/>
      <c r="VNS50" s="211"/>
      <c r="VNT50" s="211"/>
      <c r="VNU50" s="211"/>
      <c r="VNV50" s="211"/>
      <c r="VNW50" s="211"/>
      <c r="VNX50" s="211"/>
      <c r="VNY50" s="211"/>
      <c r="VNZ50" s="211"/>
      <c r="VOA50" s="211"/>
      <c r="VOB50" s="211"/>
      <c r="VOC50" s="211"/>
      <c r="VOD50" s="211"/>
      <c r="VOE50" s="211"/>
      <c r="VOF50" s="211"/>
      <c r="VOG50" s="211"/>
      <c r="VOH50" s="211"/>
      <c r="VOI50" s="211"/>
      <c r="VOJ50" s="211"/>
      <c r="VOK50" s="211"/>
      <c r="VOL50" s="211"/>
      <c r="VOM50" s="211"/>
      <c r="VON50" s="211"/>
      <c r="VOO50" s="211"/>
      <c r="VOP50" s="211"/>
      <c r="VOQ50" s="211"/>
      <c r="VOR50" s="211"/>
      <c r="VOS50" s="211"/>
      <c r="VOT50" s="211"/>
      <c r="VOU50" s="211"/>
      <c r="VOV50" s="211"/>
      <c r="VOW50" s="211"/>
      <c r="VOX50" s="211"/>
      <c r="VOY50" s="211"/>
      <c r="VOZ50" s="211"/>
      <c r="VPA50" s="211"/>
      <c r="VPB50" s="211"/>
      <c r="VPC50" s="211"/>
      <c r="VPD50" s="211"/>
      <c r="VPE50" s="211"/>
      <c r="VPF50" s="211"/>
      <c r="VPG50" s="211"/>
      <c r="VPH50" s="211"/>
      <c r="VPI50" s="211"/>
      <c r="VPJ50" s="211"/>
      <c r="VPK50" s="211"/>
      <c r="VPL50" s="211"/>
      <c r="VPM50" s="211"/>
      <c r="VPN50" s="211"/>
      <c r="VPO50" s="211"/>
      <c r="VPP50" s="211"/>
      <c r="VPQ50" s="211"/>
      <c r="VPR50" s="211"/>
      <c r="VPS50" s="211"/>
      <c r="VPT50" s="211"/>
      <c r="VPU50" s="211"/>
      <c r="VPV50" s="211"/>
      <c r="VPW50" s="211"/>
      <c r="VPX50" s="211"/>
      <c r="VPY50" s="211"/>
      <c r="VPZ50" s="211"/>
      <c r="VQA50" s="211"/>
      <c r="VQB50" s="211"/>
      <c r="VQC50" s="211"/>
      <c r="VQD50" s="211"/>
      <c r="VQE50" s="211"/>
      <c r="VQF50" s="211"/>
      <c r="VQG50" s="211"/>
      <c r="VQH50" s="211"/>
      <c r="VQI50" s="211"/>
      <c r="VQJ50" s="211"/>
      <c r="VQK50" s="211"/>
      <c r="VQL50" s="211"/>
      <c r="VQM50" s="211"/>
      <c r="VQN50" s="211"/>
      <c r="VQO50" s="211"/>
      <c r="VQP50" s="211"/>
      <c r="VQQ50" s="211"/>
      <c r="VQR50" s="211"/>
      <c r="VQS50" s="211"/>
      <c r="VQT50" s="211"/>
      <c r="VQU50" s="211"/>
      <c r="VQV50" s="211"/>
      <c r="VQW50" s="211"/>
      <c r="VQX50" s="211"/>
      <c r="VQY50" s="211"/>
      <c r="VQZ50" s="211"/>
      <c r="VRA50" s="211"/>
      <c r="VRB50" s="211"/>
      <c r="VRC50" s="211"/>
      <c r="VRD50" s="211"/>
      <c r="VRE50" s="211"/>
      <c r="VRF50" s="211"/>
      <c r="VRG50" s="211"/>
      <c r="VRH50" s="211"/>
      <c r="VRI50" s="211"/>
      <c r="VRJ50" s="211"/>
      <c r="VRK50" s="211"/>
      <c r="VRL50" s="211"/>
      <c r="VRM50" s="211"/>
      <c r="VRN50" s="211"/>
      <c r="VRO50" s="211"/>
      <c r="VRP50" s="211"/>
      <c r="VRQ50" s="211"/>
      <c r="VRR50" s="211"/>
      <c r="VRS50" s="211"/>
      <c r="VRT50" s="211"/>
      <c r="VRU50" s="211"/>
      <c r="VRV50" s="211"/>
      <c r="VRW50" s="211"/>
      <c r="VRX50" s="211"/>
      <c r="VRY50" s="211"/>
      <c r="VRZ50" s="211"/>
      <c r="VSA50" s="211"/>
      <c r="VSB50" s="211"/>
      <c r="VSC50" s="211"/>
      <c r="VSD50" s="211"/>
      <c r="VSE50" s="211"/>
      <c r="VSF50" s="211"/>
      <c r="VSG50" s="211"/>
      <c r="VSH50" s="211"/>
      <c r="VSI50" s="211"/>
      <c r="VSJ50" s="211"/>
      <c r="VSK50" s="211"/>
      <c r="VSL50" s="211"/>
      <c r="VSM50" s="211"/>
      <c r="VSN50" s="211"/>
      <c r="VSO50" s="211"/>
      <c r="VSP50" s="211"/>
      <c r="VSQ50" s="211"/>
      <c r="VSR50" s="211"/>
      <c r="VSS50" s="211"/>
      <c r="VST50" s="211"/>
      <c r="VSU50" s="211"/>
      <c r="VSV50" s="211"/>
      <c r="VSW50" s="211"/>
      <c r="VSX50" s="211"/>
      <c r="VSY50" s="211"/>
      <c r="VSZ50" s="211"/>
      <c r="VTA50" s="211"/>
      <c r="VTB50" s="211"/>
      <c r="VTC50" s="211"/>
      <c r="VTD50" s="211"/>
      <c r="VTE50" s="211"/>
      <c r="VTF50" s="211"/>
      <c r="VTG50" s="211"/>
      <c r="VTH50" s="211"/>
      <c r="VTI50" s="211"/>
      <c r="VTJ50" s="211"/>
      <c r="VTK50" s="211"/>
      <c r="VTL50" s="211"/>
      <c r="VTM50" s="211"/>
      <c r="VTN50" s="211"/>
      <c r="VTO50" s="211"/>
      <c r="VTP50" s="211"/>
      <c r="VTQ50" s="211"/>
      <c r="VTR50" s="211"/>
      <c r="VTS50" s="211"/>
      <c r="VTT50" s="211"/>
      <c r="VTU50" s="211"/>
      <c r="VTV50" s="211"/>
      <c r="VTW50" s="211"/>
      <c r="VTX50" s="211"/>
      <c r="VTY50" s="211"/>
      <c r="VTZ50" s="211"/>
      <c r="VUA50" s="211"/>
      <c r="VUB50" s="211"/>
      <c r="VUC50" s="211"/>
      <c r="VUD50" s="211"/>
      <c r="VUE50" s="211"/>
      <c r="VUF50" s="211"/>
      <c r="VUG50" s="211"/>
      <c r="VUH50" s="211"/>
      <c r="VUI50" s="211"/>
      <c r="VUJ50" s="211"/>
      <c r="VUK50" s="211"/>
      <c r="VUL50" s="211"/>
      <c r="VUM50" s="211"/>
      <c r="VUN50" s="211"/>
      <c r="VUO50" s="211"/>
      <c r="VUP50" s="211"/>
      <c r="VUQ50" s="211"/>
      <c r="VUR50" s="211"/>
      <c r="VUS50" s="211"/>
      <c r="VUT50" s="211"/>
      <c r="VUU50" s="211"/>
      <c r="VUV50" s="211"/>
      <c r="VUW50" s="211"/>
      <c r="VUX50" s="211"/>
      <c r="VUY50" s="211"/>
      <c r="VUZ50" s="211"/>
      <c r="VVA50" s="211"/>
      <c r="VVB50" s="211"/>
      <c r="VVC50" s="211"/>
      <c r="VVD50" s="211"/>
      <c r="VVE50" s="211"/>
      <c r="VVF50" s="211"/>
      <c r="VVG50" s="211"/>
      <c r="VVH50" s="211"/>
      <c r="VVI50" s="211"/>
      <c r="VVJ50" s="211"/>
      <c r="VVK50" s="211"/>
      <c r="VVL50" s="211"/>
      <c r="VVM50" s="211"/>
      <c r="VVN50" s="211"/>
      <c r="VVO50" s="211"/>
      <c r="VVP50" s="211"/>
      <c r="VVQ50" s="211"/>
      <c r="VVR50" s="211"/>
      <c r="VVS50" s="211"/>
      <c r="VVT50" s="211"/>
      <c r="VVU50" s="211"/>
      <c r="VVV50" s="211"/>
      <c r="VVW50" s="211"/>
      <c r="VVX50" s="211"/>
      <c r="VVY50" s="211"/>
      <c r="VVZ50" s="211"/>
      <c r="VWA50" s="211"/>
      <c r="VWB50" s="211"/>
      <c r="VWC50" s="211"/>
      <c r="VWD50" s="211"/>
      <c r="VWE50" s="211"/>
      <c r="VWF50" s="211"/>
      <c r="VWG50" s="211"/>
      <c r="VWH50" s="211"/>
      <c r="VWI50" s="211"/>
      <c r="VWJ50" s="211"/>
      <c r="VWK50" s="211"/>
      <c r="VWL50" s="211"/>
      <c r="VWM50" s="211"/>
      <c r="VWN50" s="211"/>
      <c r="VWO50" s="211"/>
      <c r="VWP50" s="211"/>
      <c r="VWQ50" s="211"/>
      <c r="VWR50" s="211"/>
      <c r="VWS50" s="211"/>
      <c r="VWT50" s="211"/>
      <c r="VWU50" s="211"/>
      <c r="VWV50" s="211"/>
      <c r="VWW50" s="211"/>
      <c r="VWX50" s="211"/>
      <c r="VWY50" s="211"/>
      <c r="VWZ50" s="211"/>
      <c r="VXA50" s="211"/>
      <c r="VXB50" s="211"/>
      <c r="VXC50" s="211"/>
      <c r="VXD50" s="211"/>
      <c r="VXE50" s="211"/>
      <c r="VXF50" s="211"/>
      <c r="VXG50" s="211"/>
      <c r="VXH50" s="211"/>
      <c r="VXI50" s="211"/>
      <c r="VXJ50" s="211"/>
      <c r="VXK50" s="211"/>
      <c r="VXL50" s="211"/>
      <c r="VXM50" s="211"/>
      <c r="VXN50" s="211"/>
      <c r="VXO50" s="211"/>
      <c r="VXP50" s="211"/>
      <c r="VXQ50" s="211"/>
      <c r="VXR50" s="211"/>
      <c r="VXS50" s="211"/>
      <c r="VXT50" s="211"/>
      <c r="VXU50" s="211"/>
      <c r="VXV50" s="211"/>
      <c r="VXW50" s="211"/>
      <c r="VXX50" s="211"/>
      <c r="VXY50" s="211"/>
      <c r="VXZ50" s="211"/>
      <c r="VYA50" s="211"/>
      <c r="VYB50" s="211"/>
      <c r="VYC50" s="211"/>
      <c r="VYD50" s="211"/>
      <c r="VYE50" s="211"/>
      <c r="VYF50" s="211"/>
      <c r="VYG50" s="211"/>
      <c r="VYH50" s="211"/>
      <c r="VYI50" s="211"/>
      <c r="VYJ50" s="211"/>
      <c r="VYK50" s="211"/>
      <c r="VYL50" s="211"/>
      <c r="VYM50" s="211"/>
      <c r="VYN50" s="211"/>
      <c r="VYO50" s="211"/>
      <c r="VYP50" s="211"/>
      <c r="VYQ50" s="211"/>
      <c r="VYR50" s="211"/>
      <c r="VYS50" s="211"/>
      <c r="VYT50" s="211"/>
      <c r="VYU50" s="211"/>
      <c r="VYV50" s="211"/>
      <c r="VYW50" s="211"/>
      <c r="VYX50" s="211"/>
      <c r="VYY50" s="211"/>
      <c r="VYZ50" s="211"/>
      <c r="VZA50" s="211"/>
      <c r="VZB50" s="211"/>
      <c r="VZC50" s="211"/>
      <c r="VZD50" s="211"/>
      <c r="VZE50" s="211"/>
      <c r="VZF50" s="211"/>
      <c r="VZG50" s="211"/>
      <c r="VZH50" s="211"/>
      <c r="VZI50" s="211"/>
      <c r="VZJ50" s="211"/>
      <c r="VZK50" s="211"/>
      <c r="VZL50" s="211"/>
      <c r="VZM50" s="211"/>
      <c r="VZN50" s="211"/>
      <c r="VZO50" s="211"/>
      <c r="VZP50" s="211"/>
      <c r="VZQ50" s="211"/>
      <c r="VZR50" s="211"/>
      <c r="VZS50" s="211"/>
      <c r="VZT50" s="211"/>
      <c r="VZU50" s="211"/>
      <c r="VZV50" s="211"/>
      <c r="VZW50" s="211"/>
      <c r="VZX50" s="211"/>
      <c r="VZY50" s="211"/>
      <c r="VZZ50" s="211"/>
      <c r="WAA50" s="211"/>
      <c r="WAB50" s="211"/>
      <c r="WAC50" s="211"/>
      <c r="WAD50" s="211"/>
      <c r="WAE50" s="211"/>
      <c r="WAF50" s="211"/>
      <c r="WAG50" s="211"/>
      <c r="WAH50" s="211"/>
      <c r="WAI50" s="211"/>
      <c r="WAJ50" s="211"/>
      <c r="WAK50" s="211"/>
      <c r="WAL50" s="211"/>
      <c r="WAM50" s="211"/>
      <c r="WAN50" s="211"/>
      <c r="WAO50" s="211"/>
      <c r="WAP50" s="211"/>
      <c r="WAQ50" s="211"/>
      <c r="WAR50" s="211"/>
      <c r="WAS50" s="211"/>
      <c r="WAT50" s="211"/>
      <c r="WAU50" s="211"/>
      <c r="WAV50" s="211"/>
      <c r="WAW50" s="211"/>
      <c r="WAX50" s="211"/>
      <c r="WAY50" s="211"/>
      <c r="WAZ50" s="211"/>
      <c r="WBA50" s="211"/>
      <c r="WBB50" s="211"/>
      <c r="WBC50" s="211"/>
      <c r="WBD50" s="211"/>
      <c r="WBE50" s="211"/>
      <c r="WBF50" s="211"/>
      <c r="WBG50" s="211"/>
      <c r="WBH50" s="211"/>
      <c r="WBI50" s="211"/>
      <c r="WBJ50" s="211"/>
      <c r="WBK50" s="211"/>
      <c r="WBL50" s="211"/>
      <c r="WBM50" s="211"/>
      <c r="WBN50" s="211"/>
      <c r="WBO50" s="211"/>
      <c r="WBP50" s="211"/>
      <c r="WBQ50" s="211"/>
      <c r="WBR50" s="211"/>
      <c r="WBS50" s="211"/>
      <c r="WBT50" s="211"/>
      <c r="WBU50" s="211"/>
      <c r="WBV50" s="211"/>
      <c r="WBW50" s="211"/>
      <c r="WBX50" s="211"/>
      <c r="WBY50" s="211"/>
      <c r="WBZ50" s="211"/>
      <c r="WCA50" s="211"/>
      <c r="WCB50" s="211"/>
      <c r="WCC50" s="211"/>
      <c r="WCD50" s="211"/>
      <c r="WCE50" s="211"/>
      <c r="WCF50" s="211"/>
      <c r="WCG50" s="211"/>
      <c r="WCH50" s="211"/>
      <c r="WCI50" s="211"/>
      <c r="WCJ50" s="211"/>
      <c r="WCK50" s="211"/>
      <c r="WCL50" s="211"/>
      <c r="WCM50" s="211"/>
      <c r="WCN50" s="211"/>
      <c r="WCO50" s="211"/>
      <c r="WCP50" s="211"/>
      <c r="WCQ50" s="211"/>
      <c r="WCR50" s="211"/>
      <c r="WCS50" s="211"/>
      <c r="WCT50" s="211"/>
      <c r="WCU50" s="211"/>
      <c r="WCV50" s="211"/>
      <c r="WCW50" s="211"/>
      <c r="WCX50" s="211"/>
      <c r="WCY50" s="211"/>
      <c r="WCZ50" s="211"/>
      <c r="WDA50" s="211"/>
      <c r="WDB50" s="211"/>
      <c r="WDC50" s="211"/>
      <c r="WDD50" s="211"/>
      <c r="WDE50" s="211"/>
      <c r="WDF50" s="211"/>
      <c r="WDG50" s="211"/>
      <c r="WDH50" s="211"/>
      <c r="WDI50" s="211"/>
      <c r="WDJ50" s="211"/>
      <c r="WDK50" s="211"/>
      <c r="WDL50" s="211"/>
      <c r="WDM50" s="211"/>
      <c r="WDN50" s="211"/>
      <c r="WDO50" s="211"/>
      <c r="WDP50" s="211"/>
      <c r="WDQ50" s="211"/>
      <c r="WDR50" s="211"/>
      <c r="WDS50" s="211"/>
      <c r="WDT50" s="211"/>
      <c r="WDU50" s="211"/>
      <c r="WDV50" s="211"/>
      <c r="WDW50" s="211"/>
      <c r="WDX50" s="211"/>
      <c r="WDY50" s="211"/>
      <c r="WDZ50" s="211"/>
      <c r="WEA50" s="211"/>
      <c r="WEB50" s="211"/>
      <c r="WEC50" s="211"/>
      <c r="WED50" s="211"/>
      <c r="WEE50" s="211"/>
      <c r="WEF50" s="211"/>
      <c r="WEG50" s="211"/>
      <c r="WEH50" s="211"/>
      <c r="WEI50" s="211"/>
      <c r="WEJ50" s="211"/>
      <c r="WEK50" s="211"/>
      <c r="WEL50" s="211"/>
      <c r="WEM50" s="211"/>
      <c r="WEN50" s="211"/>
      <c r="WEO50" s="211"/>
      <c r="WEP50" s="211"/>
      <c r="WEQ50" s="211"/>
      <c r="WER50" s="211"/>
      <c r="WES50" s="211"/>
      <c r="WET50" s="211"/>
      <c r="WEU50" s="211"/>
      <c r="WEV50" s="211"/>
      <c r="WEW50" s="211"/>
      <c r="WEX50" s="211"/>
      <c r="WEY50" s="211"/>
      <c r="WEZ50" s="211"/>
      <c r="WFA50" s="211"/>
      <c r="WFB50" s="211"/>
      <c r="WFC50" s="211"/>
      <c r="WFD50" s="211"/>
      <c r="WFE50" s="211"/>
      <c r="WFF50" s="211"/>
      <c r="WFG50" s="211"/>
      <c r="WFH50" s="211"/>
      <c r="WFI50" s="211"/>
      <c r="WFJ50" s="211"/>
      <c r="WFK50" s="211"/>
      <c r="WFL50" s="211"/>
      <c r="WFM50" s="211"/>
      <c r="WFN50" s="211"/>
      <c r="WFO50" s="211"/>
      <c r="WFP50" s="211"/>
      <c r="WFQ50" s="211"/>
      <c r="WFR50" s="211"/>
      <c r="WFS50" s="211"/>
      <c r="WFT50" s="211"/>
      <c r="WFU50" s="211"/>
      <c r="WFV50" s="211"/>
      <c r="WFW50" s="211"/>
      <c r="WFX50" s="211"/>
      <c r="WFY50" s="211"/>
      <c r="WFZ50" s="211"/>
      <c r="WGA50" s="211"/>
      <c r="WGB50" s="211"/>
      <c r="WGC50" s="211"/>
      <c r="WGD50" s="211"/>
      <c r="WGE50" s="211"/>
      <c r="WGF50" s="211"/>
      <c r="WGG50" s="211"/>
      <c r="WGH50" s="211"/>
      <c r="WGI50" s="211"/>
      <c r="WGJ50" s="211"/>
      <c r="WGK50" s="211"/>
      <c r="WGL50" s="211"/>
      <c r="WGM50" s="211"/>
      <c r="WGN50" s="211"/>
      <c r="WGO50" s="211"/>
      <c r="WGP50" s="211"/>
      <c r="WGQ50" s="211"/>
      <c r="WGR50" s="211"/>
      <c r="WGS50" s="211"/>
      <c r="WGT50" s="211"/>
      <c r="WGU50" s="211"/>
      <c r="WGV50" s="211"/>
      <c r="WGW50" s="211"/>
      <c r="WGX50" s="211"/>
      <c r="WGY50" s="211"/>
      <c r="WGZ50" s="211"/>
      <c r="WHA50" s="211"/>
      <c r="WHB50" s="211"/>
      <c r="WHC50" s="211"/>
      <c r="WHD50" s="211"/>
      <c r="WHE50" s="211"/>
      <c r="WHF50" s="211"/>
      <c r="WHG50" s="211"/>
      <c r="WHH50" s="211"/>
      <c r="WHI50" s="211"/>
      <c r="WHJ50" s="211"/>
      <c r="WHK50" s="211"/>
      <c r="WHL50" s="211"/>
      <c r="WHM50" s="211"/>
      <c r="WHN50" s="211"/>
      <c r="WHO50" s="211"/>
      <c r="WHP50" s="211"/>
      <c r="WHQ50" s="211"/>
      <c r="WHR50" s="211"/>
      <c r="WHS50" s="211"/>
      <c r="WHT50" s="211"/>
      <c r="WHU50" s="211"/>
      <c r="WHV50" s="211"/>
      <c r="WHW50" s="211"/>
      <c r="WHX50" s="211"/>
      <c r="WHY50" s="211"/>
      <c r="WHZ50" s="211"/>
      <c r="WIA50" s="211"/>
      <c r="WIB50" s="211"/>
      <c r="WIC50" s="211"/>
      <c r="WID50" s="211"/>
      <c r="WIE50" s="211"/>
      <c r="WIF50" s="211"/>
      <c r="WIG50" s="211"/>
      <c r="WIH50" s="211"/>
      <c r="WII50" s="211"/>
      <c r="WIJ50" s="211"/>
      <c r="WIK50" s="211"/>
      <c r="WIL50" s="211"/>
      <c r="WIM50" s="211"/>
      <c r="WIN50" s="211"/>
      <c r="WIO50" s="211"/>
      <c r="WIP50" s="211"/>
      <c r="WIQ50" s="211"/>
      <c r="WIR50" s="211"/>
      <c r="WIS50" s="211"/>
      <c r="WIT50" s="211"/>
      <c r="WIU50" s="211"/>
      <c r="WIV50" s="211"/>
      <c r="WIW50" s="211"/>
      <c r="WIX50" s="211"/>
      <c r="WIY50" s="211"/>
      <c r="WIZ50" s="211"/>
      <c r="WJA50" s="211"/>
      <c r="WJB50" s="211"/>
      <c r="WJC50" s="211"/>
      <c r="WJD50" s="211"/>
      <c r="WJE50" s="211"/>
      <c r="WJF50" s="211"/>
      <c r="WJG50" s="211"/>
      <c r="WJH50" s="211"/>
      <c r="WJI50" s="211"/>
      <c r="WJJ50" s="211"/>
      <c r="WJK50" s="211"/>
      <c r="WJL50" s="211"/>
      <c r="WJM50" s="211"/>
      <c r="WJN50" s="211"/>
      <c r="WJO50" s="211"/>
      <c r="WJP50" s="211"/>
      <c r="WJQ50" s="211"/>
      <c r="WJR50" s="211"/>
      <c r="WJS50" s="211"/>
      <c r="WJT50" s="211"/>
      <c r="WJU50" s="211"/>
      <c r="WJV50" s="211"/>
      <c r="WJW50" s="211"/>
      <c r="WJX50" s="211"/>
      <c r="WJY50" s="211"/>
      <c r="WJZ50" s="211"/>
      <c r="WKA50" s="211"/>
      <c r="WKB50" s="211"/>
      <c r="WKC50" s="211"/>
      <c r="WKD50" s="211"/>
      <c r="WKE50" s="211"/>
      <c r="WKF50" s="211"/>
      <c r="WKG50" s="211"/>
      <c r="WKH50" s="211"/>
      <c r="WKI50" s="211"/>
      <c r="WKJ50" s="211"/>
      <c r="WKK50" s="211"/>
      <c r="WKL50" s="211"/>
      <c r="WKM50" s="211"/>
      <c r="WKN50" s="211"/>
      <c r="WKO50" s="211"/>
      <c r="WKP50" s="211"/>
      <c r="WKQ50" s="211"/>
      <c r="WKR50" s="211"/>
      <c r="WKS50" s="211"/>
      <c r="WKT50" s="211"/>
      <c r="WKU50" s="211"/>
      <c r="WKV50" s="211"/>
      <c r="WKW50" s="211"/>
      <c r="WKX50" s="211"/>
      <c r="WKY50" s="211"/>
      <c r="WKZ50" s="211"/>
      <c r="WLA50" s="211"/>
      <c r="WLB50" s="211"/>
      <c r="WLC50" s="211"/>
      <c r="WLD50" s="211"/>
      <c r="WLE50" s="211"/>
      <c r="WLF50" s="211"/>
      <c r="WLG50" s="211"/>
      <c r="WLH50" s="211"/>
      <c r="WLI50" s="211"/>
      <c r="WLJ50" s="211"/>
      <c r="WLK50" s="211"/>
      <c r="WLL50" s="211"/>
      <c r="WLM50" s="211"/>
      <c r="WLN50" s="211"/>
      <c r="WLO50" s="211"/>
      <c r="WLP50" s="211"/>
      <c r="WLQ50" s="211"/>
      <c r="WLR50" s="211"/>
      <c r="WLS50" s="211"/>
      <c r="WLT50" s="211"/>
      <c r="WLU50" s="211"/>
      <c r="WLV50" s="211"/>
      <c r="WLW50" s="211"/>
      <c r="WLX50" s="211"/>
      <c r="WLY50" s="211"/>
      <c r="WLZ50" s="211"/>
      <c r="WMA50" s="211"/>
      <c r="WMB50" s="211"/>
      <c r="WMC50" s="211"/>
      <c r="WMD50" s="211"/>
      <c r="WME50" s="211"/>
      <c r="WMF50" s="211"/>
      <c r="WMG50" s="211"/>
      <c r="WMH50" s="211"/>
      <c r="WMI50" s="211"/>
      <c r="WMJ50" s="211"/>
      <c r="WMK50" s="211"/>
      <c r="WML50" s="211"/>
      <c r="WMM50" s="211"/>
      <c r="WMN50" s="211"/>
      <c r="WMO50" s="211"/>
      <c r="WMP50" s="211"/>
      <c r="WMQ50" s="211"/>
      <c r="WMR50" s="211"/>
      <c r="WMS50" s="211"/>
      <c r="WMT50" s="211"/>
      <c r="WMU50" s="211"/>
      <c r="WMV50" s="211"/>
      <c r="WMW50" s="211"/>
      <c r="WMX50" s="211"/>
      <c r="WMY50" s="211"/>
      <c r="WMZ50" s="211"/>
      <c r="WNA50" s="211"/>
      <c r="WNB50" s="211"/>
      <c r="WNC50" s="211"/>
      <c r="WND50" s="211"/>
      <c r="WNE50" s="211"/>
      <c r="WNF50" s="211"/>
      <c r="WNG50" s="211"/>
      <c r="WNH50" s="211"/>
      <c r="WNI50" s="211"/>
      <c r="WNJ50" s="211"/>
      <c r="WNK50" s="211"/>
      <c r="WNL50" s="211"/>
      <c r="WNM50" s="211"/>
      <c r="WNN50" s="211"/>
      <c r="WNO50" s="211"/>
      <c r="WNP50" s="211"/>
      <c r="WNQ50" s="211"/>
      <c r="WNR50" s="211"/>
      <c r="WNS50" s="211"/>
      <c r="WNT50" s="211"/>
      <c r="WNU50" s="211"/>
      <c r="WNV50" s="211"/>
      <c r="WNW50" s="211"/>
      <c r="WNX50" s="211"/>
      <c r="WNY50" s="211"/>
      <c r="WNZ50" s="211"/>
      <c r="WOA50" s="211"/>
      <c r="WOB50" s="211"/>
      <c r="WOC50" s="211"/>
      <c r="WOD50" s="211"/>
      <c r="WOE50" s="211"/>
      <c r="WOF50" s="211"/>
      <c r="WOG50" s="211"/>
      <c r="WOH50" s="211"/>
      <c r="WOI50" s="211"/>
      <c r="WOJ50" s="211"/>
      <c r="WOK50" s="211"/>
      <c r="WOL50" s="211"/>
      <c r="WOM50" s="211"/>
      <c r="WON50" s="211"/>
      <c r="WOO50" s="211"/>
      <c r="WOP50" s="211"/>
      <c r="WOQ50" s="211"/>
      <c r="WOR50" s="211"/>
      <c r="WOS50" s="211"/>
      <c r="WOT50" s="211"/>
      <c r="WOU50" s="211"/>
      <c r="WOV50" s="211"/>
      <c r="WOW50" s="211"/>
      <c r="WOX50" s="211"/>
      <c r="WOY50" s="211"/>
      <c r="WOZ50" s="211"/>
      <c r="WPA50" s="211"/>
      <c r="WPB50" s="211"/>
      <c r="WPC50" s="211"/>
      <c r="WPD50" s="211"/>
      <c r="WPE50" s="211"/>
      <c r="WPF50" s="211"/>
      <c r="WPG50" s="211"/>
      <c r="WPH50" s="211"/>
      <c r="WPI50" s="211"/>
      <c r="WPJ50" s="211"/>
      <c r="WPK50" s="211"/>
      <c r="WPL50" s="211"/>
      <c r="WPM50" s="211"/>
      <c r="WPN50" s="211"/>
      <c r="WPO50" s="211"/>
      <c r="WPP50" s="211"/>
      <c r="WPQ50" s="211"/>
      <c r="WPR50" s="211"/>
      <c r="WPS50" s="211"/>
      <c r="WPT50" s="211"/>
      <c r="WPU50" s="211"/>
      <c r="WPV50" s="211"/>
      <c r="WPW50" s="211"/>
      <c r="WPX50" s="211"/>
      <c r="WPY50" s="211"/>
      <c r="WPZ50" s="211"/>
      <c r="WQA50" s="211"/>
      <c r="WQB50" s="211"/>
      <c r="WQC50" s="211"/>
      <c r="WQD50" s="211"/>
      <c r="WQE50" s="211"/>
      <c r="WQF50" s="211"/>
      <c r="WQG50" s="211"/>
      <c r="WQH50" s="211"/>
      <c r="WQI50" s="211"/>
      <c r="WQJ50" s="211"/>
      <c r="WQK50" s="211"/>
      <c r="WQL50" s="211"/>
      <c r="WQM50" s="211"/>
      <c r="WQN50" s="211"/>
      <c r="WQO50" s="211"/>
      <c r="WQP50" s="211"/>
      <c r="WQQ50" s="211"/>
      <c r="WQR50" s="211"/>
      <c r="WQS50" s="211"/>
      <c r="WQT50" s="211"/>
      <c r="WQU50" s="211"/>
      <c r="WQV50" s="211"/>
      <c r="WQW50" s="211"/>
      <c r="WQX50" s="211"/>
      <c r="WQY50" s="211"/>
      <c r="WQZ50" s="211"/>
      <c r="WRA50" s="211"/>
      <c r="WRB50" s="211"/>
      <c r="WRC50" s="211"/>
      <c r="WRD50" s="211"/>
      <c r="WRE50" s="211"/>
      <c r="WRF50" s="211"/>
      <c r="WRG50" s="211"/>
      <c r="WRH50" s="211"/>
      <c r="WRI50" s="211"/>
      <c r="WRJ50" s="211"/>
      <c r="WRK50" s="211"/>
      <c r="WRL50" s="211"/>
      <c r="WRM50" s="211"/>
      <c r="WRN50" s="211"/>
      <c r="WRO50" s="211"/>
      <c r="WRP50" s="211"/>
      <c r="WRQ50" s="211"/>
      <c r="WRR50" s="211"/>
      <c r="WRS50" s="211"/>
      <c r="WRT50" s="211"/>
      <c r="WRU50" s="211"/>
      <c r="WRV50" s="211"/>
      <c r="WRW50" s="211"/>
      <c r="WRX50" s="211"/>
      <c r="WRY50" s="211"/>
      <c r="WRZ50" s="211"/>
      <c r="WSA50" s="211"/>
      <c r="WSB50" s="211"/>
      <c r="WSC50" s="211"/>
      <c r="WSD50" s="211"/>
      <c r="WSE50" s="211"/>
      <c r="WSF50" s="211"/>
      <c r="WSG50" s="211"/>
      <c r="WSH50" s="211"/>
      <c r="WSI50" s="211"/>
      <c r="WSJ50" s="211"/>
      <c r="WSK50" s="211"/>
      <c r="WSL50" s="211"/>
      <c r="WSM50" s="211"/>
      <c r="WSN50" s="211"/>
      <c r="WSO50" s="211"/>
      <c r="WSP50" s="211"/>
      <c r="WSQ50" s="211"/>
      <c r="WSR50" s="211"/>
      <c r="WSS50" s="211"/>
      <c r="WST50" s="211"/>
      <c r="WSU50" s="211"/>
      <c r="WSV50" s="211"/>
      <c r="WSW50" s="211"/>
      <c r="WSX50" s="211"/>
      <c r="WSY50" s="211"/>
      <c r="WSZ50" s="211"/>
      <c r="WTA50" s="211"/>
      <c r="WTB50" s="211"/>
      <c r="WTC50" s="211"/>
      <c r="WTD50" s="211"/>
      <c r="WTE50" s="211"/>
      <c r="WTF50" s="211"/>
      <c r="WTG50" s="211"/>
      <c r="WTH50" s="211"/>
      <c r="WTI50" s="211"/>
      <c r="WTJ50" s="211"/>
      <c r="WTK50" s="211"/>
      <c r="WTL50" s="211"/>
      <c r="WTM50" s="211"/>
      <c r="WTN50" s="211"/>
      <c r="WTO50" s="211"/>
      <c r="WTP50" s="211"/>
      <c r="WTQ50" s="211"/>
      <c r="WTR50" s="211"/>
      <c r="WTS50" s="211"/>
      <c r="WTT50" s="211"/>
      <c r="WTU50" s="211"/>
      <c r="WTV50" s="211"/>
      <c r="WTW50" s="211"/>
      <c r="WTX50" s="211"/>
      <c r="WTY50" s="211"/>
      <c r="WTZ50" s="211"/>
      <c r="WUA50" s="211"/>
      <c r="WUB50" s="211"/>
      <c r="WUC50" s="211"/>
      <c r="WUD50" s="211"/>
      <c r="WUE50" s="211"/>
      <c r="WUF50" s="211"/>
      <c r="WUG50" s="211"/>
      <c r="WUH50" s="211"/>
      <c r="WUI50" s="211"/>
      <c r="WUJ50" s="211"/>
      <c r="WUK50" s="211"/>
      <c r="WUL50" s="211"/>
      <c r="WUM50" s="211"/>
      <c r="WUN50" s="211"/>
      <c r="WUO50" s="211"/>
      <c r="WUP50" s="211"/>
      <c r="WUQ50" s="211"/>
      <c r="WUR50" s="211"/>
      <c r="WUS50" s="211"/>
      <c r="WUT50" s="211"/>
      <c r="WUU50" s="211"/>
      <c r="WUV50" s="211"/>
      <c r="WUW50" s="211"/>
      <c r="WUX50" s="211"/>
      <c r="WUY50" s="211"/>
      <c r="WUZ50" s="211"/>
      <c r="WVA50" s="211"/>
      <c r="WVB50" s="211"/>
      <c r="WVC50" s="211"/>
      <c r="WVD50" s="211"/>
      <c r="WVE50" s="211"/>
      <c r="WVF50" s="211"/>
      <c r="WVG50" s="211"/>
      <c r="WVH50" s="211"/>
      <c r="WVI50" s="211"/>
      <c r="WVJ50" s="211"/>
      <c r="WVK50" s="211"/>
      <c r="WVL50" s="211"/>
      <c r="WVM50" s="211"/>
      <c r="WVN50" s="211"/>
      <c r="WVO50" s="211"/>
      <c r="WVP50" s="211"/>
      <c r="WVQ50" s="211"/>
      <c r="WVR50" s="211"/>
      <c r="WVS50" s="211"/>
      <c r="WVT50" s="211"/>
      <c r="WVU50" s="211"/>
      <c r="WVV50" s="211"/>
      <c r="WVW50" s="211"/>
    </row>
    <row r="51" spans="1:16143" s="19" customFormat="1">
      <c r="A51" s="211"/>
      <c r="B51" s="209"/>
      <c r="C51" s="228"/>
      <c r="D51" s="211"/>
      <c r="E51" s="211"/>
      <c r="F51" s="228"/>
      <c r="G51" s="211"/>
      <c r="H51" s="228"/>
      <c r="I51" s="211"/>
      <c r="J51" s="211"/>
      <c r="K51" s="211"/>
      <c r="M51" s="211"/>
      <c r="N51" s="211"/>
      <c r="O51" s="86"/>
      <c r="P51" s="86"/>
      <c r="Q51" s="148"/>
      <c r="R51" s="260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1"/>
      <c r="CD51" s="211"/>
      <c r="CE51" s="211"/>
      <c r="CF51" s="211"/>
      <c r="CG51" s="211"/>
      <c r="CH51" s="211"/>
      <c r="CI51" s="211"/>
      <c r="CJ51" s="211"/>
      <c r="CK51" s="211"/>
      <c r="CL51" s="211"/>
      <c r="CM51" s="211"/>
      <c r="CN51" s="211"/>
      <c r="CO51" s="211"/>
      <c r="CP51" s="211"/>
      <c r="CQ51" s="211"/>
      <c r="CR51" s="211"/>
      <c r="CS51" s="211"/>
      <c r="CT51" s="211"/>
      <c r="CU51" s="211"/>
      <c r="CV51" s="211"/>
      <c r="CW51" s="211"/>
      <c r="CX51" s="211"/>
      <c r="CY51" s="211"/>
      <c r="CZ51" s="211"/>
      <c r="DA51" s="211"/>
      <c r="DB51" s="211"/>
      <c r="DC51" s="211"/>
      <c r="DD51" s="211"/>
      <c r="DE51" s="211"/>
      <c r="DF51" s="211"/>
      <c r="DG51" s="211"/>
      <c r="DH51" s="211"/>
      <c r="DI51" s="211"/>
      <c r="DJ51" s="211"/>
      <c r="DK51" s="211"/>
      <c r="DL51" s="211"/>
      <c r="DM51" s="211"/>
      <c r="DN51" s="211"/>
      <c r="DO51" s="211"/>
      <c r="DP51" s="211"/>
      <c r="DQ51" s="211"/>
      <c r="DR51" s="211"/>
      <c r="DS51" s="211"/>
      <c r="DT51" s="211"/>
      <c r="DU51" s="211"/>
      <c r="DV51" s="211"/>
      <c r="DW51" s="211"/>
      <c r="DX51" s="211"/>
      <c r="DY51" s="211"/>
      <c r="DZ51" s="211"/>
      <c r="EA51" s="211"/>
      <c r="EB51" s="211"/>
      <c r="EC51" s="211"/>
      <c r="ED51" s="211"/>
      <c r="EE51" s="211"/>
      <c r="EF51" s="211"/>
      <c r="EG51" s="211"/>
      <c r="EH51" s="211"/>
      <c r="EI51" s="211"/>
      <c r="EJ51" s="211"/>
      <c r="EK51" s="211"/>
      <c r="EL51" s="211"/>
      <c r="EM51" s="211"/>
      <c r="EN51" s="211"/>
      <c r="EO51" s="211"/>
      <c r="EP51" s="211"/>
      <c r="EQ51" s="211"/>
      <c r="ER51" s="211"/>
      <c r="ES51" s="211"/>
      <c r="ET51" s="211"/>
      <c r="EU51" s="211"/>
      <c r="EV51" s="211"/>
      <c r="EW51" s="211"/>
      <c r="EX51" s="211"/>
      <c r="EY51" s="211"/>
      <c r="EZ51" s="211"/>
      <c r="FA51" s="211"/>
      <c r="FB51" s="211"/>
      <c r="FC51" s="211"/>
      <c r="FD51" s="211"/>
      <c r="FE51" s="211"/>
      <c r="FF51" s="211"/>
      <c r="FG51" s="211"/>
      <c r="FH51" s="211"/>
      <c r="FI51" s="211"/>
      <c r="FJ51" s="211"/>
      <c r="FK51" s="211"/>
      <c r="FL51" s="211"/>
      <c r="FM51" s="211"/>
      <c r="FN51" s="211"/>
      <c r="FO51" s="211"/>
      <c r="FP51" s="211"/>
      <c r="FQ51" s="211"/>
      <c r="FR51" s="211"/>
      <c r="FS51" s="211"/>
      <c r="FT51" s="211"/>
      <c r="FU51" s="211"/>
      <c r="FV51" s="211"/>
      <c r="FW51" s="211"/>
      <c r="FX51" s="211"/>
      <c r="FY51" s="211"/>
      <c r="FZ51" s="211"/>
      <c r="GA51" s="211"/>
      <c r="GB51" s="211"/>
      <c r="GC51" s="211"/>
      <c r="GD51" s="211"/>
      <c r="GE51" s="211"/>
      <c r="GF51" s="211"/>
      <c r="GG51" s="211"/>
      <c r="GH51" s="211"/>
      <c r="GI51" s="211"/>
      <c r="GJ51" s="211"/>
      <c r="GK51" s="211"/>
      <c r="GL51" s="211"/>
      <c r="GM51" s="211"/>
      <c r="GN51" s="211"/>
      <c r="GO51" s="211"/>
      <c r="GP51" s="211"/>
      <c r="GQ51" s="211"/>
      <c r="GR51" s="211"/>
      <c r="GS51" s="211"/>
      <c r="GT51" s="211"/>
      <c r="GU51" s="211"/>
      <c r="GV51" s="211"/>
      <c r="GW51" s="211"/>
      <c r="GX51" s="211"/>
      <c r="GY51" s="211"/>
      <c r="GZ51" s="211"/>
      <c r="HA51" s="211"/>
      <c r="HB51" s="211"/>
      <c r="HC51" s="211"/>
      <c r="HD51" s="211"/>
      <c r="HE51" s="211"/>
      <c r="HF51" s="211"/>
      <c r="HG51" s="211"/>
      <c r="HH51" s="211"/>
      <c r="HI51" s="211"/>
      <c r="HJ51" s="211"/>
      <c r="HK51" s="211"/>
      <c r="HL51" s="211"/>
      <c r="HM51" s="211"/>
      <c r="HN51" s="211"/>
      <c r="HO51" s="211"/>
      <c r="HP51" s="211"/>
      <c r="HQ51" s="211"/>
      <c r="HR51" s="211"/>
      <c r="HS51" s="211"/>
      <c r="HT51" s="211"/>
      <c r="HU51" s="211"/>
      <c r="HV51" s="211"/>
      <c r="HW51" s="211"/>
      <c r="HX51" s="211"/>
      <c r="HY51" s="211"/>
      <c r="HZ51" s="211"/>
      <c r="IA51" s="211"/>
      <c r="IB51" s="211"/>
      <c r="IC51" s="211"/>
      <c r="ID51" s="211"/>
      <c r="IE51" s="211"/>
      <c r="IF51" s="211"/>
      <c r="IG51" s="211"/>
      <c r="IH51" s="211"/>
      <c r="II51" s="211"/>
      <c r="IJ51" s="211"/>
      <c r="IK51" s="211"/>
      <c r="IL51" s="211"/>
      <c r="IM51" s="211"/>
      <c r="IN51" s="211"/>
      <c r="IO51" s="211"/>
      <c r="IP51" s="211"/>
      <c r="IQ51" s="211"/>
      <c r="IR51" s="211"/>
      <c r="IS51" s="211"/>
      <c r="IT51" s="211"/>
      <c r="IU51" s="211"/>
      <c r="IV51" s="211"/>
      <c r="IW51" s="211"/>
      <c r="IX51" s="211"/>
      <c r="IY51" s="211"/>
      <c r="IZ51" s="211"/>
      <c r="JA51" s="211"/>
      <c r="JB51" s="211"/>
      <c r="JC51" s="211"/>
      <c r="JD51" s="211"/>
      <c r="JE51" s="211"/>
      <c r="JF51" s="211"/>
      <c r="JG51" s="211"/>
      <c r="JH51" s="211"/>
      <c r="JI51" s="211"/>
      <c r="JJ51" s="211"/>
      <c r="JK51" s="211"/>
      <c r="JL51" s="211"/>
      <c r="JM51" s="211"/>
      <c r="JN51" s="211"/>
      <c r="JO51" s="211"/>
      <c r="JP51" s="211"/>
      <c r="JQ51" s="211"/>
      <c r="JR51" s="211"/>
      <c r="JS51" s="211"/>
      <c r="JT51" s="211"/>
      <c r="JU51" s="211"/>
      <c r="JV51" s="211"/>
      <c r="JW51" s="211"/>
      <c r="JX51" s="211"/>
      <c r="JY51" s="211"/>
      <c r="JZ51" s="211"/>
      <c r="KA51" s="211"/>
      <c r="KB51" s="211"/>
      <c r="KC51" s="211"/>
      <c r="KD51" s="211"/>
      <c r="KE51" s="211"/>
      <c r="KF51" s="211"/>
      <c r="KG51" s="211"/>
      <c r="KH51" s="211"/>
      <c r="KI51" s="211"/>
      <c r="KJ51" s="211"/>
      <c r="KK51" s="211"/>
      <c r="KL51" s="211"/>
      <c r="KM51" s="211"/>
      <c r="KN51" s="211"/>
      <c r="KO51" s="211"/>
      <c r="KP51" s="211"/>
      <c r="KQ51" s="211"/>
      <c r="KR51" s="211"/>
      <c r="KS51" s="211"/>
      <c r="KT51" s="211"/>
      <c r="KU51" s="211"/>
      <c r="KV51" s="211"/>
      <c r="KW51" s="211"/>
      <c r="KX51" s="211"/>
      <c r="KY51" s="211"/>
      <c r="KZ51" s="211"/>
      <c r="LA51" s="211"/>
      <c r="LB51" s="211"/>
      <c r="LC51" s="211"/>
      <c r="LD51" s="211"/>
      <c r="LE51" s="211"/>
      <c r="LF51" s="211"/>
      <c r="LG51" s="211"/>
      <c r="LH51" s="211"/>
      <c r="LI51" s="211"/>
      <c r="LJ51" s="211"/>
      <c r="LK51" s="211"/>
      <c r="LL51" s="211"/>
      <c r="LM51" s="211"/>
      <c r="LN51" s="211"/>
      <c r="LO51" s="211"/>
      <c r="LP51" s="211"/>
      <c r="LQ51" s="211"/>
      <c r="LR51" s="211"/>
      <c r="LS51" s="211"/>
      <c r="LT51" s="211"/>
      <c r="LU51" s="211"/>
      <c r="LV51" s="211"/>
      <c r="LW51" s="211"/>
      <c r="LX51" s="211"/>
      <c r="LY51" s="211"/>
      <c r="LZ51" s="211"/>
      <c r="MA51" s="211"/>
      <c r="MB51" s="211"/>
      <c r="MC51" s="211"/>
      <c r="MD51" s="211"/>
      <c r="ME51" s="211"/>
      <c r="MF51" s="211"/>
      <c r="MG51" s="211"/>
      <c r="MH51" s="211"/>
      <c r="MI51" s="211"/>
      <c r="MJ51" s="211"/>
      <c r="MK51" s="211"/>
      <c r="ML51" s="211"/>
      <c r="MM51" s="211"/>
      <c r="MN51" s="211"/>
      <c r="MO51" s="211"/>
      <c r="MP51" s="211"/>
      <c r="MQ51" s="211"/>
      <c r="MR51" s="211"/>
      <c r="MS51" s="211"/>
      <c r="MT51" s="211"/>
      <c r="MU51" s="211"/>
      <c r="MV51" s="211"/>
      <c r="MW51" s="211"/>
      <c r="MX51" s="211"/>
      <c r="MY51" s="211"/>
      <c r="MZ51" s="211"/>
      <c r="NA51" s="211"/>
      <c r="NB51" s="211"/>
      <c r="NC51" s="211"/>
      <c r="ND51" s="211"/>
      <c r="NE51" s="211"/>
      <c r="NF51" s="211"/>
      <c r="NG51" s="211"/>
      <c r="NH51" s="211"/>
      <c r="NI51" s="211"/>
      <c r="NJ51" s="211"/>
      <c r="NK51" s="211"/>
      <c r="NL51" s="211"/>
      <c r="NM51" s="211"/>
      <c r="NN51" s="211"/>
      <c r="NO51" s="211"/>
      <c r="NP51" s="211"/>
      <c r="NQ51" s="211"/>
      <c r="NR51" s="211"/>
      <c r="NS51" s="211"/>
      <c r="NT51" s="211"/>
      <c r="NU51" s="211"/>
      <c r="NV51" s="211"/>
      <c r="NW51" s="211"/>
      <c r="NX51" s="211"/>
      <c r="NY51" s="211"/>
      <c r="NZ51" s="211"/>
      <c r="OA51" s="211"/>
      <c r="OB51" s="211"/>
      <c r="OC51" s="211"/>
      <c r="OD51" s="211"/>
      <c r="OE51" s="211"/>
      <c r="OF51" s="211"/>
      <c r="OG51" s="211"/>
      <c r="OH51" s="211"/>
      <c r="OI51" s="211"/>
      <c r="OJ51" s="211"/>
      <c r="OK51" s="211"/>
      <c r="OL51" s="211"/>
      <c r="OM51" s="211"/>
      <c r="ON51" s="211"/>
      <c r="OO51" s="211"/>
      <c r="OP51" s="211"/>
      <c r="OQ51" s="211"/>
      <c r="OR51" s="211"/>
      <c r="OS51" s="211"/>
      <c r="OT51" s="211"/>
      <c r="OU51" s="211"/>
      <c r="OV51" s="211"/>
      <c r="OW51" s="211"/>
      <c r="OX51" s="211"/>
      <c r="OY51" s="211"/>
      <c r="OZ51" s="211"/>
      <c r="PA51" s="211"/>
      <c r="PB51" s="211"/>
      <c r="PC51" s="211"/>
      <c r="PD51" s="211"/>
      <c r="PE51" s="211"/>
      <c r="PF51" s="211"/>
      <c r="PG51" s="211"/>
      <c r="PH51" s="211"/>
      <c r="PI51" s="211"/>
      <c r="PJ51" s="211"/>
      <c r="PK51" s="211"/>
      <c r="PL51" s="211"/>
      <c r="PM51" s="211"/>
      <c r="PN51" s="211"/>
      <c r="PO51" s="211"/>
      <c r="PP51" s="211"/>
      <c r="PQ51" s="211"/>
      <c r="PR51" s="211"/>
      <c r="PS51" s="211"/>
      <c r="PT51" s="211"/>
      <c r="PU51" s="211"/>
      <c r="PV51" s="211"/>
      <c r="PW51" s="211"/>
      <c r="PX51" s="211"/>
      <c r="PY51" s="211"/>
      <c r="PZ51" s="211"/>
      <c r="QA51" s="211"/>
      <c r="QB51" s="211"/>
      <c r="QC51" s="211"/>
      <c r="QD51" s="211"/>
      <c r="QE51" s="211"/>
      <c r="QF51" s="211"/>
      <c r="QG51" s="211"/>
      <c r="QH51" s="211"/>
      <c r="QI51" s="211"/>
      <c r="QJ51" s="211"/>
      <c r="QK51" s="211"/>
      <c r="QL51" s="211"/>
      <c r="QM51" s="211"/>
      <c r="QN51" s="211"/>
      <c r="QO51" s="211"/>
      <c r="QP51" s="211"/>
      <c r="QQ51" s="211"/>
      <c r="QR51" s="211"/>
      <c r="QS51" s="211"/>
      <c r="QT51" s="211"/>
      <c r="QU51" s="211"/>
      <c r="QV51" s="211"/>
      <c r="QW51" s="211"/>
      <c r="QX51" s="211"/>
      <c r="QY51" s="211"/>
      <c r="QZ51" s="211"/>
      <c r="RA51" s="211"/>
      <c r="RB51" s="211"/>
      <c r="RC51" s="211"/>
      <c r="RD51" s="211"/>
      <c r="RE51" s="211"/>
      <c r="RF51" s="211"/>
      <c r="RG51" s="211"/>
      <c r="RH51" s="211"/>
      <c r="RI51" s="211"/>
      <c r="RJ51" s="211"/>
      <c r="RK51" s="211"/>
      <c r="RL51" s="211"/>
      <c r="RM51" s="211"/>
      <c r="RN51" s="211"/>
      <c r="RO51" s="211"/>
      <c r="RP51" s="211"/>
      <c r="RQ51" s="211"/>
      <c r="RR51" s="211"/>
      <c r="RS51" s="211"/>
      <c r="RT51" s="211"/>
      <c r="RU51" s="211"/>
      <c r="RV51" s="211"/>
      <c r="RW51" s="211"/>
      <c r="RX51" s="211"/>
      <c r="RY51" s="211"/>
      <c r="RZ51" s="211"/>
      <c r="SA51" s="211"/>
      <c r="SB51" s="211"/>
      <c r="SC51" s="211"/>
      <c r="SD51" s="211"/>
      <c r="SE51" s="211"/>
      <c r="SF51" s="211"/>
      <c r="SG51" s="211"/>
      <c r="SH51" s="211"/>
      <c r="SI51" s="211"/>
      <c r="SJ51" s="211"/>
      <c r="SK51" s="211"/>
      <c r="SL51" s="211"/>
      <c r="SM51" s="211"/>
      <c r="SN51" s="211"/>
      <c r="SO51" s="211"/>
      <c r="SP51" s="211"/>
      <c r="SQ51" s="211"/>
      <c r="SR51" s="211"/>
      <c r="SS51" s="211"/>
      <c r="ST51" s="211"/>
      <c r="SU51" s="211"/>
      <c r="SV51" s="211"/>
      <c r="SW51" s="211"/>
      <c r="SX51" s="211"/>
      <c r="SY51" s="211"/>
      <c r="SZ51" s="211"/>
      <c r="TA51" s="211"/>
      <c r="TB51" s="211"/>
      <c r="TC51" s="211"/>
      <c r="TD51" s="211"/>
      <c r="TE51" s="211"/>
      <c r="TF51" s="211"/>
      <c r="TG51" s="211"/>
      <c r="TH51" s="211"/>
      <c r="TI51" s="211"/>
      <c r="TJ51" s="211"/>
      <c r="TK51" s="211"/>
      <c r="TL51" s="211"/>
      <c r="TM51" s="211"/>
      <c r="TN51" s="211"/>
      <c r="TO51" s="211"/>
      <c r="TP51" s="211"/>
      <c r="TQ51" s="211"/>
      <c r="TR51" s="211"/>
      <c r="TS51" s="211"/>
      <c r="TT51" s="211"/>
      <c r="TU51" s="211"/>
      <c r="TV51" s="211"/>
      <c r="TW51" s="211"/>
      <c r="TX51" s="211"/>
      <c r="TY51" s="211"/>
      <c r="TZ51" s="211"/>
      <c r="UA51" s="211"/>
      <c r="UB51" s="211"/>
      <c r="UC51" s="211"/>
      <c r="UD51" s="211"/>
      <c r="UE51" s="211"/>
      <c r="UF51" s="211"/>
      <c r="UG51" s="211"/>
      <c r="UH51" s="211"/>
      <c r="UI51" s="211"/>
      <c r="UJ51" s="211"/>
      <c r="UK51" s="211"/>
      <c r="UL51" s="211"/>
      <c r="UM51" s="211"/>
      <c r="UN51" s="211"/>
      <c r="UO51" s="211"/>
      <c r="UP51" s="211"/>
      <c r="UQ51" s="211"/>
      <c r="UR51" s="211"/>
      <c r="US51" s="211"/>
      <c r="UT51" s="211"/>
      <c r="UU51" s="211"/>
      <c r="UV51" s="211"/>
      <c r="UW51" s="211"/>
      <c r="UX51" s="211"/>
      <c r="UY51" s="211"/>
      <c r="UZ51" s="211"/>
      <c r="VA51" s="211"/>
      <c r="VB51" s="211"/>
      <c r="VC51" s="211"/>
      <c r="VD51" s="211"/>
      <c r="VE51" s="211"/>
      <c r="VF51" s="211"/>
      <c r="VG51" s="211"/>
      <c r="VH51" s="211"/>
      <c r="VI51" s="211"/>
      <c r="VJ51" s="211"/>
      <c r="VK51" s="211"/>
      <c r="VL51" s="211"/>
      <c r="VM51" s="211"/>
      <c r="VN51" s="211"/>
      <c r="VO51" s="211"/>
      <c r="VP51" s="211"/>
      <c r="VQ51" s="211"/>
      <c r="VR51" s="211"/>
      <c r="VS51" s="211"/>
      <c r="VT51" s="211"/>
      <c r="VU51" s="211"/>
      <c r="VV51" s="211"/>
      <c r="VW51" s="211"/>
      <c r="VX51" s="211"/>
      <c r="VY51" s="211"/>
      <c r="VZ51" s="211"/>
      <c r="WA51" s="211"/>
      <c r="WB51" s="211"/>
      <c r="WC51" s="211"/>
      <c r="WD51" s="211"/>
      <c r="WE51" s="211"/>
      <c r="WF51" s="211"/>
      <c r="WG51" s="211"/>
      <c r="WH51" s="211"/>
      <c r="WI51" s="211"/>
      <c r="WJ51" s="211"/>
      <c r="WK51" s="211"/>
      <c r="WL51" s="211"/>
      <c r="WM51" s="211"/>
      <c r="WN51" s="211"/>
      <c r="WO51" s="211"/>
      <c r="WP51" s="211"/>
      <c r="WQ51" s="211"/>
      <c r="WR51" s="211"/>
      <c r="WS51" s="211"/>
      <c r="WT51" s="211"/>
      <c r="WU51" s="211"/>
      <c r="WV51" s="211"/>
      <c r="WW51" s="211"/>
      <c r="WX51" s="211"/>
      <c r="WY51" s="211"/>
      <c r="WZ51" s="211"/>
      <c r="XA51" s="211"/>
      <c r="XB51" s="211"/>
      <c r="XC51" s="211"/>
      <c r="XD51" s="211"/>
      <c r="XE51" s="211"/>
      <c r="XF51" s="211"/>
      <c r="XG51" s="211"/>
      <c r="XH51" s="211"/>
      <c r="XI51" s="211"/>
      <c r="XJ51" s="211"/>
      <c r="XK51" s="211"/>
      <c r="XL51" s="211"/>
      <c r="XM51" s="211"/>
      <c r="XN51" s="211"/>
      <c r="XO51" s="211"/>
      <c r="XP51" s="211"/>
      <c r="XQ51" s="211"/>
      <c r="XR51" s="211"/>
      <c r="XS51" s="211"/>
      <c r="XT51" s="211"/>
      <c r="XU51" s="211"/>
      <c r="XV51" s="211"/>
      <c r="XW51" s="211"/>
      <c r="XX51" s="211"/>
      <c r="XY51" s="211"/>
      <c r="XZ51" s="211"/>
      <c r="YA51" s="211"/>
      <c r="YB51" s="211"/>
      <c r="YC51" s="211"/>
      <c r="YD51" s="211"/>
      <c r="YE51" s="211"/>
      <c r="YF51" s="211"/>
      <c r="YG51" s="211"/>
      <c r="YH51" s="211"/>
      <c r="YI51" s="211"/>
      <c r="YJ51" s="211"/>
      <c r="YK51" s="211"/>
      <c r="YL51" s="211"/>
      <c r="YM51" s="211"/>
      <c r="YN51" s="211"/>
      <c r="YO51" s="211"/>
      <c r="YP51" s="211"/>
      <c r="YQ51" s="211"/>
      <c r="YR51" s="211"/>
      <c r="YS51" s="211"/>
      <c r="YT51" s="211"/>
      <c r="YU51" s="211"/>
      <c r="YV51" s="211"/>
      <c r="YW51" s="211"/>
      <c r="YX51" s="211"/>
      <c r="YY51" s="211"/>
      <c r="YZ51" s="211"/>
      <c r="ZA51" s="211"/>
      <c r="ZB51" s="211"/>
      <c r="ZC51" s="211"/>
      <c r="ZD51" s="211"/>
      <c r="ZE51" s="211"/>
      <c r="ZF51" s="211"/>
      <c r="ZG51" s="211"/>
      <c r="ZH51" s="211"/>
      <c r="ZI51" s="211"/>
      <c r="ZJ51" s="211"/>
      <c r="ZK51" s="211"/>
      <c r="ZL51" s="211"/>
      <c r="ZM51" s="211"/>
      <c r="ZN51" s="211"/>
      <c r="ZO51" s="211"/>
      <c r="ZP51" s="211"/>
      <c r="ZQ51" s="211"/>
      <c r="ZR51" s="211"/>
      <c r="ZS51" s="211"/>
      <c r="ZT51" s="211"/>
      <c r="ZU51" s="211"/>
      <c r="ZV51" s="211"/>
      <c r="ZW51" s="211"/>
      <c r="ZX51" s="211"/>
      <c r="ZY51" s="211"/>
      <c r="ZZ51" s="211"/>
      <c r="AAA51" s="211"/>
      <c r="AAB51" s="211"/>
      <c r="AAC51" s="211"/>
      <c r="AAD51" s="211"/>
      <c r="AAE51" s="211"/>
      <c r="AAF51" s="211"/>
      <c r="AAG51" s="211"/>
      <c r="AAH51" s="211"/>
      <c r="AAI51" s="211"/>
      <c r="AAJ51" s="211"/>
      <c r="AAK51" s="211"/>
      <c r="AAL51" s="211"/>
      <c r="AAM51" s="211"/>
      <c r="AAN51" s="211"/>
      <c r="AAO51" s="211"/>
      <c r="AAP51" s="211"/>
      <c r="AAQ51" s="211"/>
      <c r="AAR51" s="211"/>
      <c r="AAS51" s="211"/>
      <c r="AAT51" s="211"/>
      <c r="AAU51" s="211"/>
      <c r="AAV51" s="211"/>
      <c r="AAW51" s="211"/>
      <c r="AAX51" s="211"/>
      <c r="AAY51" s="211"/>
      <c r="AAZ51" s="211"/>
      <c r="ABA51" s="211"/>
      <c r="ABB51" s="211"/>
      <c r="ABC51" s="211"/>
      <c r="ABD51" s="211"/>
      <c r="ABE51" s="211"/>
      <c r="ABF51" s="211"/>
      <c r="ABG51" s="211"/>
      <c r="ABH51" s="211"/>
      <c r="ABI51" s="211"/>
      <c r="ABJ51" s="211"/>
      <c r="ABK51" s="211"/>
      <c r="ABL51" s="211"/>
      <c r="ABM51" s="211"/>
      <c r="ABN51" s="211"/>
      <c r="ABO51" s="211"/>
      <c r="ABP51" s="211"/>
      <c r="ABQ51" s="211"/>
      <c r="ABR51" s="211"/>
      <c r="ABS51" s="211"/>
      <c r="ABT51" s="211"/>
      <c r="ABU51" s="211"/>
      <c r="ABV51" s="211"/>
      <c r="ABW51" s="211"/>
      <c r="ABX51" s="211"/>
      <c r="ABY51" s="211"/>
      <c r="ABZ51" s="211"/>
      <c r="ACA51" s="211"/>
      <c r="ACB51" s="211"/>
      <c r="ACC51" s="211"/>
      <c r="ACD51" s="211"/>
      <c r="ACE51" s="211"/>
      <c r="ACF51" s="211"/>
      <c r="ACG51" s="211"/>
      <c r="ACH51" s="211"/>
      <c r="ACI51" s="211"/>
      <c r="ACJ51" s="211"/>
      <c r="ACK51" s="211"/>
      <c r="ACL51" s="211"/>
      <c r="ACM51" s="211"/>
      <c r="ACN51" s="211"/>
      <c r="ACO51" s="211"/>
      <c r="ACP51" s="211"/>
      <c r="ACQ51" s="211"/>
      <c r="ACR51" s="211"/>
      <c r="ACS51" s="211"/>
      <c r="ACT51" s="211"/>
      <c r="ACU51" s="211"/>
      <c r="ACV51" s="211"/>
      <c r="ACW51" s="211"/>
      <c r="ACX51" s="211"/>
      <c r="ACY51" s="211"/>
      <c r="ACZ51" s="211"/>
      <c r="ADA51" s="211"/>
      <c r="ADB51" s="211"/>
      <c r="ADC51" s="211"/>
      <c r="ADD51" s="211"/>
      <c r="ADE51" s="211"/>
      <c r="ADF51" s="211"/>
      <c r="ADG51" s="211"/>
      <c r="ADH51" s="211"/>
      <c r="ADI51" s="211"/>
      <c r="ADJ51" s="211"/>
      <c r="ADK51" s="211"/>
      <c r="ADL51" s="211"/>
      <c r="ADM51" s="211"/>
      <c r="ADN51" s="211"/>
      <c r="ADO51" s="211"/>
      <c r="ADP51" s="211"/>
      <c r="ADQ51" s="211"/>
      <c r="ADR51" s="211"/>
      <c r="ADS51" s="211"/>
      <c r="ADT51" s="211"/>
      <c r="ADU51" s="211"/>
      <c r="ADV51" s="211"/>
      <c r="ADW51" s="211"/>
      <c r="ADX51" s="211"/>
      <c r="ADY51" s="211"/>
      <c r="ADZ51" s="211"/>
      <c r="AEA51" s="211"/>
      <c r="AEB51" s="211"/>
      <c r="AEC51" s="211"/>
      <c r="AED51" s="211"/>
      <c r="AEE51" s="211"/>
      <c r="AEF51" s="211"/>
      <c r="AEG51" s="211"/>
      <c r="AEH51" s="211"/>
      <c r="AEI51" s="211"/>
      <c r="AEJ51" s="211"/>
      <c r="AEK51" s="211"/>
      <c r="AEL51" s="211"/>
      <c r="AEM51" s="211"/>
      <c r="AEN51" s="211"/>
      <c r="AEO51" s="211"/>
      <c r="AEP51" s="211"/>
      <c r="AEQ51" s="211"/>
      <c r="AER51" s="211"/>
      <c r="AES51" s="211"/>
      <c r="AET51" s="211"/>
      <c r="AEU51" s="211"/>
      <c r="AEV51" s="211"/>
      <c r="AEW51" s="211"/>
      <c r="AEX51" s="211"/>
      <c r="AEY51" s="211"/>
      <c r="AEZ51" s="211"/>
      <c r="AFA51" s="211"/>
      <c r="AFB51" s="211"/>
      <c r="AFC51" s="211"/>
      <c r="AFD51" s="211"/>
      <c r="AFE51" s="211"/>
      <c r="AFF51" s="211"/>
      <c r="AFG51" s="211"/>
      <c r="AFH51" s="211"/>
      <c r="AFI51" s="211"/>
      <c r="AFJ51" s="211"/>
      <c r="AFK51" s="211"/>
      <c r="AFL51" s="211"/>
      <c r="AFM51" s="211"/>
      <c r="AFN51" s="211"/>
      <c r="AFO51" s="211"/>
      <c r="AFP51" s="211"/>
      <c r="AFQ51" s="211"/>
      <c r="AFR51" s="211"/>
      <c r="AFS51" s="211"/>
      <c r="AFT51" s="211"/>
      <c r="AFU51" s="211"/>
      <c r="AFV51" s="211"/>
      <c r="AFW51" s="211"/>
      <c r="AFX51" s="211"/>
      <c r="AFY51" s="211"/>
      <c r="AFZ51" s="211"/>
      <c r="AGA51" s="211"/>
      <c r="AGB51" s="211"/>
      <c r="AGC51" s="211"/>
      <c r="AGD51" s="211"/>
      <c r="AGE51" s="211"/>
      <c r="AGF51" s="211"/>
      <c r="AGG51" s="211"/>
      <c r="AGH51" s="211"/>
      <c r="AGI51" s="211"/>
      <c r="AGJ51" s="211"/>
      <c r="AGK51" s="211"/>
      <c r="AGL51" s="211"/>
      <c r="AGM51" s="211"/>
      <c r="AGN51" s="211"/>
      <c r="AGO51" s="211"/>
      <c r="AGP51" s="211"/>
      <c r="AGQ51" s="211"/>
      <c r="AGR51" s="211"/>
      <c r="AGS51" s="211"/>
      <c r="AGT51" s="211"/>
      <c r="AGU51" s="211"/>
      <c r="AGV51" s="211"/>
      <c r="AGW51" s="211"/>
      <c r="AGX51" s="211"/>
      <c r="AGY51" s="211"/>
      <c r="AGZ51" s="211"/>
      <c r="AHA51" s="211"/>
      <c r="AHB51" s="211"/>
      <c r="AHC51" s="211"/>
      <c r="AHD51" s="211"/>
      <c r="AHE51" s="211"/>
      <c r="AHF51" s="211"/>
      <c r="AHG51" s="211"/>
      <c r="AHH51" s="211"/>
      <c r="AHI51" s="211"/>
      <c r="AHJ51" s="211"/>
      <c r="AHK51" s="211"/>
      <c r="AHL51" s="211"/>
      <c r="AHM51" s="211"/>
      <c r="AHN51" s="211"/>
      <c r="AHO51" s="211"/>
      <c r="AHP51" s="211"/>
      <c r="AHQ51" s="211"/>
      <c r="AHR51" s="211"/>
      <c r="AHS51" s="211"/>
      <c r="AHT51" s="211"/>
      <c r="AHU51" s="211"/>
      <c r="AHV51" s="211"/>
      <c r="AHW51" s="211"/>
      <c r="AHX51" s="211"/>
      <c r="AHY51" s="211"/>
      <c r="AHZ51" s="211"/>
      <c r="AIA51" s="211"/>
      <c r="AIB51" s="211"/>
      <c r="AIC51" s="211"/>
      <c r="AID51" s="211"/>
      <c r="AIE51" s="211"/>
      <c r="AIF51" s="211"/>
      <c r="AIG51" s="211"/>
      <c r="AIH51" s="211"/>
      <c r="AII51" s="211"/>
      <c r="AIJ51" s="211"/>
      <c r="AIK51" s="211"/>
      <c r="AIL51" s="211"/>
      <c r="AIM51" s="211"/>
      <c r="AIN51" s="211"/>
      <c r="AIO51" s="211"/>
      <c r="AIP51" s="211"/>
      <c r="AIQ51" s="211"/>
      <c r="AIR51" s="211"/>
      <c r="AIS51" s="211"/>
      <c r="AIT51" s="211"/>
      <c r="AIU51" s="211"/>
      <c r="AIV51" s="211"/>
      <c r="AIW51" s="211"/>
      <c r="AIX51" s="211"/>
      <c r="AIY51" s="211"/>
      <c r="AIZ51" s="211"/>
      <c r="AJA51" s="211"/>
      <c r="AJB51" s="211"/>
      <c r="AJC51" s="211"/>
      <c r="AJD51" s="211"/>
      <c r="AJE51" s="211"/>
      <c r="AJF51" s="211"/>
      <c r="AJG51" s="211"/>
      <c r="AJH51" s="211"/>
      <c r="AJI51" s="211"/>
      <c r="AJJ51" s="211"/>
      <c r="AJK51" s="211"/>
      <c r="AJL51" s="211"/>
      <c r="AJM51" s="211"/>
      <c r="AJN51" s="211"/>
      <c r="AJO51" s="211"/>
      <c r="AJP51" s="211"/>
      <c r="AJQ51" s="211"/>
      <c r="AJR51" s="211"/>
      <c r="AJS51" s="211"/>
      <c r="AJT51" s="211"/>
      <c r="AJU51" s="211"/>
      <c r="AJV51" s="211"/>
      <c r="AJW51" s="211"/>
      <c r="AJX51" s="211"/>
      <c r="AJY51" s="211"/>
      <c r="AJZ51" s="211"/>
      <c r="AKA51" s="211"/>
      <c r="AKB51" s="211"/>
      <c r="AKC51" s="211"/>
      <c r="AKD51" s="211"/>
      <c r="AKE51" s="211"/>
      <c r="AKF51" s="211"/>
      <c r="AKG51" s="211"/>
      <c r="AKH51" s="211"/>
      <c r="AKI51" s="211"/>
      <c r="AKJ51" s="211"/>
      <c r="AKK51" s="211"/>
      <c r="AKL51" s="211"/>
      <c r="AKM51" s="211"/>
      <c r="AKN51" s="211"/>
      <c r="AKO51" s="211"/>
      <c r="AKP51" s="211"/>
      <c r="AKQ51" s="211"/>
      <c r="AKR51" s="211"/>
      <c r="AKS51" s="211"/>
      <c r="AKT51" s="211"/>
      <c r="AKU51" s="211"/>
      <c r="AKV51" s="211"/>
      <c r="AKW51" s="211"/>
      <c r="AKX51" s="211"/>
      <c r="AKY51" s="211"/>
      <c r="AKZ51" s="211"/>
      <c r="ALA51" s="211"/>
      <c r="ALB51" s="211"/>
      <c r="ALC51" s="211"/>
      <c r="ALD51" s="211"/>
      <c r="ALE51" s="211"/>
      <c r="ALF51" s="211"/>
      <c r="ALG51" s="211"/>
      <c r="ALH51" s="211"/>
      <c r="ALI51" s="211"/>
      <c r="ALJ51" s="211"/>
      <c r="ALK51" s="211"/>
      <c r="ALL51" s="211"/>
      <c r="ALM51" s="211"/>
      <c r="ALN51" s="211"/>
      <c r="ALO51" s="211"/>
      <c r="ALP51" s="211"/>
      <c r="ALQ51" s="211"/>
      <c r="ALR51" s="211"/>
      <c r="ALS51" s="211"/>
      <c r="ALT51" s="211"/>
      <c r="ALU51" s="211"/>
      <c r="ALV51" s="211"/>
      <c r="ALW51" s="211"/>
      <c r="ALX51" s="211"/>
      <c r="ALY51" s="211"/>
      <c r="ALZ51" s="211"/>
      <c r="AMA51" s="211"/>
      <c r="AMB51" s="211"/>
      <c r="AMC51" s="211"/>
      <c r="AMD51" s="211"/>
      <c r="AME51" s="211"/>
      <c r="AMF51" s="211"/>
      <c r="AMG51" s="211"/>
      <c r="AMH51" s="211"/>
      <c r="AMI51" s="211"/>
      <c r="AMJ51" s="211"/>
      <c r="AMK51" s="211"/>
      <c r="AML51" s="211"/>
      <c r="AMM51" s="211"/>
      <c r="AMN51" s="211"/>
      <c r="AMO51" s="211"/>
      <c r="AMP51" s="211"/>
      <c r="AMQ51" s="211"/>
      <c r="AMR51" s="211"/>
      <c r="AMS51" s="211"/>
      <c r="AMT51" s="211"/>
      <c r="AMU51" s="211"/>
      <c r="AMV51" s="211"/>
      <c r="AMW51" s="211"/>
      <c r="AMX51" s="211"/>
      <c r="AMY51" s="211"/>
      <c r="AMZ51" s="211"/>
      <c r="ANA51" s="211"/>
      <c r="ANB51" s="211"/>
      <c r="ANC51" s="211"/>
      <c r="AND51" s="211"/>
      <c r="ANE51" s="211"/>
      <c r="ANF51" s="211"/>
      <c r="ANG51" s="211"/>
      <c r="ANH51" s="211"/>
      <c r="ANI51" s="211"/>
      <c r="ANJ51" s="211"/>
      <c r="ANK51" s="211"/>
      <c r="ANL51" s="211"/>
      <c r="ANM51" s="211"/>
      <c r="ANN51" s="211"/>
      <c r="ANO51" s="211"/>
      <c r="ANP51" s="211"/>
      <c r="ANQ51" s="211"/>
      <c r="ANR51" s="211"/>
      <c r="ANS51" s="211"/>
      <c r="ANT51" s="211"/>
      <c r="ANU51" s="211"/>
      <c r="ANV51" s="211"/>
      <c r="ANW51" s="211"/>
      <c r="ANX51" s="211"/>
      <c r="ANY51" s="211"/>
      <c r="ANZ51" s="211"/>
      <c r="AOA51" s="211"/>
      <c r="AOB51" s="211"/>
      <c r="AOC51" s="211"/>
      <c r="AOD51" s="211"/>
      <c r="AOE51" s="211"/>
      <c r="AOF51" s="211"/>
      <c r="AOG51" s="211"/>
      <c r="AOH51" s="211"/>
      <c r="AOI51" s="211"/>
      <c r="AOJ51" s="211"/>
      <c r="AOK51" s="211"/>
      <c r="AOL51" s="211"/>
      <c r="AOM51" s="211"/>
      <c r="AON51" s="211"/>
      <c r="AOO51" s="211"/>
      <c r="AOP51" s="211"/>
      <c r="AOQ51" s="211"/>
      <c r="AOR51" s="211"/>
      <c r="AOS51" s="211"/>
      <c r="AOT51" s="211"/>
      <c r="AOU51" s="211"/>
      <c r="AOV51" s="211"/>
      <c r="AOW51" s="211"/>
      <c r="AOX51" s="211"/>
      <c r="AOY51" s="211"/>
      <c r="AOZ51" s="211"/>
      <c r="APA51" s="211"/>
      <c r="APB51" s="211"/>
      <c r="APC51" s="211"/>
      <c r="APD51" s="211"/>
      <c r="APE51" s="211"/>
      <c r="APF51" s="211"/>
      <c r="APG51" s="211"/>
      <c r="APH51" s="211"/>
      <c r="API51" s="211"/>
      <c r="APJ51" s="211"/>
      <c r="APK51" s="211"/>
      <c r="APL51" s="211"/>
      <c r="APM51" s="211"/>
      <c r="APN51" s="211"/>
      <c r="APO51" s="211"/>
      <c r="APP51" s="211"/>
      <c r="APQ51" s="211"/>
      <c r="APR51" s="211"/>
      <c r="APS51" s="211"/>
      <c r="APT51" s="211"/>
      <c r="APU51" s="211"/>
      <c r="APV51" s="211"/>
      <c r="APW51" s="211"/>
      <c r="APX51" s="211"/>
      <c r="APY51" s="211"/>
      <c r="APZ51" s="211"/>
      <c r="AQA51" s="211"/>
      <c r="AQB51" s="211"/>
      <c r="AQC51" s="211"/>
      <c r="AQD51" s="211"/>
      <c r="AQE51" s="211"/>
      <c r="AQF51" s="211"/>
      <c r="AQG51" s="211"/>
      <c r="AQH51" s="211"/>
      <c r="AQI51" s="211"/>
      <c r="AQJ51" s="211"/>
      <c r="AQK51" s="211"/>
      <c r="AQL51" s="211"/>
      <c r="AQM51" s="211"/>
      <c r="AQN51" s="211"/>
      <c r="AQO51" s="211"/>
      <c r="AQP51" s="211"/>
      <c r="AQQ51" s="211"/>
      <c r="AQR51" s="211"/>
      <c r="AQS51" s="211"/>
      <c r="AQT51" s="211"/>
      <c r="AQU51" s="211"/>
      <c r="AQV51" s="211"/>
      <c r="AQW51" s="211"/>
      <c r="AQX51" s="211"/>
      <c r="AQY51" s="211"/>
      <c r="AQZ51" s="211"/>
      <c r="ARA51" s="211"/>
      <c r="ARB51" s="211"/>
      <c r="ARC51" s="211"/>
      <c r="ARD51" s="211"/>
      <c r="ARE51" s="211"/>
      <c r="ARF51" s="211"/>
      <c r="ARG51" s="211"/>
      <c r="ARH51" s="211"/>
      <c r="ARI51" s="211"/>
      <c r="ARJ51" s="211"/>
      <c r="ARK51" s="211"/>
      <c r="ARL51" s="211"/>
      <c r="ARM51" s="211"/>
      <c r="ARN51" s="211"/>
      <c r="ARO51" s="211"/>
      <c r="ARP51" s="211"/>
      <c r="ARQ51" s="211"/>
      <c r="ARR51" s="211"/>
      <c r="ARS51" s="211"/>
      <c r="ART51" s="211"/>
      <c r="ARU51" s="211"/>
      <c r="ARV51" s="211"/>
      <c r="ARW51" s="211"/>
      <c r="ARX51" s="211"/>
      <c r="ARY51" s="211"/>
      <c r="ARZ51" s="211"/>
      <c r="ASA51" s="211"/>
      <c r="ASB51" s="211"/>
      <c r="ASC51" s="211"/>
      <c r="ASD51" s="211"/>
      <c r="ASE51" s="211"/>
      <c r="ASF51" s="211"/>
      <c r="ASG51" s="211"/>
      <c r="ASH51" s="211"/>
      <c r="ASI51" s="211"/>
      <c r="ASJ51" s="211"/>
      <c r="ASK51" s="211"/>
      <c r="ASL51" s="211"/>
      <c r="ASM51" s="211"/>
      <c r="ASN51" s="211"/>
      <c r="ASO51" s="211"/>
      <c r="ASP51" s="211"/>
      <c r="ASQ51" s="211"/>
      <c r="ASR51" s="211"/>
      <c r="ASS51" s="211"/>
      <c r="AST51" s="211"/>
      <c r="ASU51" s="211"/>
      <c r="ASV51" s="211"/>
      <c r="ASW51" s="211"/>
      <c r="ASX51" s="211"/>
      <c r="ASY51" s="211"/>
      <c r="ASZ51" s="211"/>
      <c r="ATA51" s="211"/>
      <c r="ATB51" s="211"/>
      <c r="ATC51" s="211"/>
      <c r="ATD51" s="211"/>
      <c r="ATE51" s="211"/>
      <c r="ATF51" s="211"/>
      <c r="ATG51" s="211"/>
      <c r="ATH51" s="211"/>
      <c r="ATI51" s="211"/>
      <c r="ATJ51" s="211"/>
      <c r="ATK51" s="211"/>
      <c r="ATL51" s="211"/>
      <c r="ATM51" s="211"/>
      <c r="ATN51" s="211"/>
      <c r="ATO51" s="211"/>
      <c r="ATP51" s="211"/>
      <c r="ATQ51" s="211"/>
      <c r="ATR51" s="211"/>
      <c r="ATS51" s="211"/>
      <c r="ATT51" s="211"/>
      <c r="ATU51" s="211"/>
      <c r="ATV51" s="211"/>
      <c r="ATW51" s="211"/>
      <c r="ATX51" s="211"/>
      <c r="ATY51" s="211"/>
      <c r="ATZ51" s="211"/>
      <c r="AUA51" s="211"/>
      <c r="AUB51" s="211"/>
      <c r="AUC51" s="211"/>
      <c r="AUD51" s="211"/>
      <c r="AUE51" s="211"/>
      <c r="AUF51" s="211"/>
      <c r="AUG51" s="211"/>
      <c r="AUH51" s="211"/>
      <c r="AUI51" s="211"/>
      <c r="AUJ51" s="211"/>
      <c r="AUK51" s="211"/>
      <c r="AUL51" s="211"/>
      <c r="AUM51" s="211"/>
      <c r="AUN51" s="211"/>
      <c r="AUO51" s="211"/>
      <c r="AUP51" s="211"/>
      <c r="AUQ51" s="211"/>
      <c r="AUR51" s="211"/>
      <c r="AUS51" s="211"/>
      <c r="AUT51" s="211"/>
      <c r="AUU51" s="211"/>
      <c r="AUV51" s="211"/>
      <c r="AUW51" s="211"/>
      <c r="AUX51" s="211"/>
      <c r="AUY51" s="211"/>
      <c r="AUZ51" s="211"/>
      <c r="AVA51" s="211"/>
      <c r="AVB51" s="211"/>
      <c r="AVC51" s="211"/>
      <c r="AVD51" s="211"/>
      <c r="AVE51" s="211"/>
      <c r="AVF51" s="211"/>
      <c r="AVG51" s="211"/>
      <c r="AVH51" s="211"/>
      <c r="AVI51" s="211"/>
      <c r="AVJ51" s="211"/>
      <c r="AVK51" s="211"/>
      <c r="AVL51" s="211"/>
      <c r="AVM51" s="211"/>
      <c r="AVN51" s="211"/>
      <c r="AVO51" s="211"/>
      <c r="AVP51" s="211"/>
      <c r="AVQ51" s="211"/>
      <c r="AVR51" s="211"/>
      <c r="AVS51" s="211"/>
      <c r="AVT51" s="211"/>
      <c r="AVU51" s="211"/>
      <c r="AVV51" s="211"/>
      <c r="AVW51" s="211"/>
      <c r="AVX51" s="211"/>
      <c r="AVY51" s="211"/>
      <c r="AVZ51" s="211"/>
      <c r="AWA51" s="211"/>
      <c r="AWB51" s="211"/>
      <c r="AWC51" s="211"/>
      <c r="AWD51" s="211"/>
      <c r="AWE51" s="211"/>
      <c r="AWF51" s="211"/>
      <c r="AWG51" s="211"/>
      <c r="AWH51" s="211"/>
      <c r="AWI51" s="211"/>
      <c r="AWJ51" s="211"/>
      <c r="AWK51" s="211"/>
      <c r="AWL51" s="211"/>
      <c r="AWM51" s="211"/>
      <c r="AWN51" s="211"/>
      <c r="AWO51" s="211"/>
      <c r="AWP51" s="211"/>
      <c r="AWQ51" s="211"/>
      <c r="AWR51" s="211"/>
      <c r="AWS51" s="211"/>
      <c r="AWT51" s="211"/>
      <c r="AWU51" s="211"/>
      <c r="AWV51" s="211"/>
      <c r="AWW51" s="211"/>
      <c r="AWX51" s="211"/>
      <c r="AWY51" s="211"/>
      <c r="AWZ51" s="211"/>
      <c r="AXA51" s="211"/>
      <c r="AXB51" s="211"/>
      <c r="AXC51" s="211"/>
      <c r="AXD51" s="211"/>
      <c r="AXE51" s="211"/>
      <c r="AXF51" s="211"/>
      <c r="AXG51" s="211"/>
      <c r="AXH51" s="211"/>
      <c r="AXI51" s="211"/>
      <c r="AXJ51" s="211"/>
      <c r="AXK51" s="211"/>
      <c r="AXL51" s="211"/>
      <c r="AXM51" s="211"/>
      <c r="AXN51" s="211"/>
      <c r="AXO51" s="211"/>
      <c r="AXP51" s="211"/>
      <c r="AXQ51" s="211"/>
      <c r="AXR51" s="211"/>
      <c r="AXS51" s="211"/>
      <c r="AXT51" s="211"/>
      <c r="AXU51" s="211"/>
      <c r="AXV51" s="211"/>
      <c r="AXW51" s="211"/>
      <c r="AXX51" s="211"/>
      <c r="AXY51" s="211"/>
      <c r="AXZ51" s="211"/>
      <c r="AYA51" s="211"/>
      <c r="AYB51" s="211"/>
      <c r="AYC51" s="211"/>
      <c r="AYD51" s="211"/>
      <c r="AYE51" s="211"/>
      <c r="AYF51" s="211"/>
      <c r="AYG51" s="211"/>
      <c r="AYH51" s="211"/>
      <c r="AYI51" s="211"/>
      <c r="AYJ51" s="211"/>
      <c r="AYK51" s="211"/>
      <c r="AYL51" s="211"/>
      <c r="AYM51" s="211"/>
      <c r="AYN51" s="211"/>
      <c r="AYO51" s="211"/>
      <c r="AYP51" s="211"/>
      <c r="AYQ51" s="211"/>
      <c r="AYR51" s="211"/>
      <c r="AYS51" s="211"/>
      <c r="AYT51" s="211"/>
      <c r="AYU51" s="211"/>
      <c r="AYV51" s="211"/>
      <c r="AYW51" s="211"/>
      <c r="AYX51" s="211"/>
      <c r="AYY51" s="211"/>
      <c r="AYZ51" s="211"/>
      <c r="AZA51" s="211"/>
      <c r="AZB51" s="211"/>
      <c r="AZC51" s="211"/>
      <c r="AZD51" s="211"/>
      <c r="AZE51" s="211"/>
      <c r="AZF51" s="211"/>
      <c r="AZG51" s="211"/>
      <c r="AZH51" s="211"/>
      <c r="AZI51" s="211"/>
      <c r="AZJ51" s="211"/>
      <c r="AZK51" s="211"/>
      <c r="AZL51" s="211"/>
      <c r="AZM51" s="211"/>
      <c r="AZN51" s="211"/>
      <c r="AZO51" s="211"/>
      <c r="AZP51" s="211"/>
      <c r="AZQ51" s="211"/>
      <c r="AZR51" s="211"/>
      <c r="AZS51" s="211"/>
      <c r="AZT51" s="211"/>
      <c r="AZU51" s="211"/>
      <c r="AZV51" s="211"/>
      <c r="AZW51" s="211"/>
      <c r="AZX51" s="211"/>
      <c r="AZY51" s="211"/>
      <c r="AZZ51" s="211"/>
      <c r="BAA51" s="211"/>
      <c r="BAB51" s="211"/>
      <c r="BAC51" s="211"/>
      <c r="BAD51" s="211"/>
      <c r="BAE51" s="211"/>
      <c r="BAF51" s="211"/>
      <c r="BAG51" s="211"/>
      <c r="BAH51" s="211"/>
      <c r="BAI51" s="211"/>
      <c r="BAJ51" s="211"/>
      <c r="BAK51" s="211"/>
      <c r="BAL51" s="211"/>
      <c r="BAM51" s="211"/>
      <c r="BAN51" s="211"/>
      <c r="BAO51" s="211"/>
      <c r="BAP51" s="211"/>
      <c r="BAQ51" s="211"/>
      <c r="BAR51" s="211"/>
      <c r="BAS51" s="211"/>
      <c r="BAT51" s="211"/>
      <c r="BAU51" s="211"/>
      <c r="BAV51" s="211"/>
      <c r="BAW51" s="211"/>
      <c r="BAX51" s="211"/>
      <c r="BAY51" s="211"/>
      <c r="BAZ51" s="211"/>
      <c r="BBA51" s="211"/>
      <c r="BBB51" s="211"/>
      <c r="BBC51" s="211"/>
      <c r="BBD51" s="211"/>
      <c r="BBE51" s="211"/>
      <c r="BBF51" s="211"/>
      <c r="BBG51" s="211"/>
      <c r="BBH51" s="211"/>
      <c r="BBI51" s="211"/>
      <c r="BBJ51" s="211"/>
      <c r="BBK51" s="211"/>
      <c r="BBL51" s="211"/>
      <c r="BBM51" s="211"/>
      <c r="BBN51" s="211"/>
      <c r="BBO51" s="211"/>
      <c r="BBP51" s="211"/>
      <c r="BBQ51" s="211"/>
      <c r="BBR51" s="211"/>
      <c r="BBS51" s="211"/>
      <c r="BBT51" s="211"/>
      <c r="BBU51" s="211"/>
      <c r="BBV51" s="211"/>
      <c r="BBW51" s="211"/>
      <c r="BBX51" s="211"/>
      <c r="BBY51" s="211"/>
      <c r="BBZ51" s="211"/>
      <c r="BCA51" s="211"/>
      <c r="BCB51" s="211"/>
      <c r="BCC51" s="211"/>
      <c r="BCD51" s="211"/>
      <c r="BCE51" s="211"/>
      <c r="BCF51" s="211"/>
      <c r="BCG51" s="211"/>
      <c r="BCH51" s="211"/>
      <c r="BCI51" s="211"/>
      <c r="BCJ51" s="211"/>
      <c r="BCK51" s="211"/>
      <c r="BCL51" s="211"/>
      <c r="BCM51" s="211"/>
      <c r="BCN51" s="211"/>
      <c r="BCO51" s="211"/>
      <c r="BCP51" s="211"/>
      <c r="BCQ51" s="211"/>
      <c r="BCR51" s="211"/>
      <c r="BCS51" s="211"/>
      <c r="BCT51" s="211"/>
      <c r="BCU51" s="211"/>
      <c r="BCV51" s="211"/>
      <c r="BCW51" s="211"/>
      <c r="BCX51" s="211"/>
      <c r="BCY51" s="211"/>
      <c r="BCZ51" s="211"/>
      <c r="BDA51" s="211"/>
      <c r="BDB51" s="211"/>
      <c r="BDC51" s="211"/>
      <c r="BDD51" s="211"/>
      <c r="BDE51" s="211"/>
      <c r="BDF51" s="211"/>
      <c r="BDG51" s="211"/>
      <c r="BDH51" s="211"/>
      <c r="BDI51" s="211"/>
      <c r="BDJ51" s="211"/>
      <c r="BDK51" s="211"/>
      <c r="BDL51" s="211"/>
      <c r="BDM51" s="211"/>
      <c r="BDN51" s="211"/>
      <c r="BDO51" s="211"/>
      <c r="BDP51" s="211"/>
      <c r="BDQ51" s="211"/>
      <c r="BDR51" s="211"/>
      <c r="BDS51" s="211"/>
      <c r="BDT51" s="211"/>
      <c r="BDU51" s="211"/>
      <c r="BDV51" s="211"/>
      <c r="BDW51" s="211"/>
      <c r="BDX51" s="211"/>
      <c r="BDY51" s="211"/>
      <c r="BDZ51" s="211"/>
      <c r="BEA51" s="211"/>
      <c r="BEB51" s="211"/>
      <c r="BEC51" s="211"/>
      <c r="BED51" s="211"/>
      <c r="BEE51" s="211"/>
      <c r="BEF51" s="211"/>
      <c r="BEG51" s="211"/>
      <c r="BEH51" s="211"/>
      <c r="BEI51" s="211"/>
      <c r="BEJ51" s="211"/>
      <c r="BEK51" s="211"/>
      <c r="BEL51" s="211"/>
      <c r="BEM51" s="211"/>
      <c r="BEN51" s="211"/>
      <c r="BEO51" s="211"/>
      <c r="BEP51" s="211"/>
      <c r="BEQ51" s="211"/>
      <c r="BER51" s="211"/>
      <c r="BES51" s="211"/>
      <c r="BET51" s="211"/>
      <c r="BEU51" s="211"/>
      <c r="BEV51" s="211"/>
      <c r="BEW51" s="211"/>
      <c r="BEX51" s="211"/>
      <c r="BEY51" s="211"/>
      <c r="BEZ51" s="211"/>
      <c r="BFA51" s="211"/>
      <c r="BFB51" s="211"/>
      <c r="BFC51" s="211"/>
      <c r="BFD51" s="211"/>
      <c r="BFE51" s="211"/>
      <c r="BFF51" s="211"/>
      <c r="BFG51" s="211"/>
      <c r="BFH51" s="211"/>
      <c r="BFI51" s="211"/>
      <c r="BFJ51" s="211"/>
      <c r="BFK51" s="211"/>
      <c r="BFL51" s="211"/>
      <c r="BFM51" s="211"/>
      <c r="BFN51" s="211"/>
      <c r="BFO51" s="211"/>
      <c r="BFP51" s="211"/>
      <c r="BFQ51" s="211"/>
      <c r="BFR51" s="211"/>
      <c r="BFS51" s="211"/>
      <c r="BFT51" s="211"/>
      <c r="BFU51" s="211"/>
      <c r="BFV51" s="211"/>
      <c r="BFW51" s="211"/>
      <c r="BFX51" s="211"/>
      <c r="BFY51" s="211"/>
      <c r="BFZ51" s="211"/>
      <c r="BGA51" s="211"/>
      <c r="BGB51" s="211"/>
      <c r="BGC51" s="211"/>
      <c r="BGD51" s="211"/>
      <c r="BGE51" s="211"/>
      <c r="BGF51" s="211"/>
      <c r="BGG51" s="211"/>
      <c r="BGH51" s="211"/>
      <c r="BGI51" s="211"/>
      <c r="BGJ51" s="211"/>
      <c r="BGK51" s="211"/>
      <c r="BGL51" s="211"/>
      <c r="BGM51" s="211"/>
      <c r="BGN51" s="211"/>
      <c r="BGO51" s="211"/>
      <c r="BGP51" s="211"/>
      <c r="BGQ51" s="211"/>
      <c r="BGR51" s="211"/>
      <c r="BGS51" s="211"/>
      <c r="BGT51" s="211"/>
      <c r="BGU51" s="211"/>
      <c r="BGV51" s="211"/>
      <c r="BGW51" s="211"/>
      <c r="BGX51" s="211"/>
      <c r="BGY51" s="211"/>
      <c r="BGZ51" s="211"/>
      <c r="BHA51" s="211"/>
      <c r="BHB51" s="211"/>
      <c r="BHC51" s="211"/>
      <c r="BHD51" s="211"/>
      <c r="BHE51" s="211"/>
      <c r="BHF51" s="211"/>
      <c r="BHG51" s="211"/>
      <c r="BHH51" s="211"/>
      <c r="BHI51" s="211"/>
      <c r="BHJ51" s="211"/>
      <c r="BHK51" s="211"/>
      <c r="BHL51" s="211"/>
      <c r="BHM51" s="211"/>
      <c r="BHN51" s="211"/>
      <c r="BHO51" s="211"/>
      <c r="BHP51" s="211"/>
      <c r="BHQ51" s="211"/>
      <c r="BHR51" s="211"/>
      <c r="BHS51" s="211"/>
      <c r="BHT51" s="211"/>
      <c r="BHU51" s="211"/>
      <c r="BHV51" s="211"/>
      <c r="BHW51" s="211"/>
      <c r="BHX51" s="211"/>
      <c r="BHY51" s="211"/>
      <c r="BHZ51" s="211"/>
      <c r="BIA51" s="211"/>
      <c r="BIB51" s="211"/>
      <c r="BIC51" s="211"/>
      <c r="BID51" s="211"/>
      <c r="BIE51" s="211"/>
      <c r="BIF51" s="211"/>
      <c r="BIG51" s="211"/>
      <c r="BIH51" s="211"/>
      <c r="BII51" s="211"/>
      <c r="BIJ51" s="211"/>
      <c r="BIK51" s="211"/>
      <c r="BIL51" s="211"/>
      <c r="BIM51" s="211"/>
      <c r="BIN51" s="211"/>
      <c r="BIO51" s="211"/>
      <c r="BIP51" s="211"/>
      <c r="BIQ51" s="211"/>
      <c r="BIR51" s="211"/>
      <c r="BIS51" s="211"/>
      <c r="BIT51" s="211"/>
      <c r="BIU51" s="211"/>
      <c r="BIV51" s="211"/>
      <c r="BIW51" s="211"/>
      <c r="BIX51" s="211"/>
      <c r="BIY51" s="211"/>
      <c r="BIZ51" s="211"/>
      <c r="BJA51" s="211"/>
      <c r="BJB51" s="211"/>
      <c r="BJC51" s="211"/>
      <c r="BJD51" s="211"/>
      <c r="BJE51" s="211"/>
      <c r="BJF51" s="211"/>
      <c r="BJG51" s="211"/>
      <c r="BJH51" s="211"/>
      <c r="BJI51" s="211"/>
      <c r="BJJ51" s="211"/>
      <c r="BJK51" s="211"/>
      <c r="BJL51" s="211"/>
      <c r="BJM51" s="211"/>
      <c r="BJN51" s="211"/>
      <c r="BJO51" s="211"/>
      <c r="BJP51" s="211"/>
      <c r="BJQ51" s="211"/>
      <c r="BJR51" s="211"/>
      <c r="BJS51" s="211"/>
      <c r="BJT51" s="211"/>
      <c r="BJU51" s="211"/>
      <c r="BJV51" s="211"/>
      <c r="BJW51" s="211"/>
      <c r="BJX51" s="211"/>
      <c r="BJY51" s="211"/>
      <c r="BJZ51" s="211"/>
      <c r="BKA51" s="211"/>
      <c r="BKB51" s="211"/>
      <c r="BKC51" s="211"/>
      <c r="BKD51" s="211"/>
      <c r="BKE51" s="211"/>
      <c r="BKF51" s="211"/>
      <c r="BKG51" s="211"/>
      <c r="BKH51" s="211"/>
      <c r="BKI51" s="211"/>
      <c r="BKJ51" s="211"/>
      <c r="BKK51" s="211"/>
      <c r="BKL51" s="211"/>
      <c r="BKM51" s="211"/>
      <c r="BKN51" s="211"/>
      <c r="BKO51" s="211"/>
      <c r="BKP51" s="211"/>
      <c r="BKQ51" s="211"/>
      <c r="BKR51" s="211"/>
      <c r="BKS51" s="211"/>
      <c r="BKT51" s="211"/>
      <c r="BKU51" s="211"/>
      <c r="BKV51" s="211"/>
      <c r="BKW51" s="211"/>
      <c r="BKX51" s="211"/>
      <c r="BKY51" s="211"/>
      <c r="BKZ51" s="211"/>
      <c r="BLA51" s="211"/>
      <c r="BLB51" s="211"/>
      <c r="BLC51" s="211"/>
      <c r="BLD51" s="211"/>
      <c r="BLE51" s="211"/>
      <c r="BLF51" s="211"/>
      <c r="BLG51" s="211"/>
      <c r="BLH51" s="211"/>
      <c r="BLI51" s="211"/>
      <c r="BLJ51" s="211"/>
      <c r="BLK51" s="211"/>
      <c r="BLL51" s="211"/>
      <c r="BLM51" s="211"/>
      <c r="BLN51" s="211"/>
      <c r="BLO51" s="211"/>
      <c r="BLP51" s="211"/>
      <c r="BLQ51" s="211"/>
      <c r="BLR51" s="211"/>
      <c r="BLS51" s="211"/>
      <c r="BLT51" s="211"/>
      <c r="BLU51" s="211"/>
      <c r="BLV51" s="211"/>
      <c r="BLW51" s="211"/>
      <c r="BLX51" s="211"/>
      <c r="BLY51" s="211"/>
      <c r="BLZ51" s="211"/>
      <c r="BMA51" s="211"/>
      <c r="BMB51" s="211"/>
      <c r="BMC51" s="211"/>
      <c r="BMD51" s="211"/>
      <c r="BME51" s="211"/>
      <c r="BMF51" s="211"/>
      <c r="BMG51" s="211"/>
      <c r="BMH51" s="211"/>
      <c r="BMI51" s="211"/>
      <c r="BMJ51" s="211"/>
      <c r="BMK51" s="211"/>
      <c r="BML51" s="211"/>
      <c r="BMM51" s="211"/>
      <c r="BMN51" s="211"/>
      <c r="BMO51" s="211"/>
      <c r="BMP51" s="211"/>
      <c r="BMQ51" s="211"/>
      <c r="BMR51" s="211"/>
      <c r="BMS51" s="211"/>
      <c r="BMT51" s="211"/>
      <c r="BMU51" s="211"/>
      <c r="BMV51" s="211"/>
      <c r="BMW51" s="211"/>
      <c r="BMX51" s="211"/>
      <c r="BMY51" s="211"/>
      <c r="BMZ51" s="211"/>
      <c r="BNA51" s="211"/>
      <c r="BNB51" s="211"/>
      <c r="BNC51" s="211"/>
      <c r="BND51" s="211"/>
      <c r="BNE51" s="211"/>
      <c r="BNF51" s="211"/>
      <c r="BNG51" s="211"/>
      <c r="BNH51" s="211"/>
      <c r="BNI51" s="211"/>
      <c r="BNJ51" s="211"/>
      <c r="BNK51" s="211"/>
      <c r="BNL51" s="211"/>
      <c r="BNM51" s="211"/>
      <c r="BNN51" s="211"/>
      <c r="BNO51" s="211"/>
      <c r="BNP51" s="211"/>
      <c r="BNQ51" s="211"/>
      <c r="BNR51" s="211"/>
      <c r="BNS51" s="211"/>
      <c r="BNT51" s="211"/>
      <c r="BNU51" s="211"/>
      <c r="BNV51" s="211"/>
      <c r="BNW51" s="211"/>
      <c r="BNX51" s="211"/>
      <c r="BNY51" s="211"/>
      <c r="BNZ51" s="211"/>
      <c r="BOA51" s="211"/>
      <c r="BOB51" s="211"/>
      <c r="BOC51" s="211"/>
      <c r="BOD51" s="211"/>
      <c r="BOE51" s="211"/>
      <c r="BOF51" s="211"/>
      <c r="BOG51" s="211"/>
      <c r="BOH51" s="211"/>
      <c r="BOI51" s="211"/>
      <c r="BOJ51" s="211"/>
      <c r="BOK51" s="211"/>
      <c r="BOL51" s="211"/>
      <c r="BOM51" s="211"/>
      <c r="BON51" s="211"/>
      <c r="BOO51" s="211"/>
      <c r="BOP51" s="211"/>
      <c r="BOQ51" s="211"/>
      <c r="BOR51" s="211"/>
      <c r="BOS51" s="211"/>
      <c r="BOT51" s="211"/>
      <c r="BOU51" s="211"/>
      <c r="BOV51" s="211"/>
      <c r="BOW51" s="211"/>
      <c r="BOX51" s="211"/>
      <c r="BOY51" s="211"/>
      <c r="BOZ51" s="211"/>
      <c r="BPA51" s="211"/>
      <c r="BPB51" s="211"/>
      <c r="BPC51" s="211"/>
      <c r="BPD51" s="211"/>
      <c r="BPE51" s="211"/>
      <c r="BPF51" s="211"/>
      <c r="BPG51" s="211"/>
      <c r="BPH51" s="211"/>
      <c r="BPI51" s="211"/>
      <c r="BPJ51" s="211"/>
      <c r="BPK51" s="211"/>
      <c r="BPL51" s="211"/>
      <c r="BPM51" s="211"/>
      <c r="BPN51" s="211"/>
      <c r="BPO51" s="211"/>
      <c r="BPP51" s="211"/>
      <c r="BPQ51" s="211"/>
      <c r="BPR51" s="211"/>
      <c r="BPS51" s="211"/>
      <c r="BPT51" s="211"/>
      <c r="BPU51" s="211"/>
      <c r="BPV51" s="211"/>
      <c r="BPW51" s="211"/>
      <c r="BPX51" s="211"/>
      <c r="BPY51" s="211"/>
      <c r="BPZ51" s="211"/>
      <c r="BQA51" s="211"/>
      <c r="BQB51" s="211"/>
      <c r="BQC51" s="211"/>
      <c r="BQD51" s="211"/>
      <c r="BQE51" s="211"/>
      <c r="BQF51" s="211"/>
      <c r="BQG51" s="211"/>
      <c r="BQH51" s="211"/>
      <c r="BQI51" s="211"/>
      <c r="BQJ51" s="211"/>
      <c r="BQK51" s="211"/>
      <c r="BQL51" s="211"/>
      <c r="BQM51" s="211"/>
      <c r="BQN51" s="211"/>
      <c r="BQO51" s="211"/>
      <c r="BQP51" s="211"/>
      <c r="BQQ51" s="211"/>
      <c r="BQR51" s="211"/>
      <c r="BQS51" s="211"/>
      <c r="BQT51" s="211"/>
      <c r="BQU51" s="211"/>
      <c r="BQV51" s="211"/>
      <c r="BQW51" s="211"/>
      <c r="BQX51" s="211"/>
      <c r="BQY51" s="211"/>
      <c r="BQZ51" s="211"/>
      <c r="BRA51" s="211"/>
      <c r="BRB51" s="211"/>
      <c r="BRC51" s="211"/>
      <c r="BRD51" s="211"/>
      <c r="BRE51" s="211"/>
      <c r="BRF51" s="211"/>
      <c r="BRG51" s="211"/>
      <c r="BRH51" s="211"/>
      <c r="BRI51" s="211"/>
      <c r="BRJ51" s="211"/>
      <c r="BRK51" s="211"/>
      <c r="BRL51" s="211"/>
      <c r="BRM51" s="211"/>
      <c r="BRN51" s="211"/>
      <c r="BRO51" s="211"/>
      <c r="BRP51" s="211"/>
      <c r="BRQ51" s="211"/>
      <c r="BRR51" s="211"/>
      <c r="BRS51" s="211"/>
      <c r="BRT51" s="211"/>
      <c r="BRU51" s="211"/>
      <c r="BRV51" s="211"/>
      <c r="BRW51" s="211"/>
      <c r="BRX51" s="211"/>
      <c r="BRY51" s="211"/>
      <c r="BRZ51" s="211"/>
      <c r="BSA51" s="211"/>
      <c r="BSB51" s="211"/>
      <c r="BSC51" s="211"/>
      <c r="BSD51" s="211"/>
      <c r="BSE51" s="211"/>
      <c r="BSF51" s="211"/>
      <c r="BSG51" s="211"/>
      <c r="BSH51" s="211"/>
      <c r="BSI51" s="211"/>
      <c r="BSJ51" s="211"/>
      <c r="BSK51" s="211"/>
      <c r="BSL51" s="211"/>
      <c r="BSM51" s="211"/>
      <c r="BSN51" s="211"/>
      <c r="BSO51" s="211"/>
      <c r="BSP51" s="211"/>
      <c r="BSQ51" s="211"/>
      <c r="BSR51" s="211"/>
      <c r="BSS51" s="211"/>
      <c r="BST51" s="211"/>
      <c r="BSU51" s="211"/>
      <c r="BSV51" s="211"/>
      <c r="BSW51" s="211"/>
      <c r="BSX51" s="211"/>
      <c r="BSY51" s="211"/>
      <c r="BSZ51" s="211"/>
      <c r="BTA51" s="211"/>
      <c r="BTB51" s="211"/>
      <c r="BTC51" s="211"/>
      <c r="BTD51" s="211"/>
      <c r="BTE51" s="211"/>
      <c r="BTF51" s="211"/>
      <c r="BTG51" s="211"/>
      <c r="BTH51" s="211"/>
      <c r="BTI51" s="211"/>
      <c r="BTJ51" s="211"/>
      <c r="BTK51" s="211"/>
      <c r="BTL51" s="211"/>
      <c r="BTM51" s="211"/>
      <c r="BTN51" s="211"/>
      <c r="BTO51" s="211"/>
      <c r="BTP51" s="211"/>
      <c r="BTQ51" s="211"/>
      <c r="BTR51" s="211"/>
      <c r="BTS51" s="211"/>
      <c r="BTT51" s="211"/>
      <c r="BTU51" s="211"/>
      <c r="BTV51" s="211"/>
      <c r="BTW51" s="211"/>
      <c r="BTX51" s="211"/>
      <c r="BTY51" s="211"/>
      <c r="BTZ51" s="211"/>
      <c r="BUA51" s="211"/>
      <c r="BUB51" s="211"/>
      <c r="BUC51" s="211"/>
      <c r="BUD51" s="211"/>
      <c r="BUE51" s="211"/>
      <c r="BUF51" s="211"/>
      <c r="BUG51" s="211"/>
      <c r="BUH51" s="211"/>
      <c r="BUI51" s="211"/>
      <c r="BUJ51" s="211"/>
      <c r="BUK51" s="211"/>
      <c r="BUL51" s="211"/>
      <c r="BUM51" s="211"/>
      <c r="BUN51" s="211"/>
      <c r="BUO51" s="211"/>
      <c r="BUP51" s="211"/>
      <c r="BUQ51" s="211"/>
      <c r="BUR51" s="211"/>
      <c r="BUS51" s="211"/>
      <c r="BUT51" s="211"/>
      <c r="BUU51" s="211"/>
      <c r="BUV51" s="211"/>
      <c r="BUW51" s="211"/>
      <c r="BUX51" s="211"/>
      <c r="BUY51" s="211"/>
      <c r="BUZ51" s="211"/>
      <c r="BVA51" s="211"/>
      <c r="BVB51" s="211"/>
      <c r="BVC51" s="211"/>
      <c r="BVD51" s="211"/>
      <c r="BVE51" s="211"/>
      <c r="BVF51" s="211"/>
      <c r="BVG51" s="211"/>
      <c r="BVH51" s="211"/>
      <c r="BVI51" s="211"/>
      <c r="BVJ51" s="211"/>
      <c r="BVK51" s="211"/>
      <c r="BVL51" s="211"/>
      <c r="BVM51" s="211"/>
      <c r="BVN51" s="211"/>
      <c r="BVO51" s="211"/>
      <c r="BVP51" s="211"/>
      <c r="BVQ51" s="211"/>
      <c r="BVR51" s="211"/>
      <c r="BVS51" s="211"/>
      <c r="BVT51" s="211"/>
      <c r="BVU51" s="211"/>
      <c r="BVV51" s="211"/>
      <c r="BVW51" s="211"/>
      <c r="BVX51" s="211"/>
      <c r="BVY51" s="211"/>
      <c r="BVZ51" s="211"/>
      <c r="BWA51" s="211"/>
      <c r="BWB51" s="211"/>
      <c r="BWC51" s="211"/>
      <c r="BWD51" s="211"/>
      <c r="BWE51" s="211"/>
      <c r="BWF51" s="211"/>
      <c r="BWG51" s="211"/>
      <c r="BWH51" s="211"/>
      <c r="BWI51" s="211"/>
      <c r="BWJ51" s="211"/>
      <c r="BWK51" s="211"/>
      <c r="BWL51" s="211"/>
      <c r="BWM51" s="211"/>
      <c r="BWN51" s="211"/>
      <c r="BWO51" s="211"/>
      <c r="BWP51" s="211"/>
      <c r="BWQ51" s="211"/>
      <c r="BWR51" s="211"/>
      <c r="BWS51" s="211"/>
      <c r="BWT51" s="211"/>
      <c r="BWU51" s="211"/>
      <c r="BWV51" s="211"/>
      <c r="BWW51" s="211"/>
      <c r="BWX51" s="211"/>
      <c r="BWY51" s="211"/>
      <c r="BWZ51" s="211"/>
      <c r="BXA51" s="211"/>
      <c r="BXB51" s="211"/>
      <c r="BXC51" s="211"/>
      <c r="BXD51" s="211"/>
      <c r="BXE51" s="211"/>
      <c r="BXF51" s="211"/>
      <c r="BXG51" s="211"/>
      <c r="BXH51" s="211"/>
      <c r="BXI51" s="211"/>
      <c r="BXJ51" s="211"/>
      <c r="BXK51" s="211"/>
      <c r="BXL51" s="211"/>
      <c r="BXM51" s="211"/>
      <c r="BXN51" s="211"/>
      <c r="BXO51" s="211"/>
      <c r="BXP51" s="211"/>
      <c r="BXQ51" s="211"/>
      <c r="BXR51" s="211"/>
      <c r="BXS51" s="211"/>
      <c r="BXT51" s="211"/>
      <c r="BXU51" s="211"/>
      <c r="BXV51" s="211"/>
      <c r="BXW51" s="211"/>
      <c r="BXX51" s="211"/>
      <c r="BXY51" s="211"/>
      <c r="BXZ51" s="211"/>
      <c r="BYA51" s="211"/>
      <c r="BYB51" s="211"/>
      <c r="BYC51" s="211"/>
      <c r="BYD51" s="211"/>
      <c r="BYE51" s="211"/>
      <c r="BYF51" s="211"/>
      <c r="BYG51" s="211"/>
      <c r="BYH51" s="211"/>
      <c r="BYI51" s="211"/>
      <c r="BYJ51" s="211"/>
      <c r="BYK51" s="211"/>
      <c r="BYL51" s="211"/>
      <c r="BYM51" s="211"/>
      <c r="BYN51" s="211"/>
      <c r="BYO51" s="211"/>
      <c r="BYP51" s="211"/>
      <c r="BYQ51" s="211"/>
      <c r="BYR51" s="211"/>
      <c r="BYS51" s="211"/>
      <c r="BYT51" s="211"/>
      <c r="BYU51" s="211"/>
      <c r="BYV51" s="211"/>
      <c r="BYW51" s="211"/>
      <c r="BYX51" s="211"/>
      <c r="BYY51" s="211"/>
      <c r="BYZ51" s="211"/>
      <c r="BZA51" s="211"/>
      <c r="BZB51" s="211"/>
      <c r="BZC51" s="211"/>
      <c r="BZD51" s="211"/>
      <c r="BZE51" s="211"/>
      <c r="BZF51" s="211"/>
      <c r="BZG51" s="211"/>
      <c r="BZH51" s="211"/>
      <c r="BZI51" s="211"/>
      <c r="BZJ51" s="211"/>
      <c r="BZK51" s="211"/>
      <c r="BZL51" s="211"/>
      <c r="BZM51" s="211"/>
      <c r="BZN51" s="211"/>
      <c r="BZO51" s="211"/>
      <c r="BZP51" s="211"/>
      <c r="BZQ51" s="211"/>
      <c r="BZR51" s="211"/>
      <c r="BZS51" s="211"/>
      <c r="BZT51" s="211"/>
      <c r="BZU51" s="211"/>
      <c r="BZV51" s="211"/>
      <c r="BZW51" s="211"/>
      <c r="BZX51" s="211"/>
      <c r="BZY51" s="211"/>
      <c r="BZZ51" s="211"/>
      <c r="CAA51" s="211"/>
      <c r="CAB51" s="211"/>
      <c r="CAC51" s="211"/>
      <c r="CAD51" s="211"/>
      <c r="CAE51" s="211"/>
      <c r="CAF51" s="211"/>
      <c r="CAG51" s="211"/>
      <c r="CAH51" s="211"/>
      <c r="CAI51" s="211"/>
      <c r="CAJ51" s="211"/>
      <c r="CAK51" s="211"/>
      <c r="CAL51" s="211"/>
      <c r="CAM51" s="211"/>
      <c r="CAN51" s="211"/>
      <c r="CAO51" s="211"/>
      <c r="CAP51" s="211"/>
      <c r="CAQ51" s="211"/>
      <c r="CAR51" s="211"/>
      <c r="CAS51" s="211"/>
      <c r="CAT51" s="211"/>
      <c r="CAU51" s="211"/>
      <c r="CAV51" s="211"/>
      <c r="CAW51" s="211"/>
      <c r="CAX51" s="211"/>
      <c r="CAY51" s="211"/>
      <c r="CAZ51" s="211"/>
      <c r="CBA51" s="211"/>
      <c r="CBB51" s="211"/>
      <c r="CBC51" s="211"/>
      <c r="CBD51" s="211"/>
      <c r="CBE51" s="211"/>
      <c r="CBF51" s="211"/>
      <c r="CBG51" s="211"/>
      <c r="CBH51" s="211"/>
      <c r="CBI51" s="211"/>
      <c r="CBJ51" s="211"/>
      <c r="CBK51" s="211"/>
      <c r="CBL51" s="211"/>
      <c r="CBM51" s="211"/>
      <c r="CBN51" s="211"/>
      <c r="CBO51" s="211"/>
      <c r="CBP51" s="211"/>
      <c r="CBQ51" s="211"/>
      <c r="CBR51" s="211"/>
      <c r="CBS51" s="211"/>
      <c r="CBT51" s="211"/>
      <c r="CBU51" s="211"/>
      <c r="CBV51" s="211"/>
      <c r="CBW51" s="211"/>
      <c r="CBX51" s="211"/>
      <c r="CBY51" s="211"/>
      <c r="CBZ51" s="211"/>
      <c r="CCA51" s="211"/>
      <c r="CCB51" s="211"/>
      <c r="CCC51" s="211"/>
      <c r="CCD51" s="211"/>
      <c r="CCE51" s="211"/>
      <c r="CCF51" s="211"/>
      <c r="CCG51" s="211"/>
      <c r="CCH51" s="211"/>
      <c r="CCI51" s="211"/>
      <c r="CCJ51" s="211"/>
      <c r="CCK51" s="211"/>
      <c r="CCL51" s="211"/>
      <c r="CCM51" s="211"/>
      <c r="CCN51" s="211"/>
      <c r="CCO51" s="211"/>
      <c r="CCP51" s="211"/>
      <c r="CCQ51" s="211"/>
      <c r="CCR51" s="211"/>
      <c r="CCS51" s="211"/>
      <c r="CCT51" s="211"/>
      <c r="CCU51" s="211"/>
      <c r="CCV51" s="211"/>
      <c r="CCW51" s="211"/>
      <c r="CCX51" s="211"/>
      <c r="CCY51" s="211"/>
      <c r="CCZ51" s="211"/>
      <c r="CDA51" s="211"/>
      <c r="CDB51" s="211"/>
      <c r="CDC51" s="211"/>
      <c r="CDD51" s="211"/>
      <c r="CDE51" s="211"/>
      <c r="CDF51" s="211"/>
      <c r="CDG51" s="211"/>
      <c r="CDH51" s="211"/>
      <c r="CDI51" s="211"/>
      <c r="CDJ51" s="211"/>
      <c r="CDK51" s="211"/>
      <c r="CDL51" s="211"/>
      <c r="CDM51" s="211"/>
      <c r="CDN51" s="211"/>
      <c r="CDO51" s="211"/>
      <c r="CDP51" s="211"/>
      <c r="CDQ51" s="211"/>
      <c r="CDR51" s="211"/>
      <c r="CDS51" s="211"/>
      <c r="CDT51" s="211"/>
      <c r="CDU51" s="211"/>
      <c r="CDV51" s="211"/>
      <c r="CDW51" s="211"/>
      <c r="CDX51" s="211"/>
      <c r="CDY51" s="211"/>
      <c r="CDZ51" s="211"/>
      <c r="CEA51" s="211"/>
      <c r="CEB51" s="211"/>
      <c r="CEC51" s="211"/>
      <c r="CED51" s="211"/>
      <c r="CEE51" s="211"/>
      <c r="CEF51" s="211"/>
      <c r="CEG51" s="211"/>
      <c r="CEH51" s="211"/>
      <c r="CEI51" s="211"/>
      <c r="CEJ51" s="211"/>
      <c r="CEK51" s="211"/>
      <c r="CEL51" s="211"/>
      <c r="CEM51" s="211"/>
      <c r="CEN51" s="211"/>
      <c r="CEO51" s="211"/>
      <c r="CEP51" s="211"/>
      <c r="CEQ51" s="211"/>
      <c r="CER51" s="211"/>
      <c r="CES51" s="211"/>
      <c r="CET51" s="211"/>
      <c r="CEU51" s="211"/>
      <c r="CEV51" s="211"/>
      <c r="CEW51" s="211"/>
      <c r="CEX51" s="211"/>
      <c r="CEY51" s="211"/>
      <c r="CEZ51" s="211"/>
      <c r="CFA51" s="211"/>
      <c r="CFB51" s="211"/>
      <c r="CFC51" s="211"/>
      <c r="CFD51" s="211"/>
      <c r="CFE51" s="211"/>
      <c r="CFF51" s="211"/>
      <c r="CFG51" s="211"/>
      <c r="CFH51" s="211"/>
      <c r="CFI51" s="211"/>
      <c r="CFJ51" s="211"/>
      <c r="CFK51" s="211"/>
      <c r="CFL51" s="211"/>
      <c r="CFM51" s="211"/>
      <c r="CFN51" s="211"/>
      <c r="CFO51" s="211"/>
      <c r="CFP51" s="211"/>
      <c r="CFQ51" s="211"/>
      <c r="CFR51" s="211"/>
      <c r="CFS51" s="211"/>
      <c r="CFT51" s="211"/>
      <c r="CFU51" s="211"/>
      <c r="CFV51" s="211"/>
      <c r="CFW51" s="211"/>
      <c r="CFX51" s="211"/>
      <c r="CFY51" s="211"/>
      <c r="CFZ51" s="211"/>
      <c r="CGA51" s="211"/>
      <c r="CGB51" s="211"/>
      <c r="CGC51" s="211"/>
      <c r="CGD51" s="211"/>
      <c r="CGE51" s="211"/>
      <c r="CGF51" s="211"/>
      <c r="CGG51" s="211"/>
      <c r="CGH51" s="211"/>
      <c r="CGI51" s="211"/>
      <c r="CGJ51" s="211"/>
      <c r="CGK51" s="211"/>
      <c r="CGL51" s="211"/>
      <c r="CGM51" s="211"/>
      <c r="CGN51" s="211"/>
      <c r="CGO51" s="211"/>
      <c r="CGP51" s="211"/>
      <c r="CGQ51" s="211"/>
      <c r="CGR51" s="211"/>
      <c r="CGS51" s="211"/>
      <c r="CGT51" s="211"/>
      <c r="CGU51" s="211"/>
      <c r="CGV51" s="211"/>
      <c r="CGW51" s="211"/>
      <c r="CGX51" s="211"/>
      <c r="CGY51" s="211"/>
      <c r="CGZ51" s="211"/>
      <c r="CHA51" s="211"/>
      <c r="CHB51" s="211"/>
      <c r="CHC51" s="211"/>
      <c r="CHD51" s="211"/>
      <c r="CHE51" s="211"/>
      <c r="CHF51" s="211"/>
      <c r="CHG51" s="211"/>
      <c r="CHH51" s="211"/>
      <c r="CHI51" s="211"/>
      <c r="CHJ51" s="211"/>
      <c r="CHK51" s="211"/>
      <c r="CHL51" s="211"/>
      <c r="CHM51" s="211"/>
      <c r="CHN51" s="211"/>
      <c r="CHO51" s="211"/>
      <c r="CHP51" s="211"/>
      <c r="CHQ51" s="211"/>
      <c r="CHR51" s="211"/>
      <c r="CHS51" s="211"/>
      <c r="CHT51" s="211"/>
      <c r="CHU51" s="211"/>
      <c r="CHV51" s="211"/>
      <c r="CHW51" s="211"/>
      <c r="CHX51" s="211"/>
      <c r="CHY51" s="211"/>
      <c r="CHZ51" s="211"/>
      <c r="CIA51" s="211"/>
      <c r="CIB51" s="211"/>
      <c r="CIC51" s="211"/>
      <c r="CID51" s="211"/>
      <c r="CIE51" s="211"/>
      <c r="CIF51" s="211"/>
      <c r="CIG51" s="211"/>
      <c r="CIH51" s="211"/>
      <c r="CII51" s="211"/>
      <c r="CIJ51" s="211"/>
      <c r="CIK51" s="211"/>
      <c r="CIL51" s="211"/>
      <c r="CIM51" s="211"/>
      <c r="CIN51" s="211"/>
      <c r="CIO51" s="211"/>
      <c r="CIP51" s="211"/>
      <c r="CIQ51" s="211"/>
      <c r="CIR51" s="211"/>
      <c r="CIS51" s="211"/>
      <c r="CIT51" s="211"/>
      <c r="CIU51" s="211"/>
      <c r="CIV51" s="211"/>
      <c r="CIW51" s="211"/>
      <c r="CIX51" s="211"/>
      <c r="CIY51" s="211"/>
      <c r="CIZ51" s="211"/>
      <c r="CJA51" s="211"/>
      <c r="CJB51" s="211"/>
      <c r="CJC51" s="211"/>
      <c r="CJD51" s="211"/>
      <c r="CJE51" s="211"/>
      <c r="CJF51" s="211"/>
      <c r="CJG51" s="211"/>
      <c r="CJH51" s="211"/>
      <c r="CJI51" s="211"/>
      <c r="CJJ51" s="211"/>
      <c r="CJK51" s="211"/>
      <c r="CJL51" s="211"/>
      <c r="CJM51" s="211"/>
      <c r="CJN51" s="211"/>
      <c r="CJO51" s="211"/>
      <c r="CJP51" s="211"/>
      <c r="CJQ51" s="211"/>
      <c r="CJR51" s="211"/>
      <c r="CJS51" s="211"/>
      <c r="CJT51" s="211"/>
      <c r="CJU51" s="211"/>
      <c r="CJV51" s="211"/>
      <c r="CJW51" s="211"/>
      <c r="CJX51" s="211"/>
      <c r="CJY51" s="211"/>
      <c r="CJZ51" s="211"/>
      <c r="CKA51" s="211"/>
      <c r="CKB51" s="211"/>
      <c r="CKC51" s="211"/>
      <c r="CKD51" s="211"/>
      <c r="CKE51" s="211"/>
      <c r="CKF51" s="211"/>
      <c r="CKG51" s="211"/>
      <c r="CKH51" s="211"/>
      <c r="CKI51" s="211"/>
      <c r="CKJ51" s="211"/>
      <c r="CKK51" s="211"/>
      <c r="CKL51" s="211"/>
      <c r="CKM51" s="211"/>
      <c r="CKN51" s="211"/>
      <c r="CKO51" s="211"/>
      <c r="CKP51" s="211"/>
      <c r="CKQ51" s="211"/>
      <c r="CKR51" s="211"/>
      <c r="CKS51" s="211"/>
      <c r="CKT51" s="211"/>
      <c r="CKU51" s="211"/>
      <c r="CKV51" s="211"/>
      <c r="CKW51" s="211"/>
      <c r="CKX51" s="211"/>
      <c r="CKY51" s="211"/>
      <c r="CKZ51" s="211"/>
      <c r="CLA51" s="211"/>
      <c r="CLB51" s="211"/>
      <c r="CLC51" s="211"/>
      <c r="CLD51" s="211"/>
      <c r="CLE51" s="211"/>
      <c r="CLF51" s="211"/>
      <c r="CLG51" s="211"/>
      <c r="CLH51" s="211"/>
      <c r="CLI51" s="211"/>
      <c r="CLJ51" s="211"/>
      <c r="CLK51" s="211"/>
      <c r="CLL51" s="211"/>
      <c r="CLM51" s="211"/>
      <c r="CLN51" s="211"/>
      <c r="CLO51" s="211"/>
      <c r="CLP51" s="211"/>
      <c r="CLQ51" s="211"/>
      <c r="CLR51" s="211"/>
      <c r="CLS51" s="211"/>
      <c r="CLT51" s="211"/>
      <c r="CLU51" s="211"/>
      <c r="CLV51" s="211"/>
      <c r="CLW51" s="211"/>
      <c r="CLX51" s="211"/>
      <c r="CLY51" s="211"/>
      <c r="CLZ51" s="211"/>
      <c r="CMA51" s="211"/>
      <c r="CMB51" s="211"/>
      <c r="CMC51" s="211"/>
      <c r="CMD51" s="211"/>
      <c r="CME51" s="211"/>
      <c r="CMF51" s="211"/>
      <c r="CMG51" s="211"/>
      <c r="CMH51" s="211"/>
      <c r="CMI51" s="211"/>
      <c r="CMJ51" s="211"/>
      <c r="CMK51" s="211"/>
      <c r="CML51" s="211"/>
      <c r="CMM51" s="211"/>
      <c r="CMN51" s="211"/>
      <c r="CMO51" s="211"/>
      <c r="CMP51" s="211"/>
      <c r="CMQ51" s="211"/>
      <c r="CMR51" s="211"/>
      <c r="CMS51" s="211"/>
      <c r="CMT51" s="211"/>
      <c r="CMU51" s="211"/>
      <c r="CMV51" s="211"/>
      <c r="CMW51" s="211"/>
      <c r="CMX51" s="211"/>
      <c r="CMY51" s="211"/>
      <c r="CMZ51" s="211"/>
      <c r="CNA51" s="211"/>
      <c r="CNB51" s="211"/>
      <c r="CNC51" s="211"/>
      <c r="CND51" s="211"/>
      <c r="CNE51" s="211"/>
      <c r="CNF51" s="211"/>
      <c r="CNG51" s="211"/>
      <c r="CNH51" s="211"/>
      <c r="CNI51" s="211"/>
      <c r="CNJ51" s="211"/>
      <c r="CNK51" s="211"/>
      <c r="CNL51" s="211"/>
      <c r="CNM51" s="211"/>
      <c r="CNN51" s="211"/>
      <c r="CNO51" s="211"/>
      <c r="CNP51" s="211"/>
      <c r="CNQ51" s="211"/>
      <c r="CNR51" s="211"/>
      <c r="CNS51" s="211"/>
      <c r="CNT51" s="211"/>
      <c r="CNU51" s="211"/>
      <c r="CNV51" s="211"/>
      <c r="CNW51" s="211"/>
      <c r="CNX51" s="211"/>
      <c r="CNY51" s="211"/>
      <c r="CNZ51" s="211"/>
      <c r="COA51" s="211"/>
      <c r="COB51" s="211"/>
      <c r="COC51" s="211"/>
      <c r="COD51" s="211"/>
      <c r="COE51" s="211"/>
      <c r="COF51" s="211"/>
      <c r="COG51" s="211"/>
      <c r="COH51" s="211"/>
      <c r="COI51" s="211"/>
      <c r="COJ51" s="211"/>
      <c r="COK51" s="211"/>
      <c r="COL51" s="211"/>
      <c r="COM51" s="211"/>
      <c r="CON51" s="211"/>
      <c r="COO51" s="211"/>
      <c r="COP51" s="211"/>
      <c r="COQ51" s="211"/>
      <c r="COR51" s="211"/>
      <c r="COS51" s="211"/>
      <c r="COT51" s="211"/>
      <c r="COU51" s="211"/>
      <c r="COV51" s="211"/>
      <c r="COW51" s="211"/>
      <c r="COX51" s="211"/>
      <c r="COY51" s="211"/>
      <c r="COZ51" s="211"/>
      <c r="CPA51" s="211"/>
      <c r="CPB51" s="211"/>
      <c r="CPC51" s="211"/>
      <c r="CPD51" s="211"/>
      <c r="CPE51" s="211"/>
      <c r="CPF51" s="211"/>
      <c r="CPG51" s="211"/>
      <c r="CPH51" s="211"/>
      <c r="CPI51" s="211"/>
      <c r="CPJ51" s="211"/>
      <c r="CPK51" s="211"/>
      <c r="CPL51" s="211"/>
      <c r="CPM51" s="211"/>
      <c r="CPN51" s="211"/>
      <c r="CPO51" s="211"/>
      <c r="CPP51" s="211"/>
      <c r="CPQ51" s="211"/>
      <c r="CPR51" s="211"/>
      <c r="CPS51" s="211"/>
      <c r="CPT51" s="211"/>
      <c r="CPU51" s="211"/>
      <c r="CPV51" s="211"/>
      <c r="CPW51" s="211"/>
      <c r="CPX51" s="211"/>
      <c r="CPY51" s="211"/>
      <c r="CPZ51" s="211"/>
      <c r="CQA51" s="211"/>
      <c r="CQB51" s="211"/>
      <c r="CQC51" s="211"/>
      <c r="CQD51" s="211"/>
      <c r="CQE51" s="211"/>
      <c r="CQF51" s="211"/>
      <c r="CQG51" s="211"/>
      <c r="CQH51" s="211"/>
      <c r="CQI51" s="211"/>
      <c r="CQJ51" s="211"/>
      <c r="CQK51" s="211"/>
      <c r="CQL51" s="211"/>
      <c r="CQM51" s="211"/>
      <c r="CQN51" s="211"/>
      <c r="CQO51" s="211"/>
      <c r="CQP51" s="211"/>
      <c r="CQQ51" s="211"/>
      <c r="CQR51" s="211"/>
      <c r="CQS51" s="211"/>
      <c r="CQT51" s="211"/>
      <c r="CQU51" s="211"/>
      <c r="CQV51" s="211"/>
      <c r="CQW51" s="211"/>
      <c r="CQX51" s="211"/>
      <c r="CQY51" s="211"/>
      <c r="CQZ51" s="211"/>
      <c r="CRA51" s="211"/>
      <c r="CRB51" s="211"/>
      <c r="CRC51" s="211"/>
      <c r="CRD51" s="211"/>
      <c r="CRE51" s="211"/>
      <c r="CRF51" s="211"/>
      <c r="CRG51" s="211"/>
      <c r="CRH51" s="211"/>
      <c r="CRI51" s="211"/>
      <c r="CRJ51" s="211"/>
      <c r="CRK51" s="211"/>
      <c r="CRL51" s="211"/>
      <c r="CRM51" s="211"/>
      <c r="CRN51" s="211"/>
      <c r="CRO51" s="211"/>
      <c r="CRP51" s="211"/>
      <c r="CRQ51" s="211"/>
      <c r="CRR51" s="211"/>
      <c r="CRS51" s="211"/>
      <c r="CRT51" s="211"/>
      <c r="CRU51" s="211"/>
      <c r="CRV51" s="211"/>
      <c r="CRW51" s="211"/>
      <c r="CRX51" s="211"/>
      <c r="CRY51" s="211"/>
      <c r="CRZ51" s="211"/>
      <c r="CSA51" s="211"/>
      <c r="CSB51" s="211"/>
      <c r="CSC51" s="211"/>
      <c r="CSD51" s="211"/>
      <c r="CSE51" s="211"/>
      <c r="CSF51" s="211"/>
      <c r="CSG51" s="211"/>
      <c r="CSH51" s="211"/>
      <c r="CSI51" s="211"/>
      <c r="CSJ51" s="211"/>
      <c r="CSK51" s="211"/>
      <c r="CSL51" s="211"/>
      <c r="CSM51" s="211"/>
      <c r="CSN51" s="211"/>
      <c r="CSO51" s="211"/>
      <c r="CSP51" s="211"/>
      <c r="CSQ51" s="211"/>
      <c r="CSR51" s="211"/>
      <c r="CSS51" s="211"/>
      <c r="CST51" s="211"/>
      <c r="CSU51" s="211"/>
      <c r="CSV51" s="211"/>
      <c r="CSW51" s="211"/>
      <c r="CSX51" s="211"/>
      <c r="CSY51" s="211"/>
      <c r="CSZ51" s="211"/>
      <c r="CTA51" s="211"/>
      <c r="CTB51" s="211"/>
      <c r="CTC51" s="211"/>
      <c r="CTD51" s="211"/>
      <c r="CTE51" s="211"/>
      <c r="CTF51" s="211"/>
      <c r="CTG51" s="211"/>
      <c r="CTH51" s="211"/>
      <c r="CTI51" s="211"/>
      <c r="CTJ51" s="211"/>
      <c r="CTK51" s="211"/>
      <c r="CTL51" s="211"/>
      <c r="CTM51" s="211"/>
      <c r="CTN51" s="211"/>
      <c r="CTO51" s="211"/>
      <c r="CTP51" s="211"/>
      <c r="CTQ51" s="211"/>
      <c r="CTR51" s="211"/>
      <c r="CTS51" s="211"/>
      <c r="CTT51" s="211"/>
      <c r="CTU51" s="211"/>
      <c r="CTV51" s="211"/>
      <c r="CTW51" s="211"/>
      <c r="CTX51" s="211"/>
      <c r="CTY51" s="211"/>
      <c r="CTZ51" s="211"/>
      <c r="CUA51" s="211"/>
      <c r="CUB51" s="211"/>
      <c r="CUC51" s="211"/>
      <c r="CUD51" s="211"/>
      <c r="CUE51" s="211"/>
      <c r="CUF51" s="211"/>
      <c r="CUG51" s="211"/>
      <c r="CUH51" s="211"/>
      <c r="CUI51" s="211"/>
      <c r="CUJ51" s="211"/>
      <c r="CUK51" s="211"/>
      <c r="CUL51" s="211"/>
      <c r="CUM51" s="211"/>
      <c r="CUN51" s="211"/>
      <c r="CUO51" s="211"/>
      <c r="CUP51" s="211"/>
      <c r="CUQ51" s="211"/>
      <c r="CUR51" s="211"/>
      <c r="CUS51" s="211"/>
      <c r="CUT51" s="211"/>
      <c r="CUU51" s="211"/>
      <c r="CUV51" s="211"/>
      <c r="CUW51" s="211"/>
      <c r="CUX51" s="211"/>
      <c r="CUY51" s="211"/>
      <c r="CUZ51" s="211"/>
      <c r="CVA51" s="211"/>
      <c r="CVB51" s="211"/>
      <c r="CVC51" s="211"/>
      <c r="CVD51" s="211"/>
      <c r="CVE51" s="211"/>
      <c r="CVF51" s="211"/>
      <c r="CVG51" s="211"/>
      <c r="CVH51" s="211"/>
      <c r="CVI51" s="211"/>
      <c r="CVJ51" s="211"/>
      <c r="CVK51" s="211"/>
      <c r="CVL51" s="211"/>
      <c r="CVM51" s="211"/>
      <c r="CVN51" s="211"/>
      <c r="CVO51" s="211"/>
      <c r="CVP51" s="211"/>
      <c r="CVQ51" s="211"/>
      <c r="CVR51" s="211"/>
      <c r="CVS51" s="211"/>
      <c r="CVT51" s="211"/>
      <c r="CVU51" s="211"/>
      <c r="CVV51" s="211"/>
      <c r="CVW51" s="211"/>
      <c r="CVX51" s="211"/>
      <c r="CVY51" s="211"/>
      <c r="CVZ51" s="211"/>
      <c r="CWA51" s="211"/>
      <c r="CWB51" s="211"/>
      <c r="CWC51" s="211"/>
      <c r="CWD51" s="211"/>
      <c r="CWE51" s="211"/>
      <c r="CWF51" s="211"/>
      <c r="CWG51" s="211"/>
      <c r="CWH51" s="211"/>
      <c r="CWI51" s="211"/>
      <c r="CWJ51" s="211"/>
      <c r="CWK51" s="211"/>
      <c r="CWL51" s="211"/>
      <c r="CWM51" s="211"/>
      <c r="CWN51" s="211"/>
      <c r="CWO51" s="211"/>
      <c r="CWP51" s="211"/>
      <c r="CWQ51" s="211"/>
      <c r="CWR51" s="211"/>
      <c r="CWS51" s="211"/>
      <c r="CWT51" s="211"/>
      <c r="CWU51" s="211"/>
      <c r="CWV51" s="211"/>
      <c r="CWW51" s="211"/>
      <c r="CWX51" s="211"/>
      <c r="CWY51" s="211"/>
      <c r="CWZ51" s="211"/>
      <c r="CXA51" s="211"/>
      <c r="CXB51" s="211"/>
      <c r="CXC51" s="211"/>
      <c r="CXD51" s="211"/>
      <c r="CXE51" s="211"/>
      <c r="CXF51" s="211"/>
      <c r="CXG51" s="211"/>
      <c r="CXH51" s="211"/>
      <c r="CXI51" s="211"/>
      <c r="CXJ51" s="211"/>
      <c r="CXK51" s="211"/>
      <c r="CXL51" s="211"/>
      <c r="CXM51" s="211"/>
      <c r="CXN51" s="211"/>
      <c r="CXO51" s="211"/>
      <c r="CXP51" s="211"/>
      <c r="CXQ51" s="211"/>
      <c r="CXR51" s="211"/>
      <c r="CXS51" s="211"/>
      <c r="CXT51" s="211"/>
      <c r="CXU51" s="211"/>
      <c r="CXV51" s="211"/>
      <c r="CXW51" s="211"/>
      <c r="CXX51" s="211"/>
      <c r="CXY51" s="211"/>
      <c r="CXZ51" s="211"/>
      <c r="CYA51" s="211"/>
      <c r="CYB51" s="211"/>
      <c r="CYC51" s="211"/>
      <c r="CYD51" s="211"/>
      <c r="CYE51" s="211"/>
      <c r="CYF51" s="211"/>
      <c r="CYG51" s="211"/>
      <c r="CYH51" s="211"/>
      <c r="CYI51" s="211"/>
      <c r="CYJ51" s="211"/>
      <c r="CYK51" s="211"/>
      <c r="CYL51" s="211"/>
      <c r="CYM51" s="211"/>
      <c r="CYN51" s="211"/>
      <c r="CYO51" s="211"/>
      <c r="CYP51" s="211"/>
      <c r="CYQ51" s="211"/>
      <c r="CYR51" s="211"/>
      <c r="CYS51" s="211"/>
      <c r="CYT51" s="211"/>
      <c r="CYU51" s="211"/>
      <c r="CYV51" s="211"/>
      <c r="CYW51" s="211"/>
      <c r="CYX51" s="211"/>
      <c r="CYY51" s="211"/>
      <c r="CYZ51" s="211"/>
      <c r="CZA51" s="211"/>
      <c r="CZB51" s="211"/>
      <c r="CZC51" s="211"/>
      <c r="CZD51" s="211"/>
      <c r="CZE51" s="211"/>
      <c r="CZF51" s="211"/>
      <c r="CZG51" s="211"/>
      <c r="CZH51" s="211"/>
      <c r="CZI51" s="211"/>
      <c r="CZJ51" s="211"/>
      <c r="CZK51" s="211"/>
      <c r="CZL51" s="211"/>
      <c r="CZM51" s="211"/>
      <c r="CZN51" s="211"/>
      <c r="CZO51" s="211"/>
      <c r="CZP51" s="211"/>
      <c r="CZQ51" s="211"/>
      <c r="CZR51" s="211"/>
      <c r="CZS51" s="211"/>
      <c r="CZT51" s="211"/>
      <c r="CZU51" s="211"/>
      <c r="CZV51" s="211"/>
      <c r="CZW51" s="211"/>
      <c r="CZX51" s="211"/>
      <c r="CZY51" s="211"/>
      <c r="CZZ51" s="211"/>
      <c r="DAA51" s="211"/>
      <c r="DAB51" s="211"/>
      <c r="DAC51" s="211"/>
      <c r="DAD51" s="211"/>
      <c r="DAE51" s="211"/>
      <c r="DAF51" s="211"/>
      <c r="DAG51" s="211"/>
      <c r="DAH51" s="211"/>
      <c r="DAI51" s="211"/>
      <c r="DAJ51" s="211"/>
      <c r="DAK51" s="211"/>
      <c r="DAL51" s="211"/>
      <c r="DAM51" s="211"/>
      <c r="DAN51" s="211"/>
      <c r="DAO51" s="211"/>
      <c r="DAP51" s="211"/>
      <c r="DAQ51" s="211"/>
      <c r="DAR51" s="211"/>
      <c r="DAS51" s="211"/>
      <c r="DAT51" s="211"/>
      <c r="DAU51" s="211"/>
      <c r="DAV51" s="211"/>
      <c r="DAW51" s="211"/>
      <c r="DAX51" s="211"/>
      <c r="DAY51" s="211"/>
      <c r="DAZ51" s="211"/>
      <c r="DBA51" s="211"/>
      <c r="DBB51" s="211"/>
      <c r="DBC51" s="211"/>
      <c r="DBD51" s="211"/>
      <c r="DBE51" s="211"/>
      <c r="DBF51" s="211"/>
      <c r="DBG51" s="211"/>
      <c r="DBH51" s="211"/>
      <c r="DBI51" s="211"/>
      <c r="DBJ51" s="211"/>
      <c r="DBK51" s="211"/>
      <c r="DBL51" s="211"/>
      <c r="DBM51" s="211"/>
      <c r="DBN51" s="211"/>
      <c r="DBO51" s="211"/>
      <c r="DBP51" s="211"/>
      <c r="DBQ51" s="211"/>
      <c r="DBR51" s="211"/>
      <c r="DBS51" s="211"/>
      <c r="DBT51" s="211"/>
      <c r="DBU51" s="211"/>
      <c r="DBV51" s="211"/>
      <c r="DBW51" s="211"/>
      <c r="DBX51" s="211"/>
      <c r="DBY51" s="211"/>
      <c r="DBZ51" s="211"/>
      <c r="DCA51" s="211"/>
      <c r="DCB51" s="211"/>
      <c r="DCC51" s="211"/>
      <c r="DCD51" s="211"/>
      <c r="DCE51" s="211"/>
      <c r="DCF51" s="211"/>
      <c r="DCG51" s="211"/>
      <c r="DCH51" s="211"/>
      <c r="DCI51" s="211"/>
      <c r="DCJ51" s="211"/>
      <c r="DCK51" s="211"/>
      <c r="DCL51" s="211"/>
      <c r="DCM51" s="211"/>
      <c r="DCN51" s="211"/>
      <c r="DCO51" s="211"/>
      <c r="DCP51" s="211"/>
      <c r="DCQ51" s="211"/>
      <c r="DCR51" s="211"/>
      <c r="DCS51" s="211"/>
      <c r="DCT51" s="211"/>
      <c r="DCU51" s="211"/>
      <c r="DCV51" s="211"/>
      <c r="DCW51" s="211"/>
      <c r="DCX51" s="211"/>
      <c r="DCY51" s="211"/>
      <c r="DCZ51" s="211"/>
      <c r="DDA51" s="211"/>
      <c r="DDB51" s="211"/>
      <c r="DDC51" s="211"/>
      <c r="DDD51" s="211"/>
      <c r="DDE51" s="211"/>
      <c r="DDF51" s="211"/>
      <c r="DDG51" s="211"/>
      <c r="DDH51" s="211"/>
      <c r="DDI51" s="211"/>
      <c r="DDJ51" s="211"/>
      <c r="DDK51" s="211"/>
      <c r="DDL51" s="211"/>
      <c r="DDM51" s="211"/>
      <c r="DDN51" s="211"/>
      <c r="DDO51" s="211"/>
      <c r="DDP51" s="211"/>
      <c r="DDQ51" s="211"/>
      <c r="DDR51" s="211"/>
      <c r="DDS51" s="211"/>
      <c r="DDT51" s="211"/>
      <c r="DDU51" s="211"/>
      <c r="DDV51" s="211"/>
      <c r="DDW51" s="211"/>
      <c r="DDX51" s="211"/>
      <c r="DDY51" s="211"/>
      <c r="DDZ51" s="211"/>
      <c r="DEA51" s="211"/>
      <c r="DEB51" s="211"/>
      <c r="DEC51" s="211"/>
      <c r="DED51" s="211"/>
      <c r="DEE51" s="211"/>
      <c r="DEF51" s="211"/>
      <c r="DEG51" s="211"/>
      <c r="DEH51" s="211"/>
      <c r="DEI51" s="211"/>
      <c r="DEJ51" s="211"/>
      <c r="DEK51" s="211"/>
      <c r="DEL51" s="211"/>
      <c r="DEM51" s="211"/>
      <c r="DEN51" s="211"/>
      <c r="DEO51" s="211"/>
      <c r="DEP51" s="211"/>
      <c r="DEQ51" s="211"/>
      <c r="DER51" s="211"/>
      <c r="DES51" s="211"/>
      <c r="DET51" s="211"/>
      <c r="DEU51" s="211"/>
      <c r="DEV51" s="211"/>
      <c r="DEW51" s="211"/>
      <c r="DEX51" s="211"/>
      <c r="DEY51" s="211"/>
      <c r="DEZ51" s="211"/>
      <c r="DFA51" s="211"/>
      <c r="DFB51" s="211"/>
      <c r="DFC51" s="211"/>
      <c r="DFD51" s="211"/>
      <c r="DFE51" s="211"/>
      <c r="DFF51" s="211"/>
      <c r="DFG51" s="211"/>
      <c r="DFH51" s="211"/>
      <c r="DFI51" s="211"/>
      <c r="DFJ51" s="211"/>
      <c r="DFK51" s="211"/>
      <c r="DFL51" s="211"/>
      <c r="DFM51" s="211"/>
      <c r="DFN51" s="211"/>
      <c r="DFO51" s="211"/>
      <c r="DFP51" s="211"/>
      <c r="DFQ51" s="211"/>
      <c r="DFR51" s="211"/>
      <c r="DFS51" s="211"/>
      <c r="DFT51" s="211"/>
      <c r="DFU51" s="211"/>
      <c r="DFV51" s="211"/>
      <c r="DFW51" s="211"/>
      <c r="DFX51" s="211"/>
      <c r="DFY51" s="211"/>
      <c r="DFZ51" s="211"/>
      <c r="DGA51" s="211"/>
      <c r="DGB51" s="211"/>
      <c r="DGC51" s="211"/>
      <c r="DGD51" s="211"/>
      <c r="DGE51" s="211"/>
      <c r="DGF51" s="211"/>
      <c r="DGG51" s="211"/>
      <c r="DGH51" s="211"/>
      <c r="DGI51" s="211"/>
      <c r="DGJ51" s="211"/>
      <c r="DGK51" s="211"/>
      <c r="DGL51" s="211"/>
      <c r="DGM51" s="211"/>
      <c r="DGN51" s="211"/>
      <c r="DGO51" s="211"/>
      <c r="DGP51" s="211"/>
      <c r="DGQ51" s="211"/>
      <c r="DGR51" s="211"/>
      <c r="DGS51" s="211"/>
      <c r="DGT51" s="211"/>
      <c r="DGU51" s="211"/>
      <c r="DGV51" s="211"/>
      <c r="DGW51" s="211"/>
      <c r="DGX51" s="211"/>
      <c r="DGY51" s="211"/>
      <c r="DGZ51" s="211"/>
      <c r="DHA51" s="211"/>
      <c r="DHB51" s="211"/>
      <c r="DHC51" s="211"/>
      <c r="DHD51" s="211"/>
      <c r="DHE51" s="211"/>
      <c r="DHF51" s="211"/>
      <c r="DHG51" s="211"/>
      <c r="DHH51" s="211"/>
      <c r="DHI51" s="211"/>
      <c r="DHJ51" s="211"/>
      <c r="DHK51" s="211"/>
      <c r="DHL51" s="211"/>
      <c r="DHM51" s="211"/>
      <c r="DHN51" s="211"/>
      <c r="DHO51" s="211"/>
      <c r="DHP51" s="211"/>
      <c r="DHQ51" s="211"/>
      <c r="DHR51" s="211"/>
      <c r="DHS51" s="211"/>
      <c r="DHT51" s="211"/>
      <c r="DHU51" s="211"/>
      <c r="DHV51" s="211"/>
      <c r="DHW51" s="211"/>
      <c r="DHX51" s="211"/>
      <c r="DHY51" s="211"/>
      <c r="DHZ51" s="211"/>
      <c r="DIA51" s="211"/>
      <c r="DIB51" s="211"/>
      <c r="DIC51" s="211"/>
      <c r="DID51" s="211"/>
      <c r="DIE51" s="211"/>
      <c r="DIF51" s="211"/>
      <c r="DIG51" s="211"/>
      <c r="DIH51" s="211"/>
      <c r="DII51" s="211"/>
      <c r="DIJ51" s="211"/>
      <c r="DIK51" s="211"/>
      <c r="DIL51" s="211"/>
      <c r="DIM51" s="211"/>
      <c r="DIN51" s="211"/>
      <c r="DIO51" s="211"/>
      <c r="DIP51" s="211"/>
      <c r="DIQ51" s="211"/>
      <c r="DIR51" s="211"/>
      <c r="DIS51" s="211"/>
      <c r="DIT51" s="211"/>
      <c r="DIU51" s="211"/>
      <c r="DIV51" s="211"/>
      <c r="DIW51" s="211"/>
      <c r="DIX51" s="211"/>
      <c r="DIY51" s="211"/>
      <c r="DIZ51" s="211"/>
      <c r="DJA51" s="211"/>
      <c r="DJB51" s="211"/>
      <c r="DJC51" s="211"/>
      <c r="DJD51" s="211"/>
      <c r="DJE51" s="211"/>
      <c r="DJF51" s="211"/>
      <c r="DJG51" s="211"/>
      <c r="DJH51" s="211"/>
      <c r="DJI51" s="211"/>
      <c r="DJJ51" s="211"/>
      <c r="DJK51" s="211"/>
      <c r="DJL51" s="211"/>
      <c r="DJM51" s="211"/>
      <c r="DJN51" s="211"/>
      <c r="DJO51" s="211"/>
      <c r="DJP51" s="211"/>
      <c r="DJQ51" s="211"/>
      <c r="DJR51" s="211"/>
      <c r="DJS51" s="211"/>
      <c r="DJT51" s="211"/>
      <c r="DJU51" s="211"/>
      <c r="DJV51" s="211"/>
      <c r="DJW51" s="211"/>
      <c r="DJX51" s="211"/>
      <c r="DJY51" s="211"/>
      <c r="DJZ51" s="211"/>
      <c r="DKA51" s="211"/>
      <c r="DKB51" s="211"/>
      <c r="DKC51" s="211"/>
      <c r="DKD51" s="211"/>
      <c r="DKE51" s="211"/>
      <c r="DKF51" s="211"/>
      <c r="DKG51" s="211"/>
      <c r="DKH51" s="211"/>
      <c r="DKI51" s="211"/>
      <c r="DKJ51" s="211"/>
      <c r="DKK51" s="211"/>
      <c r="DKL51" s="211"/>
      <c r="DKM51" s="211"/>
      <c r="DKN51" s="211"/>
      <c r="DKO51" s="211"/>
      <c r="DKP51" s="211"/>
      <c r="DKQ51" s="211"/>
      <c r="DKR51" s="211"/>
      <c r="DKS51" s="211"/>
      <c r="DKT51" s="211"/>
      <c r="DKU51" s="211"/>
      <c r="DKV51" s="211"/>
      <c r="DKW51" s="211"/>
      <c r="DKX51" s="211"/>
      <c r="DKY51" s="211"/>
      <c r="DKZ51" s="211"/>
      <c r="DLA51" s="211"/>
      <c r="DLB51" s="211"/>
      <c r="DLC51" s="211"/>
      <c r="DLD51" s="211"/>
      <c r="DLE51" s="211"/>
      <c r="DLF51" s="211"/>
      <c r="DLG51" s="211"/>
      <c r="DLH51" s="211"/>
      <c r="DLI51" s="211"/>
      <c r="DLJ51" s="211"/>
      <c r="DLK51" s="211"/>
      <c r="DLL51" s="211"/>
      <c r="DLM51" s="211"/>
      <c r="DLN51" s="211"/>
      <c r="DLO51" s="211"/>
      <c r="DLP51" s="211"/>
      <c r="DLQ51" s="211"/>
      <c r="DLR51" s="211"/>
      <c r="DLS51" s="211"/>
      <c r="DLT51" s="211"/>
      <c r="DLU51" s="211"/>
      <c r="DLV51" s="211"/>
      <c r="DLW51" s="211"/>
      <c r="DLX51" s="211"/>
      <c r="DLY51" s="211"/>
      <c r="DLZ51" s="211"/>
      <c r="DMA51" s="211"/>
      <c r="DMB51" s="211"/>
      <c r="DMC51" s="211"/>
      <c r="DMD51" s="211"/>
      <c r="DME51" s="211"/>
      <c r="DMF51" s="211"/>
      <c r="DMG51" s="211"/>
      <c r="DMH51" s="211"/>
      <c r="DMI51" s="211"/>
      <c r="DMJ51" s="211"/>
      <c r="DMK51" s="211"/>
      <c r="DML51" s="211"/>
      <c r="DMM51" s="211"/>
      <c r="DMN51" s="211"/>
      <c r="DMO51" s="211"/>
      <c r="DMP51" s="211"/>
      <c r="DMQ51" s="211"/>
      <c r="DMR51" s="211"/>
      <c r="DMS51" s="211"/>
      <c r="DMT51" s="211"/>
      <c r="DMU51" s="211"/>
      <c r="DMV51" s="211"/>
      <c r="DMW51" s="211"/>
      <c r="DMX51" s="211"/>
      <c r="DMY51" s="211"/>
      <c r="DMZ51" s="211"/>
      <c r="DNA51" s="211"/>
      <c r="DNB51" s="211"/>
      <c r="DNC51" s="211"/>
      <c r="DND51" s="211"/>
      <c r="DNE51" s="211"/>
      <c r="DNF51" s="211"/>
      <c r="DNG51" s="211"/>
      <c r="DNH51" s="211"/>
      <c r="DNI51" s="211"/>
      <c r="DNJ51" s="211"/>
      <c r="DNK51" s="211"/>
      <c r="DNL51" s="211"/>
      <c r="DNM51" s="211"/>
      <c r="DNN51" s="211"/>
      <c r="DNO51" s="211"/>
      <c r="DNP51" s="211"/>
      <c r="DNQ51" s="211"/>
      <c r="DNR51" s="211"/>
      <c r="DNS51" s="211"/>
      <c r="DNT51" s="211"/>
      <c r="DNU51" s="211"/>
      <c r="DNV51" s="211"/>
      <c r="DNW51" s="211"/>
      <c r="DNX51" s="211"/>
      <c r="DNY51" s="211"/>
      <c r="DNZ51" s="211"/>
      <c r="DOA51" s="211"/>
      <c r="DOB51" s="211"/>
      <c r="DOC51" s="211"/>
      <c r="DOD51" s="211"/>
      <c r="DOE51" s="211"/>
      <c r="DOF51" s="211"/>
      <c r="DOG51" s="211"/>
      <c r="DOH51" s="211"/>
      <c r="DOI51" s="211"/>
      <c r="DOJ51" s="211"/>
      <c r="DOK51" s="211"/>
      <c r="DOL51" s="211"/>
      <c r="DOM51" s="211"/>
      <c r="DON51" s="211"/>
      <c r="DOO51" s="211"/>
      <c r="DOP51" s="211"/>
      <c r="DOQ51" s="211"/>
      <c r="DOR51" s="211"/>
      <c r="DOS51" s="211"/>
      <c r="DOT51" s="211"/>
      <c r="DOU51" s="211"/>
      <c r="DOV51" s="211"/>
      <c r="DOW51" s="211"/>
      <c r="DOX51" s="211"/>
      <c r="DOY51" s="211"/>
      <c r="DOZ51" s="211"/>
      <c r="DPA51" s="211"/>
      <c r="DPB51" s="211"/>
      <c r="DPC51" s="211"/>
      <c r="DPD51" s="211"/>
      <c r="DPE51" s="211"/>
      <c r="DPF51" s="211"/>
      <c r="DPG51" s="211"/>
      <c r="DPH51" s="211"/>
      <c r="DPI51" s="211"/>
      <c r="DPJ51" s="211"/>
      <c r="DPK51" s="211"/>
      <c r="DPL51" s="211"/>
      <c r="DPM51" s="211"/>
      <c r="DPN51" s="211"/>
      <c r="DPO51" s="211"/>
      <c r="DPP51" s="211"/>
      <c r="DPQ51" s="211"/>
      <c r="DPR51" s="211"/>
      <c r="DPS51" s="211"/>
      <c r="DPT51" s="211"/>
      <c r="DPU51" s="211"/>
      <c r="DPV51" s="211"/>
      <c r="DPW51" s="211"/>
      <c r="DPX51" s="211"/>
      <c r="DPY51" s="211"/>
      <c r="DPZ51" s="211"/>
      <c r="DQA51" s="211"/>
      <c r="DQB51" s="211"/>
      <c r="DQC51" s="211"/>
      <c r="DQD51" s="211"/>
      <c r="DQE51" s="211"/>
      <c r="DQF51" s="211"/>
      <c r="DQG51" s="211"/>
      <c r="DQH51" s="211"/>
      <c r="DQI51" s="211"/>
      <c r="DQJ51" s="211"/>
      <c r="DQK51" s="211"/>
      <c r="DQL51" s="211"/>
      <c r="DQM51" s="211"/>
      <c r="DQN51" s="211"/>
      <c r="DQO51" s="211"/>
      <c r="DQP51" s="211"/>
      <c r="DQQ51" s="211"/>
      <c r="DQR51" s="211"/>
      <c r="DQS51" s="211"/>
      <c r="DQT51" s="211"/>
      <c r="DQU51" s="211"/>
      <c r="DQV51" s="211"/>
      <c r="DQW51" s="211"/>
      <c r="DQX51" s="211"/>
      <c r="DQY51" s="211"/>
      <c r="DQZ51" s="211"/>
      <c r="DRA51" s="211"/>
      <c r="DRB51" s="211"/>
      <c r="DRC51" s="211"/>
      <c r="DRD51" s="211"/>
      <c r="DRE51" s="211"/>
      <c r="DRF51" s="211"/>
      <c r="DRG51" s="211"/>
      <c r="DRH51" s="211"/>
      <c r="DRI51" s="211"/>
      <c r="DRJ51" s="211"/>
      <c r="DRK51" s="211"/>
      <c r="DRL51" s="211"/>
      <c r="DRM51" s="211"/>
      <c r="DRN51" s="211"/>
      <c r="DRO51" s="211"/>
      <c r="DRP51" s="211"/>
      <c r="DRQ51" s="211"/>
      <c r="DRR51" s="211"/>
      <c r="DRS51" s="211"/>
      <c r="DRT51" s="211"/>
      <c r="DRU51" s="211"/>
      <c r="DRV51" s="211"/>
      <c r="DRW51" s="211"/>
      <c r="DRX51" s="211"/>
      <c r="DRY51" s="211"/>
      <c r="DRZ51" s="211"/>
      <c r="DSA51" s="211"/>
      <c r="DSB51" s="211"/>
      <c r="DSC51" s="211"/>
      <c r="DSD51" s="211"/>
      <c r="DSE51" s="211"/>
      <c r="DSF51" s="211"/>
      <c r="DSG51" s="211"/>
      <c r="DSH51" s="211"/>
      <c r="DSI51" s="211"/>
      <c r="DSJ51" s="211"/>
      <c r="DSK51" s="211"/>
      <c r="DSL51" s="211"/>
      <c r="DSM51" s="211"/>
      <c r="DSN51" s="211"/>
      <c r="DSO51" s="211"/>
      <c r="DSP51" s="211"/>
      <c r="DSQ51" s="211"/>
      <c r="DSR51" s="211"/>
      <c r="DSS51" s="211"/>
      <c r="DST51" s="211"/>
      <c r="DSU51" s="211"/>
      <c r="DSV51" s="211"/>
      <c r="DSW51" s="211"/>
      <c r="DSX51" s="211"/>
      <c r="DSY51" s="211"/>
      <c r="DSZ51" s="211"/>
      <c r="DTA51" s="211"/>
      <c r="DTB51" s="211"/>
      <c r="DTC51" s="211"/>
      <c r="DTD51" s="211"/>
      <c r="DTE51" s="211"/>
      <c r="DTF51" s="211"/>
      <c r="DTG51" s="211"/>
      <c r="DTH51" s="211"/>
      <c r="DTI51" s="211"/>
      <c r="DTJ51" s="211"/>
      <c r="DTK51" s="211"/>
      <c r="DTL51" s="211"/>
      <c r="DTM51" s="211"/>
      <c r="DTN51" s="211"/>
      <c r="DTO51" s="211"/>
      <c r="DTP51" s="211"/>
      <c r="DTQ51" s="211"/>
      <c r="DTR51" s="211"/>
      <c r="DTS51" s="211"/>
      <c r="DTT51" s="211"/>
      <c r="DTU51" s="211"/>
      <c r="DTV51" s="211"/>
      <c r="DTW51" s="211"/>
      <c r="DTX51" s="211"/>
      <c r="DTY51" s="211"/>
      <c r="DTZ51" s="211"/>
      <c r="DUA51" s="211"/>
      <c r="DUB51" s="211"/>
      <c r="DUC51" s="211"/>
      <c r="DUD51" s="211"/>
      <c r="DUE51" s="211"/>
      <c r="DUF51" s="211"/>
      <c r="DUG51" s="211"/>
      <c r="DUH51" s="211"/>
      <c r="DUI51" s="211"/>
      <c r="DUJ51" s="211"/>
      <c r="DUK51" s="211"/>
      <c r="DUL51" s="211"/>
      <c r="DUM51" s="211"/>
      <c r="DUN51" s="211"/>
      <c r="DUO51" s="211"/>
      <c r="DUP51" s="211"/>
      <c r="DUQ51" s="211"/>
      <c r="DUR51" s="211"/>
      <c r="DUS51" s="211"/>
      <c r="DUT51" s="211"/>
      <c r="DUU51" s="211"/>
      <c r="DUV51" s="211"/>
      <c r="DUW51" s="211"/>
      <c r="DUX51" s="211"/>
      <c r="DUY51" s="211"/>
      <c r="DUZ51" s="211"/>
      <c r="DVA51" s="211"/>
      <c r="DVB51" s="211"/>
      <c r="DVC51" s="211"/>
      <c r="DVD51" s="211"/>
      <c r="DVE51" s="211"/>
      <c r="DVF51" s="211"/>
      <c r="DVG51" s="211"/>
      <c r="DVH51" s="211"/>
      <c r="DVI51" s="211"/>
      <c r="DVJ51" s="211"/>
      <c r="DVK51" s="211"/>
      <c r="DVL51" s="211"/>
      <c r="DVM51" s="211"/>
      <c r="DVN51" s="211"/>
      <c r="DVO51" s="211"/>
      <c r="DVP51" s="211"/>
      <c r="DVQ51" s="211"/>
      <c r="DVR51" s="211"/>
      <c r="DVS51" s="211"/>
      <c r="DVT51" s="211"/>
      <c r="DVU51" s="211"/>
      <c r="DVV51" s="211"/>
      <c r="DVW51" s="211"/>
      <c r="DVX51" s="211"/>
      <c r="DVY51" s="211"/>
      <c r="DVZ51" s="211"/>
      <c r="DWA51" s="211"/>
      <c r="DWB51" s="211"/>
      <c r="DWC51" s="211"/>
      <c r="DWD51" s="211"/>
      <c r="DWE51" s="211"/>
      <c r="DWF51" s="211"/>
      <c r="DWG51" s="211"/>
      <c r="DWH51" s="211"/>
      <c r="DWI51" s="211"/>
      <c r="DWJ51" s="211"/>
      <c r="DWK51" s="211"/>
      <c r="DWL51" s="211"/>
      <c r="DWM51" s="211"/>
      <c r="DWN51" s="211"/>
      <c r="DWO51" s="211"/>
      <c r="DWP51" s="211"/>
      <c r="DWQ51" s="211"/>
      <c r="DWR51" s="211"/>
      <c r="DWS51" s="211"/>
      <c r="DWT51" s="211"/>
      <c r="DWU51" s="211"/>
      <c r="DWV51" s="211"/>
      <c r="DWW51" s="211"/>
      <c r="DWX51" s="211"/>
      <c r="DWY51" s="211"/>
      <c r="DWZ51" s="211"/>
      <c r="DXA51" s="211"/>
      <c r="DXB51" s="211"/>
      <c r="DXC51" s="211"/>
      <c r="DXD51" s="211"/>
      <c r="DXE51" s="211"/>
      <c r="DXF51" s="211"/>
      <c r="DXG51" s="211"/>
      <c r="DXH51" s="211"/>
      <c r="DXI51" s="211"/>
      <c r="DXJ51" s="211"/>
      <c r="DXK51" s="211"/>
      <c r="DXL51" s="211"/>
      <c r="DXM51" s="211"/>
      <c r="DXN51" s="211"/>
      <c r="DXO51" s="211"/>
      <c r="DXP51" s="211"/>
      <c r="DXQ51" s="211"/>
      <c r="DXR51" s="211"/>
      <c r="DXS51" s="211"/>
      <c r="DXT51" s="211"/>
      <c r="DXU51" s="211"/>
      <c r="DXV51" s="211"/>
      <c r="DXW51" s="211"/>
      <c r="DXX51" s="211"/>
      <c r="DXY51" s="211"/>
      <c r="DXZ51" s="211"/>
      <c r="DYA51" s="211"/>
      <c r="DYB51" s="211"/>
      <c r="DYC51" s="211"/>
      <c r="DYD51" s="211"/>
      <c r="DYE51" s="211"/>
      <c r="DYF51" s="211"/>
      <c r="DYG51" s="211"/>
      <c r="DYH51" s="211"/>
      <c r="DYI51" s="211"/>
      <c r="DYJ51" s="211"/>
      <c r="DYK51" s="211"/>
      <c r="DYL51" s="211"/>
      <c r="DYM51" s="211"/>
      <c r="DYN51" s="211"/>
      <c r="DYO51" s="211"/>
      <c r="DYP51" s="211"/>
      <c r="DYQ51" s="211"/>
      <c r="DYR51" s="211"/>
      <c r="DYS51" s="211"/>
      <c r="DYT51" s="211"/>
      <c r="DYU51" s="211"/>
      <c r="DYV51" s="211"/>
      <c r="DYW51" s="211"/>
      <c r="DYX51" s="211"/>
      <c r="DYY51" s="211"/>
      <c r="DYZ51" s="211"/>
      <c r="DZA51" s="211"/>
      <c r="DZB51" s="211"/>
      <c r="DZC51" s="211"/>
      <c r="DZD51" s="211"/>
      <c r="DZE51" s="211"/>
      <c r="DZF51" s="211"/>
      <c r="DZG51" s="211"/>
      <c r="DZH51" s="211"/>
      <c r="DZI51" s="211"/>
      <c r="DZJ51" s="211"/>
      <c r="DZK51" s="211"/>
      <c r="DZL51" s="211"/>
      <c r="DZM51" s="211"/>
      <c r="DZN51" s="211"/>
      <c r="DZO51" s="211"/>
      <c r="DZP51" s="211"/>
      <c r="DZQ51" s="211"/>
      <c r="DZR51" s="211"/>
      <c r="DZS51" s="211"/>
      <c r="DZT51" s="211"/>
      <c r="DZU51" s="211"/>
      <c r="DZV51" s="211"/>
      <c r="DZW51" s="211"/>
      <c r="DZX51" s="211"/>
      <c r="DZY51" s="211"/>
      <c r="DZZ51" s="211"/>
      <c r="EAA51" s="211"/>
      <c r="EAB51" s="211"/>
      <c r="EAC51" s="211"/>
      <c r="EAD51" s="211"/>
      <c r="EAE51" s="211"/>
      <c r="EAF51" s="211"/>
      <c r="EAG51" s="211"/>
      <c r="EAH51" s="211"/>
      <c r="EAI51" s="211"/>
      <c r="EAJ51" s="211"/>
      <c r="EAK51" s="211"/>
      <c r="EAL51" s="211"/>
      <c r="EAM51" s="211"/>
      <c r="EAN51" s="211"/>
      <c r="EAO51" s="211"/>
      <c r="EAP51" s="211"/>
      <c r="EAQ51" s="211"/>
      <c r="EAR51" s="211"/>
      <c r="EAS51" s="211"/>
      <c r="EAT51" s="211"/>
      <c r="EAU51" s="211"/>
      <c r="EAV51" s="211"/>
      <c r="EAW51" s="211"/>
      <c r="EAX51" s="211"/>
      <c r="EAY51" s="211"/>
      <c r="EAZ51" s="211"/>
      <c r="EBA51" s="211"/>
      <c r="EBB51" s="211"/>
      <c r="EBC51" s="211"/>
      <c r="EBD51" s="211"/>
      <c r="EBE51" s="211"/>
      <c r="EBF51" s="211"/>
      <c r="EBG51" s="211"/>
      <c r="EBH51" s="211"/>
      <c r="EBI51" s="211"/>
      <c r="EBJ51" s="211"/>
      <c r="EBK51" s="211"/>
      <c r="EBL51" s="211"/>
      <c r="EBM51" s="211"/>
      <c r="EBN51" s="211"/>
      <c r="EBO51" s="211"/>
      <c r="EBP51" s="211"/>
      <c r="EBQ51" s="211"/>
      <c r="EBR51" s="211"/>
      <c r="EBS51" s="211"/>
      <c r="EBT51" s="211"/>
      <c r="EBU51" s="211"/>
      <c r="EBV51" s="211"/>
      <c r="EBW51" s="211"/>
      <c r="EBX51" s="211"/>
      <c r="EBY51" s="211"/>
      <c r="EBZ51" s="211"/>
      <c r="ECA51" s="211"/>
      <c r="ECB51" s="211"/>
      <c r="ECC51" s="211"/>
      <c r="ECD51" s="211"/>
      <c r="ECE51" s="211"/>
      <c r="ECF51" s="211"/>
      <c r="ECG51" s="211"/>
      <c r="ECH51" s="211"/>
      <c r="ECI51" s="211"/>
      <c r="ECJ51" s="211"/>
      <c r="ECK51" s="211"/>
      <c r="ECL51" s="211"/>
      <c r="ECM51" s="211"/>
      <c r="ECN51" s="211"/>
      <c r="ECO51" s="211"/>
      <c r="ECP51" s="211"/>
      <c r="ECQ51" s="211"/>
      <c r="ECR51" s="211"/>
      <c r="ECS51" s="211"/>
      <c r="ECT51" s="211"/>
      <c r="ECU51" s="211"/>
      <c r="ECV51" s="211"/>
      <c r="ECW51" s="211"/>
      <c r="ECX51" s="211"/>
      <c r="ECY51" s="211"/>
      <c r="ECZ51" s="211"/>
      <c r="EDA51" s="211"/>
      <c r="EDB51" s="211"/>
      <c r="EDC51" s="211"/>
      <c r="EDD51" s="211"/>
      <c r="EDE51" s="211"/>
      <c r="EDF51" s="211"/>
      <c r="EDG51" s="211"/>
      <c r="EDH51" s="211"/>
      <c r="EDI51" s="211"/>
      <c r="EDJ51" s="211"/>
      <c r="EDK51" s="211"/>
      <c r="EDL51" s="211"/>
      <c r="EDM51" s="211"/>
      <c r="EDN51" s="211"/>
      <c r="EDO51" s="211"/>
      <c r="EDP51" s="211"/>
      <c r="EDQ51" s="211"/>
      <c r="EDR51" s="211"/>
      <c r="EDS51" s="211"/>
      <c r="EDT51" s="211"/>
      <c r="EDU51" s="211"/>
      <c r="EDV51" s="211"/>
      <c r="EDW51" s="211"/>
      <c r="EDX51" s="211"/>
      <c r="EDY51" s="211"/>
      <c r="EDZ51" s="211"/>
      <c r="EEA51" s="211"/>
      <c r="EEB51" s="211"/>
      <c r="EEC51" s="211"/>
      <c r="EED51" s="211"/>
      <c r="EEE51" s="211"/>
      <c r="EEF51" s="211"/>
      <c r="EEG51" s="211"/>
      <c r="EEH51" s="211"/>
      <c r="EEI51" s="211"/>
      <c r="EEJ51" s="211"/>
      <c r="EEK51" s="211"/>
      <c r="EEL51" s="211"/>
      <c r="EEM51" s="211"/>
      <c r="EEN51" s="211"/>
      <c r="EEO51" s="211"/>
      <c r="EEP51" s="211"/>
      <c r="EEQ51" s="211"/>
      <c r="EER51" s="211"/>
      <c r="EES51" s="211"/>
      <c r="EET51" s="211"/>
      <c r="EEU51" s="211"/>
      <c r="EEV51" s="211"/>
      <c r="EEW51" s="211"/>
      <c r="EEX51" s="211"/>
      <c r="EEY51" s="211"/>
      <c r="EEZ51" s="211"/>
      <c r="EFA51" s="211"/>
      <c r="EFB51" s="211"/>
      <c r="EFC51" s="211"/>
      <c r="EFD51" s="211"/>
      <c r="EFE51" s="211"/>
      <c r="EFF51" s="211"/>
      <c r="EFG51" s="211"/>
      <c r="EFH51" s="211"/>
      <c r="EFI51" s="211"/>
      <c r="EFJ51" s="211"/>
      <c r="EFK51" s="211"/>
      <c r="EFL51" s="211"/>
      <c r="EFM51" s="211"/>
      <c r="EFN51" s="211"/>
      <c r="EFO51" s="211"/>
      <c r="EFP51" s="211"/>
      <c r="EFQ51" s="211"/>
      <c r="EFR51" s="211"/>
      <c r="EFS51" s="211"/>
      <c r="EFT51" s="211"/>
      <c r="EFU51" s="211"/>
      <c r="EFV51" s="211"/>
      <c r="EFW51" s="211"/>
      <c r="EFX51" s="211"/>
      <c r="EFY51" s="211"/>
      <c r="EFZ51" s="211"/>
      <c r="EGA51" s="211"/>
      <c r="EGB51" s="211"/>
      <c r="EGC51" s="211"/>
      <c r="EGD51" s="211"/>
      <c r="EGE51" s="211"/>
      <c r="EGF51" s="211"/>
      <c r="EGG51" s="211"/>
      <c r="EGH51" s="211"/>
      <c r="EGI51" s="211"/>
      <c r="EGJ51" s="211"/>
      <c r="EGK51" s="211"/>
      <c r="EGL51" s="211"/>
      <c r="EGM51" s="211"/>
      <c r="EGN51" s="211"/>
      <c r="EGO51" s="211"/>
      <c r="EGP51" s="211"/>
      <c r="EGQ51" s="211"/>
      <c r="EGR51" s="211"/>
      <c r="EGS51" s="211"/>
      <c r="EGT51" s="211"/>
      <c r="EGU51" s="211"/>
      <c r="EGV51" s="211"/>
      <c r="EGW51" s="211"/>
      <c r="EGX51" s="211"/>
      <c r="EGY51" s="211"/>
      <c r="EGZ51" s="211"/>
      <c r="EHA51" s="211"/>
      <c r="EHB51" s="211"/>
      <c r="EHC51" s="211"/>
      <c r="EHD51" s="211"/>
      <c r="EHE51" s="211"/>
      <c r="EHF51" s="211"/>
      <c r="EHG51" s="211"/>
      <c r="EHH51" s="211"/>
      <c r="EHI51" s="211"/>
      <c r="EHJ51" s="211"/>
      <c r="EHK51" s="211"/>
      <c r="EHL51" s="211"/>
      <c r="EHM51" s="211"/>
      <c r="EHN51" s="211"/>
      <c r="EHO51" s="211"/>
      <c r="EHP51" s="211"/>
      <c r="EHQ51" s="211"/>
      <c r="EHR51" s="211"/>
      <c r="EHS51" s="211"/>
      <c r="EHT51" s="211"/>
      <c r="EHU51" s="211"/>
      <c r="EHV51" s="211"/>
      <c r="EHW51" s="211"/>
      <c r="EHX51" s="211"/>
      <c r="EHY51" s="211"/>
      <c r="EHZ51" s="211"/>
      <c r="EIA51" s="211"/>
      <c r="EIB51" s="211"/>
      <c r="EIC51" s="211"/>
      <c r="EID51" s="211"/>
      <c r="EIE51" s="211"/>
      <c r="EIF51" s="211"/>
      <c r="EIG51" s="211"/>
      <c r="EIH51" s="211"/>
      <c r="EII51" s="211"/>
      <c r="EIJ51" s="211"/>
      <c r="EIK51" s="211"/>
      <c r="EIL51" s="211"/>
      <c r="EIM51" s="211"/>
      <c r="EIN51" s="211"/>
      <c r="EIO51" s="211"/>
      <c r="EIP51" s="211"/>
      <c r="EIQ51" s="211"/>
      <c r="EIR51" s="211"/>
      <c r="EIS51" s="211"/>
      <c r="EIT51" s="211"/>
      <c r="EIU51" s="211"/>
      <c r="EIV51" s="211"/>
      <c r="EIW51" s="211"/>
      <c r="EIX51" s="211"/>
      <c r="EIY51" s="211"/>
      <c r="EIZ51" s="211"/>
      <c r="EJA51" s="211"/>
      <c r="EJB51" s="211"/>
      <c r="EJC51" s="211"/>
      <c r="EJD51" s="211"/>
      <c r="EJE51" s="211"/>
      <c r="EJF51" s="211"/>
      <c r="EJG51" s="211"/>
      <c r="EJH51" s="211"/>
      <c r="EJI51" s="211"/>
      <c r="EJJ51" s="211"/>
      <c r="EJK51" s="211"/>
      <c r="EJL51" s="211"/>
      <c r="EJM51" s="211"/>
      <c r="EJN51" s="211"/>
      <c r="EJO51" s="211"/>
      <c r="EJP51" s="211"/>
      <c r="EJQ51" s="211"/>
      <c r="EJR51" s="211"/>
      <c r="EJS51" s="211"/>
      <c r="EJT51" s="211"/>
      <c r="EJU51" s="211"/>
      <c r="EJV51" s="211"/>
      <c r="EJW51" s="211"/>
      <c r="EJX51" s="211"/>
      <c r="EJY51" s="211"/>
      <c r="EJZ51" s="211"/>
      <c r="EKA51" s="211"/>
      <c r="EKB51" s="211"/>
      <c r="EKC51" s="211"/>
      <c r="EKD51" s="211"/>
      <c r="EKE51" s="211"/>
      <c r="EKF51" s="211"/>
      <c r="EKG51" s="211"/>
      <c r="EKH51" s="211"/>
      <c r="EKI51" s="211"/>
      <c r="EKJ51" s="211"/>
      <c r="EKK51" s="211"/>
      <c r="EKL51" s="211"/>
      <c r="EKM51" s="211"/>
      <c r="EKN51" s="211"/>
      <c r="EKO51" s="211"/>
      <c r="EKP51" s="211"/>
      <c r="EKQ51" s="211"/>
      <c r="EKR51" s="211"/>
      <c r="EKS51" s="211"/>
      <c r="EKT51" s="211"/>
      <c r="EKU51" s="211"/>
      <c r="EKV51" s="211"/>
      <c r="EKW51" s="211"/>
      <c r="EKX51" s="211"/>
      <c r="EKY51" s="211"/>
      <c r="EKZ51" s="211"/>
      <c r="ELA51" s="211"/>
      <c r="ELB51" s="211"/>
      <c r="ELC51" s="211"/>
      <c r="ELD51" s="211"/>
      <c r="ELE51" s="211"/>
      <c r="ELF51" s="211"/>
      <c r="ELG51" s="211"/>
      <c r="ELH51" s="211"/>
      <c r="ELI51" s="211"/>
      <c r="ELJ51" s="211"/>
      <c r="ELK51" s="211"/>
      <c r="ELL51" s="211"/>
      <c r="ELM51" s="211"/>
      <c r="ELN51" s="211"/>
      <c r="ELO51" s="211"/>
      <c r="ELP51" s="211"/>
      <c r="ELQ51" s="211"/>
      <c r="ELR51" s="211"/>
      <c r="ELS51" s="211"/>
      <c r="ELT51" s="211"/>
      <c r="ELU51" s="211"/>
      <c r="ELV51" s="211"/>
      <c r="ELW51" s="211"/>
      <c r="ELX51" s="211"/>
      <c r="ELY51" s="211"/>
      <c r="ELZ51" s="211"/>
      <c r="EMA51" s="211"/>
      <c r="EMB51" s="211"/>
      <c r="EMC51" s="211"/>
      <c r="EMD51" s="211"/>
      <c r="EME51" s="211"/>
      <c r="EMF51" s="211"/>
      <c r="EMG51" s="211"/>
      <c r="EMH51" s="211"/>
      <c r="EMI51" s="211"/>
      <c r="EMJ51" s="211"/>
      <c r="EMK51" s="211"/>
      <c r="EML51" s="211"/>
      <c r="EMM51" s="211"/>
      <c r="EMN51" s="211"/>
      <c r="EMO51" s="211"/>
      <c r="EMP51" s="211"/>
      <c r="EMQ51" s="211"/>
      <c r="EMR51" s="211"/>
      <c r="EMS51" s="211"/>
      <c r="EMT51" s="211"/>
      <c r="EMU51" s="211"/>
      <c r="EMV51" s="211"/>
      <c r="EMW51" s="211"/>
      <c r="EMX51" s="211"/>
      <c r="EMY51" s="211"/>
      <c r="EMZ51" s="211"/>
      <c r="ENA51" s="211"/>
      <c r="ENB51" s="211"/>
      <c r="ENC51" s="211"/>
      <c r="END51" s="211"/>
      <c r="ENE51" s="211"/>
      <c r="ENF51" s="211"/>
      <c r="ENG51" s="211"/>
      <c r="ENH51" s="211"/>
      <c r="ENI51" s="211"/>
      <c r="ENJ51" s="211"/>
      <c r="ENK51" s="211"/>
      <c r="ENL51" s="211"/>
      <c r="ENM51" s="211"/>
      <c r="ENN51" s="211"/>
      <c r="ENO51" s="211"/>
      <c r="ENP51" s="211"/>
      <c r="ENQ51" s="211"/>
      <c r="ENR51" s="211"/>
      <c r="ENS51" s="211"/>
      <c r="ENT51" s="211"/>
      <c r="ENU51" s="211"/>
      <c r="ENV51" s="211"/>
      <c r="ENW51" s="211"/>
      <c r="ENX51" s="211"/>
      <c r="ENY51" s="211"/>
      <c r="ENZ51" s="211"/>
      <c r="EOA51" s="211"/>
      <c r="EOB51" s="211"/>
      <c r="EOC51" s="211"/>
      <c r="EOD51" s="211"/>
      <c r="EOE51" s="211"/>
      <c r="EOF51" s="211"/>
      <c r="EOG51" s="211"/>
      <c r="EOH51" s="211"/>
      <c r="EOI51" s="211"/>
      <c r="EOJ51" s="211"/>
      <c r="EOK51" s="211"/>
      <c r="EOL51" s="211"/>
      <c r="EOM51" s="211"/>
      <c r="EON51" s="211"/>
      <c r="EOO51" s="211"/>
      <c r="EOP51" s="211"/>
      <c r="EOQ51" s="211"/>
      <c r="EOR51" s="211"/>
      <c r="EOS51" s="211"/>
      <c r="EOT51" s="211"/>
      <c r="EOU51" s="211"/>
      <c r="EOV51" s="211"/>
      <c r="EOW51" s="211"/>
      <c r="EOX51" s="211"/>
      <c r="EOY51" s="211"/>
      <c r="EOZ51" s="211"/>
      <c r="EPA51" s="211"/>
      <c r="EPB51" s="211"/>
      <c r="EPC51" s="211"/>
      <c r="EPD51" s="211"/>
      <c r="EPE51" s="211"/>
      <c r="EPF51" s="211"/>
      <c r="EPG51" s="211"/>
      <c r="EPH51" s="211"/>
      <c r="EPI51" s="211"/>
      <c r="EPJ51" s="211"/>
      <c r="EPK51" s="211"/>
      <c r="EPL51" s="211"/>
      <c r="EPM51" s="211"/>
      <c r="EPN51" s="211"/>
      <c r="EPO51" s="211"/>
      <c r="EPP51" s="211"/>
      <c r="EPQ51" s="211"/>
      <c r="EPR51" s="211"/>
      <c r="EPS51" s="211"/>
      <c r="EPT51" s="211"/>
      <c r="EPU51" s="211"/>
      <c r="EPV51" s="211"/>
      <c r="EPW51" s="211"/>
      <c r="EPX51" s="211"/>
      <c r="EPY51" s="211"/>
      <c r="EPZ51" s="211"/>
      <c r="EQA51" s="211"/>
      <c r="EQB51" s="211"/>
      <c r="EQC51" s="211"/>
      <c r="EQD51" s="211"/>
      <c r="EQE51" s="211"/>
      <c r="EQF51" s="211"/>
      <c r="EQG51" s="211"/>
      <c r="EQH51" s="211"/>
      <c r="EQI51" s="211"/>
      <c r="EQJ51" s="211"/>
      <c r="EQK51" s="211"/>
      <c r="EQL51" s="211"/>
      <c r="EQM51" s="211"/>
      <c r="EQN51" s="211"/>
      <c r="EQO51" s="211"/>
      <c r="EQP51" s="211"/>
      <c r="EQQ51" s="211"/>
      <c r="EQR51" s="211"/>
      <c r="EQS51" s="211"/>
      <c r="EQT51" s="211"/>
      <c r="EQU51" s="211"/>
      <c r="EQV51" s="211"/>
      <c r="EQW51" s="211"/>
      <c r="EQX51" s="211"/>
      <c r="EQY51" s="211"/>
      <c r="EQZ51" s="211"/>
      <c r="ERA51" s="211"/>
      <c r="ERB51" s="211"/>
      <c r="ERC51" s="211"/>
      <c r="ERD51" s="211"/>
      <c r="ERE51" s="211"/>
      <c r="ERF51" s="211"/>
      <c r="ERG51" s="211"/>
      <c r="ERH51" s="211"/>
      <c r="ERI51" s="211"/>
      <c r="ERJ51" s="211"/>
      <c r="ERK51" s="211"/>
      <c r="ERL51" s="211"/>
      <c r="ERM51" s="211"/>
      <c r="ERN51" s="211"/>
      <c r="ERO51" s="211"/>
      <c r="ERP51" s="211"/>
      <c r="ERQ51" s="211"/>
      <c r="ERR51" s="211"/>
      <c r="ERS51" s="211"/>
      <c r="ERT51" s="211"/>
      <c r="ERU51" s="211"/>
      <c r="ERV51" s="211"/>
      <c r="ERW51" s="211"/>
      <c r="ERX51" s="211"/>
      <c r="ERY51" s="211"/>
      <c r="ERZ51" s="211"/>
      <c r="ESA51" s="211"/>
      <c r="ESB51" s="211"/>
      <c r="ESC51" s="211"/>
      <c r="ESD51" s="211"/>
      <c r="ESE51" s="211"/>
      <c r="ESF51" s="211"/>
      <c r="ESG51" s="211"/>
      <c r="ESH51" s="211"/>
      <c r="ESI51" s="211"/>
      <c r="ESJ51" s="211"/>
      <c r="ESK51" s="211"/>
      <c r="ESL51" s="211"/>
      <c r="ESM51" s="211"/>
      <c r="ESN51" s="211"/>
      <c r="ESO51" s="211"/>
      <c r="ESP51" s="211"/>
      <c r="ESQ51" s="211"/>
      <c r="ESR51" s="211"/>
      <c r="ESS51" s="211"/>
      <c r="EST51" s="211"/>
      <c r="ESU51" s="211"/>
      <c r="ESV51" s="211"/>
      <c r="ESW51" s="211"/>
      <c r="ESX51" s="211"/>
      <c r="ESY51" s="211"/>
      <c r="ESZ51" s="211"/>
      <c r="ETA51" s="211"/>
      <c r="ETB51" s="211"/>
      <c r="ETC51" s="211"/>
      <c r="ETD51" s="211"/>
      <c r="ETE51" s="211"/>
      <c r="ETF51" s="211"/>
      <c r="ETG51" s="211"/>
      <c r="ETH51" s="211"/>
      <c r="ETI51" s="211"/>
      <c r="ETJ51" s="211"/>
      <c r="ETK51" s="211"/>
      <c r="ETL51" s="211"/>
      <c r="ETM51" s="211"/>
      <c r="ETN51" s="211"/>
      <c r="ETO51" s="211"/>
      <c r="ETP51" s="211"/>
      <c r="ETQ51" s="211"/>
      <c r="ETR51" s="211"/>
      <c r="ETS51" s="211"/>
      <c r="ETT51" s="211"/>
      <c r="ETU51" s="211"/>
      <c r="ETV51" s="211"/>
      <c r="ETW51" s="211"/>
      <c r="ETX51" s="211"/>
      <c r="ETY51" s="211"/>
      <c r="ETZ51" s="211"/>
      <c r="EUA51" s="211"/>
      <c r="EUB51" s="211"/>
      <c r="EUC51" s="211"/>
      <c r="EUD51" s="211"/>
      <c r="EUE51" s="211"/>
      <c r="EUF51" s="211"/>
      <c r="EUG51" s="211"/>
      <c r="EUH51" s="211"/>
      <c r="EUI51" s="211"/>
      <c r="EUJ51" s="211"/>
      <c r="EUK51" s="211"/>
      <c r="EUL51" s="211"/>
      <c r="EUM51" s="211"/>
      <c r="EUN51" s="211"/>
      <c r="EUO51" s="211"/>
      <c r="EUP51" s="211"/>
      <c r="EUQ51" s="211"/>
      <c r="EUR51" s="211"/>
      <c r="EUS51" s="211"/>
      <c r="EUT51" s="211"/>
      <c r="EUU51" s="211"/>
      <c r="EUV51" s="211"/>
      <c r="EUW51" s="211"/>
      <c r="EUX51" s="211"/>
      <c r="EUY51" s="211"/>
      <c r="EUZ51" s="211"/>
      <c r="EVA51" s="211"/>
      <c r="EVB51" s="211"/>
      <c r="EVC51" s="211"/>
      <c r="EVD51" s="211"/>
      <c r="EVE51" s="211"/>
      <c r="EVF51" s="211"/>
      <c r="EVG51" s="211"/>
      <c r="EVH51" s="211"/>
      <c r="EVI51" s="211"/>
      <c r="EVJ51" s="211"/>
      <c r="EVK51" s="211"/>
      <c r="EVL51" s="211"/>
      <c r="EVM51" s="211"/>
      <c r="EVN51" s="211"/>
      <c r="EVO51" s="211"/>
      <c r="EVP51" s="211"/>
      <c r="EVQ51" s="211"/>
      <c r="EVR51" s="211"/>
      <c r="EVS51" s="211"/>
      <c r="EVT51" s="211"/>
      <c r="EVU51" s="211"/>
      <c r="EVV51" s="211"/>
      <c r="EVW51" s="211"/>
      <c r="EVX51" s="211"/>
      <c r="EVY51" s="211"/>
      <c r="EVZ51" s="211"/>
      <c r="EWA51" s="211"/>
      <c r="EWB51" s="211"/>
      <c r="EWC51" s="211"/>
      <c r="EWD51" s="211"/>
      <c r="EWE51" s="211"/>
      <c r="EWF51" s="211"/>
      <c r="EWG51" s="211"/>
      <c r="EWH51" s="211"/>
      <c r="EWI51" s="211"/>
      <c r="EWJ51" s="211"/>
      <c r="EWK51" s="211"/>
      <c r="EWL51" s="211"/>
      <c r="EWM51" s="211"/>
      <c r="EWN51" s="211"/>
      <c r="EWO51" s="211"/>
      <c r="EWP51" s="211"/>
      <c r="EWQ51" s="211"/>
      <c r="EWR51" s="211"/>
      <c r="EWS51" s="211"/>
      <c r="EWT51" s="211"/>
      <c r="EWU51" s="211"/>
      <c r="EWV51" s="211"/>
      <c r="EWW51" s="211"/>
      <c r="EWX51" s="211"/>
      <c r="EWY51" s="211"/>
      <c r="EWZ51" s="211"/>
      <c r="EXA51" s="211"/>
      <c r="EXB51" s="211"/>
      <c r="EXC51" s="211"/>
      <c r="EXD51" s="211"/>
      <c r="EXE51" s="211"/>
      <c r="EXF51" s="211"/>
      <c r="EXG51" s="211"/>
      <c r="EXH51" s="211"/>
      <c r="EXI51" s="211"/>
      <c r="EXJ51" s="211"/>
      <c r="EXK51" s="211"/>
      <c r="EXL51" s="211"/>
      <c r="EXM51" s="211"/>
      <c r="EXN51" s="211"/>
      <c r="EXO51" s="211"/>
      <c r="EXP51" s="211"/>
      <c r="EXQ51" s="211"/>
      <c r="EXR51" s="211"/>
      <c r="EXS51" s="211"/>
      <c r="EXT51" s="211"/>
      <c r="EXU51" s="211"/>
      <c r="EXV51" s="211"/>
      <c r="EXW51" s="211"/>
      <c r="EXX51" s="211"/>
      <c r="EXY51" s="211"/>
      <c r="EXZ51" s="211"/>
      <c r="EYA51" s="211"/>
      <c r="EYB51" s="211"/>
      <c r="EYC51" s="211"/>
      <c r="EYD51" s="211"/>
      <c r="EYE51" s="211"/>
      <c r="EYF51" s="211"/>
      <c r="EYG51" s="211"/>
      <c r="EYH51" s="211"/>
      <c r="EYI51" s="211"/>
      <c r="EYJ51" s="211"/>
      <c r="EYK51" s="211"/>
      <c r="EYL51" s="211"/>
      <c r="EYM51" s="211"/>
      <c r="EYN51" s="211"/>
      <c r="EYO51" s="211"/>
      <c r="EYP51" s="211"/>
      <c r="EYQ51" s="211"/>
      <c r="EYR51" s="211"/>
      <c r="EYS51" s="211"/>
      <c r="EYT51" s="211"/>
      <c r="EYU51" s="211"/>
      <c r="EYV51" s="211"/>
      <c r="EYW51" s="211"/>
      <c r="EYX51" s="211"/>
      <c r="EYY51" s="211"/>
      <c r="EYZ51" s="211"/>
      <c r="EZA51" s="211"/>
      <c r="EZB51" s="211"/>
      <c r="EZC51" s="211"/>
      <c r="EZD51" s="211"/>
      <c r="EZE51" s="211"/>
      <c r="EZF51" s="211"/>
      <c r="EZG51" s="211"/>
      <c r="EZH51" s="211"/>
      <c r="EZI51" s="211"/>
      <c r="EZJ51" s="211"/>
      <c r="EZK51" s="211"/>
      <c r="EZL51" s="211"/>
      <c r="EZM51" s="211"/>
      <c r="EZN51" s="211"/>
      <c r="EZO51" s="211"/>
      <c r="EZP51" s="211"/>
      <c r="EZQ51" s="211"/>
      <c r="EZR51" s="211"/>
      <c r="EZS51" s="211"/>
      <c r="EZT51" s="211"/>
      <c r="EZU51" s="211"/>
      <c r="EZV51" s="211"/>
      <c r="EZW51" s="211"/>
      <c r="EZX51" s="211"/>
      <c r="EZY51" s="211"/>
      <c r="EZZ51" s="211"/>
      <c r="FAA51" s="211"/>
      <c r="FAB51" s="211"/>
      <c r="FAC51" s="211"/>
      <c r="FAD51" s="211"/>
      <c r="FAE51" s="211"/>
      <c r="FAF51" s="211"/>
      <c r="FAG51" s="211"/>
      <c r="FAH51" s="211"/>
      <c r="FAI51" s="211"/>
      <c r="FAJ51" s="211"/>
      <c r="FAK51" s="211"/>
      <c r="FAL51" s="211"/>
      <c r="FAM51" s="211"/>
      <c r="FAN51" s="211"/>
      <c r="FAO51" s="211"/>
      <c r="FAP51" s="211"/>
      <c r="FAQ51" s="211"/>
      <c r="FAR51" s="211"/>
      <c r="FAS51" s="211"/>
      <c r="FAT51" s="211"/>
      <c r="FAU51" s="211"/>
      <c r="FAV51" s="211"/>
      <c r="FAW51" s="211"/>
      <c r="FAX51" s="211"/>
      <c r="FAY51" s="211"/>
      <c r="FAZ51" s="211"/>
      <c r="FBA51" s="211"/>
      <c r="FBB51" s="211"/>
      <c r="FBC51" s="211"/>
      <c r="FBD51" s="211"/>
      <c r="FBE51" s="211"/>
      <c r="FBF51" s="211"/>
      <c r="FBG51" s="211"/>
      <c r="FBH51" s="211"/>
      <c r="FBI51" s="211"/>
      <c r="FBJ51" s="211"/>
      <c r="FBK51" s="211"/>
      <c r="FBL51" s="211"/>
      <c r="FBM51" s="211"/>
      <c r="FBN51" s="211"/>
      <c r="FBO51" s="211"/>
      <c r="FBP51" s="211"/>
      <c r="FBQ51" s="211"/>
      <c r="FBR51" s="211"/>
      <c r="FBS51" s="211"/>
      <c r="FBT51" s="211"/>
      <c r="FBU51" s="211"/>
      <c r="FBV51" s="211"/>
      <c r="FBW51" s="211"/>
      <c r="FBX51" s="211"/>
      <c r="FBY51" s="211"/>
      <c r="FBZ51" s="211"/>
      <c r="FCA51" s="211"/>
      <c r="FCB51" s="211"/>
      <c r="FCC51" s="211"/>
      <c r="FCD51" s="211"/>
      <c r="FCE51" s="211"/>
      <c r="FCF51" s="211"/>
      <c r="FCG51" s="211"/>
      <c r="FCH51" s="211"/>
      <c r="FCI51" s="211"/>
      <c r="FCJ51" s="211"/>
      <c r="FCK51" s="211"/>
      <c r="FCL51" s="211"/>
      <c r="FCM51" s="211"/>
      <c r="FCN51" s="211"/>
      <c r="FCO51" s="211"/>
      <c r="FCP51" s="211"/>
      <c r="FCQ51" s="211"/>
      <c r="FCR51" s="211"/>
      <c r="FCS51" s="211"/>
      <c r="FCT51" s="211"/>
      <c r="FCU51" s="211"/>
      <c r="FCV51" s="211"/>
      <c r="FCW51" s="211"/>
      <c r="FCX51" s="211"/>
      <c r="FCY51" s="211"/>
      <c r="FCZ51" s="211"/>
      <c r="FDA51" s="211"/>
      <c r="FDB51" s="211"/>
      <c r="FDC51" s="211"/>
      <c r="FDD51" s="211"/>
      <c r="FDE51" s="211"/>
      <c r="FDF51" s="211"/>
      <c r="FDG51" s="211"/>
      <c r="FDH51" s="211"/>
      <c r="FDI51" s="211"/>
      <c r="FDJ51" s="211"/>
      <c r="FDK51" s="211"/>
      <c r="FDL51" s="211"/>
      <c r="FDM51" s="211"/>
      <c r="FDN51" s="211"/>
      <c r="FDO51" s="211"/>
      <c r="FDP51" s="211"/>
      <c r="FDQ51" s="211"/>
      <c r="FDR51" s="211"/>
      <c r="FDS51" s="211"/>
      <c r="FDT51" s="211"/>
      <c r="FDU51" s="211"/>
      <c r="FDV51" s="211"/>
      <c r="FDW51" s="211"/>
      <c r="FDX51" s="211"/>
      <c r="FDY51" s="211"/>
      <c r="FDZ51" s="211"/>
      <c r="FEA51" s="211"/>
      <c r="FEB51" s="211"/>
      <c r="FEC51" s="211"/>
      <c r="FED51" s="211"/>
      <c r="FEE51" s="211"/>
      <c r="FEF51" s="211"/>
      <c r="FEG51" s="211"/>
      <c r="FEH51" s="211"/>
      <c r="FEI51" s="211"/>
      <c r="FEJ51" s="211"/>
      <c r="FEK51" s="211"/>
      <c r="FEL51" s="211"/>
      <c r="FEM51" s="211"/>
      <c r="FEN51" s="211"/>
      <c r="FEO51" s="211"/>
      <c r="FEP51" s="211"/>
      <c r="FEQ51" s="211"/>
      <c r="FER51" s="211"/>
      <c r="FES51" s="211"/>
      <c r="FET51" s="211"/>
      <c r="FEU51" s="211"/>
      <c r="FEV51" s="211"/>
      <c r="FEW51" s="211"/>
      <c r="FEX51" s="211"/>
      <c r="FEY51" s="211"/>
      <c r="FEZ51" s="211"/>
      <c r="FFA51" s="211"/>
      <c r="FFB51" s="211"/>
      <c r="FFC51" s="211"/>
      <c r="FFD51" s="211"/>
      <c r="FFE51" s="211"/>
      <c r="FFF51" s="211"/>
      <c r="FFG51" s="211"/>
      <c r="FFH51" s="211"/>
      <c r="FFI51" s="211"/>
      <c r="FFJ51" s="211"/>
      <c r="FFK51" s="211"/>
      <c r="FFL51" s="211"/>
      <c r="FFM51" s="211"/>
      <c r="FFN51" s="211"/>
      <c r="FFO51" s="211"/>
      <c r="FFP51" s="211"/>
      <c r="FFQ51" s="211"/>
      <c r="FFR51" s="211"/>
      <c r="FFS51" s="211"/>
      <c r="FFT51" s="211"/>
      <c r="FFU51" s="211"/>
      <c r="FFV51" s="211"/>
      <c r="FFW51" s="211"/>
      <c r="FFX51" s="211"/>
      <c r="FFY51" s="211"/>
      <c r="FFZ51" s="211"/>
      <c r="FGA51" s="211"/>
      <c r="FGB51" s="211"/>
      <c r="FGC51" s="211"/>
      <c r="FGD51" s="211"/>
      <c r="FGE51" s="211"/>
      <c r="FGF51" s="211"/>
      <c r="FGG51" s="211"/>
      <c r="FGH51" s="211"/>
      <c r="FGI51" s="211"/>
      <c r="FGJ51" s="211"/>
      <c r="FGK51" s="211"/>
      <c r="FGL51" s="211"/>
      <c r="FGM51" s="211"/>
      <c r="FGN51" s="211"/>
      <c r="FGO51" s="211"/>
      <c r="FGP51" s="211"/>
      <c r="FGQ51" s="211"/>
      <c r="FGR51" s="211"/>
      <c r="FGS51" s="211"/>
      <c r="FGT51" s="211"/>
      <c r="FGU51" s="211"/>
      <c r="FGV51" s="211"/>
      <c r="FGW51" s="211"/>
      <c r="FGX51" s="211"/>
      <c r="FGY51" s="211"/>
      <c r="FGZ51" s="211"/>
      <c r="FHA51" s="211"/>
      <c r="FHB51" s="211"/>
      <c r="FHC51" s="211"/>
      <c r="FHD51" s="211"/>
      <c r="FHE51" s="211"/>
      <c r="FHF51" s="211"/>
      <c r="FHG51" s="211"/>
      <c r="FHH51" s="211"/>
      <c r="FHI51" s="211"/>
      <c r="FHJ51" s="211"/>
      <c r="FHK51" s="211"/>
      <c r="FHL51" s="211"/>
      <c r="FHM51" s="211"/>
      <c r="FHN51" s="211"/>
      <c r="FHO51" s="211"/>
      <c r="FHP51" s="211"/>
      <c r="FHQ51" s="211"/>
      <c r="FHR51" s="211"/>
      <c r="FHS51" s="211"/>
      <c r="FHT51" s="211"/>
      <c r="FHU51" s="211"/>
      <c r="FHV51" s="211"/>
      <c r="FHW51" s="211"/>
      <c r="FHX51" s="211"/>
      <c r="FHY51" s="211"/>
      <c r="FHZ51" s="211"/>
      <c r="FIA51" s="211"/>
      <c r="FIB51" s="211"/>
      <c r="FIC51" s="211"/>
      <c r="FID51" s="211"/>
      <c r="FIE51" s="211"/>
      <c r="FIF51" s="211"/>
      <c r="FIG51" s="211"/>
      <c r="FIH51" s="211"/>
      <c r="FII51" s="211"/>
      <c r="FIJ51" s="211"/>
      <c r="FIK51" s="211"/>
      <c r="FIL51" s="211"/>
      <c r="FIM51" s="211"/>
      <c r="FIN51" s="211"/>
      <c r="FIO51" s="211"/>
      <c r="FIP51" s="211"/>
      <c r="FIQ51" s="211"/>
      <c r="FIR51" s="211"/>
      <c r="FIS51" s="211"/>
      <c r="FIT51" s="211"/>
      <c r="FIU51" s="211"/>
      <c r="FIV51" s="211"/>
      <c r="FIW51" s="211"/>
      <c r="FIX51" s="211"/>
      <c r="FIY51" s="211"/>
      <c r="FIZ51" s="211"/>
      <c r="FJA51" s="211"/>
      <c r="FJB51" s="211"/>
      <c r="FJC51" s="211"/>
      <c r="FJD51" s="211"/>
      <c r="FJE51" s="211"/>
      <c r="FJF51" s="211"/>
      <c r="FJG51" s="211"/>
      <c r="FJH51" s="211"/>
      <c r="FJI51" s="211"/>
      <c r="FJJ51" s="211"/>
      <c r="FJK51" s="211"/>
      <c r="FJL51" s="211"/>
      <c r="FJM51" s="211"/>
      <c r="FJN51" s="211"/>
      <c r="FJO51" s="211"/>
      <c r="FJP51" s="211"/>
      <c r="FJQ51" s="211"/>
      <c r="FJR51" s="211"/>
      <c r="FJS51" s="211"/>
      <c r="FJT51" s="211"/>
      <c r="FJU51" s="211"/>
      <c r="FJV51" s="211"/>
      <c r="FJW51" s="211"/>
      <c r="FJX51" s="211"/>
      <c r="FJY51" s="211"/>
      <c r="FJZ51" s="211"/>
      <c r="FKA51" s="211"/>
      <c r="FKB51" s="211"/>
      <c r="FKC51" s="211"/>
      <c r="FKD51" s="211"/>
      <c r="FKE51" s="211"/>
      <c r="FKF51" s="211"/>
      <c r="FKG51" s="211"/>
      <c r="FKH51" s="211"/>
      <c r="FKI51" s="211"/>
      <c r="FKJ51" s="211"/>
      <c r="FKK51" s="211"/>
      <c r="FKL51" s="211"/>
      <c r="FKM51" s="211"/>
      <c r="FKN51" s="211"/>
      <c r="FKO51" s="211"/>
      <c r="FKP51" s="211"/>
      <c r="FKQ51" s="211"/>
      <c r="FKR51" s="211"/>
      <c r="FKS51" s="211"/>
      <c r="FKT51" s="211"/>
      <c r="FKU51" s="211"/>
      <c r="FKV51" s="211"/>
      <c r="FKW51" s="211"/>
      <c r="FKX51" s="211"/>
      <c r="FKY51" s="211"/>
      <c r="FKZ51" s="211"/>
      <c r="FLA51" s="211"/>
      <c r="FLB51" s="211"/>
      <c r="FLC51" s="211"/>
      <c r="FLD51" s="211"/>
      <c r="FLE51" s="211"/>
      <c r="FLF51" s="211"/>
      <c r="FLG51" s="211"/>
      <c r="FLH51" s="211"/>
      <c r="FLI51" s="211"/>
      <c r="FLJ51" s="211"/>
      <c r="FLK51" s="211"/>
      <c r="FLL51" s="211"/>
      <c r="FLM51" s="211"/>
      <c r="FLN51" s="211"/>
      <c r="FLO51" s="211"/>
      <c r="FLP51" s="211"/>
      <c r="FLQ51" s="211"/>
      <c r="FLR51" s="211"/>
      <c r="FLS51" s="211"/>
      <c r="FLT51" s="211"/>
      <c r="FLU51" s="211"/>
      <c r="FLV51" s="211"/>
      <c r="FLW51" s="211"/>
      <c r="FLX51" s="211"/>
      <c r="FLY51" s="211"/>
      <c r="FLZ51" s="211"/>
      <c r="FMA51" s="211"/>
      <c r="FMB51" s="211"/>
      <c r="FMC51" s="211"/>
      <c r="FMD51" s="211"/>
      <c r="FME51" s="211"/>
      <c r="FMF51" s="211"/>
      <c r="FMG51" s="211"/>
      <c r="FMH51" s="211"/>
      <c r="FMI51" s="211"/>
      <c r="FMJ51" s="211"/>
      <c r="FMK51" s="211"/>
      <c r="FML51" s="211"/>
      <c r="FMM51" s="211"/>
      <c r="FMN51" s="211"/>
      <c r="FMO51" s="211"/>
      <c r="FMP51" s="211"/>
      <c r="FMQ51" s="211"/>
      <c r="FMR51" s="211"/>
      <c r="FMS51" s="211"/>
      <c r="FMT51" s="211"/>
      <c r="FMU51" s="211"/>
      <c r="FMV51" s="211"/>
      <c r="FMW51" s="211"/>
      <c r="FMX51" s="211"/>
      <c r="FMY51" s="211"/>
      <c r="FMZ51" s="211"/>
      <c r="FNA51" s="211"/>
      <c r="FNB51" s="211"/>
      <c r="FNC51" s="211"/>
      <c r="FND51" s="211"/>
      <c r="FNE51" s="211"/>
      <c r="FNF51" s="211"/>
      <c r="FNG51" s="211"/>
      <c r="FNH51" s="211"/>
      <c r="FNI51" s="211"/>
      <c r="FNJ51" s="211"/>
      <c r="FNK51" s="211"/>
      <c r="FNL51" s="211"/>
      <c r="FNM51" s="211"/>
      <c r="FNN51" s="211"/>
      <c r="FNO51" s="211"/>
      <c r="FNP51" s="211"/>
      <c r="FNQ51" s="211"/>
      <c r="FNR51" s="211"/>
      <c r="FNS51" s="211"/>
      <c r="FNT51" s="211"/>
      <c r="FNU51" s="211"/>
      <c r="FNV51" s="211"/>
      <c r="FNW51" s="211"/>
      <c r="FNX51" s="211"/>
      <c r="FNY51" s="211"/>
      <c r="FNZ51" s="211"/>
      <c r="FOA51" s="211"/>
      <c r="FOB51" s="211"/>
      <c r="FOC51" s="211"/>
      <c r="FOD51" s="211"/>
      <c r="FOE51" s="211"/>
      <c r="FOF51" s="211"/>
      <c r="FOG51" s="211"/>
      <c r="FOH51" s="211"/>
      <c r="FOI51" s="211"/>
      <c r="FOJ51" s="211"/>
      <c r="FOK51" s="211"/>
      <c r="FOL51" s="211"/>
      <c r="FOM51" s="211"/>
      <c r="FON51" s="211"/>
      <c r="FOO51" s="211"/>
      <c r="FOP51" s="211"/>
      <c r="FOQ51" s="211"/>
      <c r="FOR51" s="211"/>
      <c r="FOS51" s="211"/>
      <c r="FOT51" s="211"/>
      <c r="FOU51" s="211"/>
      <c r="FOV51" s="211"/>
      <c r="FOW51" s="211"/>
      <c r="FOX51" s="211"/>
      <c r="FOY51" s="211"/>
      <c r="FOZ51" s="211"/>
      <c r="FPA51" s="211"/>
      <c r="FPB51" s="211"/>
      <c r="FPC51" s="211"/>
      <c r="FPD51" s="211"/>
      <c r="FPE51" s="211"/>
      <c r="FPF51" s="211"/>
      <c r="FPG51" s="211"/>
      <c r="FPH51" s="211"/>
      <c r="FPI51" s="211"/>
      <c r="FPJ51" s="211"/>
      <c r="FPK51" s="211"/>
      <c r="FPL51" s="211"/>
      <c r="FPM51" s="211"/>
      <c r="FPN51" s="211"/>
      <c r="FPO51" s="211"/>
      <c r="FPP51" s="211"/>
      <c r="FPQ51" s="211"/>
      <c r="FPR51" s="211"/>
      <c r="FPS51" s="211"/>
      <c r="FPT51" s="211"/>
      <c r="FPU51" s="211"/>
      <c r="FPV51" s="211"/>
      <c r="FPW51" s="211"/>
      <c r="FPX51" s="211"/>
      <c r="FPY51" s="211"/>
      <c r="FPZ51" s="211"/>
      <c r="FQA51" s="211"/>
      <c r="FQB51" s="211"/>
      <c r="FQC51" s="211"/>
      <c r="FQD51" s="211"/>
      <c r="FQE51" s="211"/>
      <c r="FQF51" s="211"/>
      <c r="FQG51" s="211"/>
      <c r="FQH51" s="211"/>
      <c r="FQI51" s="211"/>
      <c r="FQJ51" s="211"/>
      <c r="FQK51" s="211"/>
      <c r="FQL51" s="211"/>
      <c r="FQM51" s="211"/>
      <c r="FQN51" s="211"/>
      <c r="FQO51" s="211"/>
      <c r="FQP51" s="211"/>
      <c r="FQQ51" s="211"/>
      <c r="FQR51" s="211"/>
      <c r="FQS51" s="211"/>
      <c r="FQT51" s="211"/>
      <c r="FQU51" s="211"/>
      <c r="FQV51" s="211"/>
      <c r="FQW51" s="211"/>
      <c r="FQX51" s="211"/>
      <c r="FQY51" s="211"/>
      <c r="FQZ51" s="211"/>
      <c r="FRA51" s="211"/>
      <c r="FRB51" s="211"/>
      <c r="FRC51" s="211"/>
      <c r="FRD51" s="211"/>
      <c r="FRE51" s="211"/>
      <c r="FRF51" s="211"/>
      <c r="FRG51" s="211"/>
      <c r="FRH51" s="211"/>
      <c r="FRI51" s="211"/>
      <c r="FRJ51" s="211"/>
      <c r="FRK51" s="211"/>
      <c r="FRL51" s="211"/>
      <c r="FRM51" s="211"/>
      <c r="FRN51" s="211"/>
      <c r="FRO51" s="211"/>
      <c r="FRP51" s="211"/>
      <c r="FRQ51" s="211"/>
      <c r="FRR51" s="211"/>
      <c r="FRS51" s="211"/>
      <c r="FRT51" s="211"/>
      <c r="FRU51" s="211"/>
      <c r="FRV51" s="211"/>
      <c r="FRW51" s="211"/>
      <c r="FRX51" s="211"/>
      <c r="FRY51" s="211"/>
      <c r="FRZ51" s="211"/>
      <c r="FSA51" s="211"/>
      <c r="FSB51" s="211"/>
      <c r="FSC51" s="211"/>
      <c r="FSD51" s="211"/>
      <c r="FSE51" s="211"/>
      <c r="FSF51" s="211"/>
      <c r="FSG51" s="211"/>
      <c r="FSH51" s="211"/>
      <c r="FSI51" s="211"/>
      <c r="FSJ51" s="211"/>
      <c r="FSK51" s="211"/>
      <c r="FSL51" s="211"/>
      <c r="FSM51" s="211"/>
      <c r="FSN51" s="211"/>
      <c r="FSO51" s="211"/>
      <c r="FSP51" s="211"/>
      <c r="FSQ51" s="211"/>
      <c r="FSR51" s="211"/>
      <c r="FSS51" s="211"/>
      <c r="FST51" s="211"/>
      <c r="FSU51" s="211"/>
      <c r="FSV51" s="211"/>
      <c r="FSW51" s="211"/>
      <c r="FSX51" s="211"/>
      <c r="FSY51" s="211"/>
      <c r="FSZ51" s="211"/>
      <c r="FTA51" s="211"/>
      <c r="FTB51" s="211"/>
      <c r="FTC51" s="211"/>
      <c r="FTD51" s="211"/>
      <c r="FTE51" s="211"/>
      <c r="FTF51" s="211"/>
      <c r="FTG51" s="211"/>
      <c r="FTH51" s="211"/>
      <c r="FTI51" s="211"/>
      <c r="FTJ51" s="211"/>
      <c r="FTK51" s="211"/>
      <c r="FTL51" s="211"/>
      <c r="FTM51" s="211"/>
      <c r="FTN51" s="211"/>
      <c r="FTO51" s="211"/>
      <c r="FTP51" s="211"/>
      <c r="FTQ51" s="211"/>
      <c r="FTR51" s="211"/>
      <c r="FTS51" s="211"/>
      <c r="FTT51" s="211"/>
      <c r="FTU51" s="211"/>
      <c r="FTV51" s="211"/>
      <c r="FTW51" s="211"/>
      <c r="FTX51" s="211"/>
      <c r="FTY51" s="211"/>
      <c r="FTZ51" s="211"/>
      <c r="FUA51" s="211"/>
      <c r="FUB51" s="211"/>
      <c r="FUC51" s="211"/>
      <c r="FUD51" s="211"/>
      <c r="FUE51" s="211"/>
      <c r="FUF51" s="211"/>
      <c r="FUG51" s="211"/>
      <c r="FUH51" s="211"/>
      <c r="FUI51" s="211"/>
      <c r="FUJ51" s="211"/>
      <c r="FUK51" s="211"/>
      <c r="FUL51" s="211"/>
      <c r="FUM51" s="211"/>
      <c r="FUN51" s="211"/>
      <c r="FUO51" s="211"/>
      <c r="FUP51" s="211"/>
      <c r="FUQ51" s="211"/>
      <c r="FUR51" s="211"/>
      <c r="FUS51" s="211"/>
      <c r="FUT51" s="211"/>
      <c r="FUU51" s="211"/>
      <c r="FUV51" s="211"/>
      <c r="FUW51" s="211"/>
      <c r="FUX51" s="211"/>
      <c r="FUY51" s="211"/>
      <c r="FUZ51" s="211"/>
      <c r="FVA51" s="211"/>
      <c r="FVB51" s="211"/>
      <c r="FVC51" s="211"/>
      <c r="FVD51" s="211"/>
      <c r="FVE51" s="211"/>
      <c r="FVF51" s="211"/>
      <c r="FVG51" s="211"/>
      <c r="FVH51" s="211"/>
      <c r="FVI51" s="211"/>
      <c r="FVJ51" s="211"/>
      <c r="FVK51" s="211"/>
      <c r="FVL51" s="211"/>
      <c r="FVM51" s="211"/>
      <c r="FVN51" s="211"/>
      <c r="FVO51" s="211"/>
      <c r="FVP51" s="211"/>
      <c r="FVQ51" s="211"/>
      <c r="FVR51" s="211"/>
      <c r="FVS51" s="211"/>
      <c r="FVT51" s="211"/>
      <c r="FVU51" s="211"/>
      <c r="FVV51" s="211"/>
      <c r="FVW51" s="211"/>
      <c r="FVX51" s="211"/>
      <c r="FVY51" s="211"/>
      <c r="FVZ51" s="211"/>
      <c r="FWA51" s="211"/>
      <c r="FWB51" s="211"/>
      <c r="FWC51" s="211"/>
      <c r="FWD51" s="211"/>
      <c r="FWE51" s="211"/>
      <c r="FWF51" s="211"/>
      <c r="FWG51" s="211"/>
      <c r="FWH51" s="211"/>
      <c r="FWI51" s="211"/>
      <c r="FWJ51" s="211"/>
      <c r="FWK51" s="211"/>
      <c r="FWL51" s="211"/>
      <c r="FWM51" s="211"/>
      <c r="FWN51" s="211"/>
      <c r="FWO51" s="211"/>
      <c r="FWP51" s="211"/>
      <c r="FWQ51" s="211"/>
      <c r="FWR51" s="211"/>
      <c r="FWS51" s="211"/>
      <c r="FWT51" s="211"/>
      <c r="FWU51" s="211"/>
      <c r="FWV51" s="211"/>
      <c r="FWW51" s="211"/>
      <c r="FWX51" s="211"/>
      <c r="FWY51" s="211"/>
      <c r="FWZ51" s="211"/>
      <c r="FXA51" s="211"/>
      <c r="FXB51" s="211"/>
      <c r="FXC51" s="211"/>
      <c r="FXD51" s="211"/>
      <c r="FXE51" s="211"/>
      <c r="FXF51" s="211"/>
      <c r="FXG51" s="211"/>
      <c r="FXH51" s="211"/>
      <c r="FXI51" s="211"/>
      <c r="FXJ51" s="211"/>
      <c r="FXK51" s="211"/>
      <c r="FXL51" s="211"/>
      <c r="FXM51" s="211"/>
      <c r="FXN51" s="211"/>
      <c r="FXO51" s="211"/>
      <c r="FXP51" s="211"/>
      <c r="FXQ51" s="211"/>
      <c r="FXR51" s="211"/>
      <c r="FXS51" s="211"/>
      <c r="FXT51" s="211"/>
      <c r="FXU51" s="211"/>
      <c r="FXV51" s="211"/>
      <c r="FXW51" s="211"/>
      <c r="FXX51" s="211"/>
      <c r="FXY51" s="211"/>
      <c r="FXZ51" s="211"/>
      <c r="FYA51" s="211"/>
      <c r="FYB51" s="211"/>
      <c r="FYC51" s="211"/>
      <c r="FYD51" s="211"/>
      <c r="FYE51" s="211"/>
      <c r="FYF51" s="211"/>
      <c r="FYG51" s="211"/>
      <c r="FYH51" s="211"/>
      <c r="FYI51" s="211"/>
      <c r="FYJ51" s="211"/>
      <c r="FYK51" s="211"/>
      <c r="FYL51" s="211"/>
      <c r="FYM51" s="211"/>
      <c r="FYN51" s="211"/>
      <c r="FYO51" s="211"/>
      <c r="FYP51" s="211"/>
      <c r="FYQ51" s="211"/>
      <c r="FYR51" s="211"/>
      <c r="FYS51" s="211"/>
      <c r="FYT51" s="211"/>
      <c r="FYU51" s="211"/>
      <c r="FYV51" s="211"/>
      <c r="FYW51" s="211"/>
      <c r="FYX51" s="211"/>
      <c r="FYY51" s="211"/>
      <c r="FYZ51" s="211"/>
      <c r="FZA51" s="211"/>
      <c r="FZB51" s="211"/>
      <c r="FZC51" s="211"/>
      <c r="FZD51" s="211"/>
      <c r="FZE51" s="211"/>
      <c r="FZF51" s="211"/>
      <c r="FZG51" s="211"/>
      <c r="FZH51" s="211"/>
      <c r="FZI51" s="211"/>
      <c r="FZJ51" s="211"/>
      <c r="FZK51" s="211"/>
      <c r="FZL51" s="211"/>
      <c r="FZM51" s="211"/>
      <c r="FZN51" s="211"/>
      <c r="FZO51" s="211"/>
      <c r="FZP51" s="211"/>
      <c r="FZQ51" s="211"/>
      <c r="FZR51" s="211"/>
      <c r="FZS51" s="211"/>
      <c r="FZT51" s="211"/>
      <c r="FZU51" s="211"/>
      <c r="FZV51" s="211"/>
      <c r="FZW51" s="211"/>
      <c r="FZX51" s="211"/>
      <c r="FZY51" s="211"/>
      <c r="FZZ51" s="211"/>
      <c r="GAA51" s="211"/>
      <c r="GAB51" s="211"/>
      <c r="GAC51" s="211"/>
      <c r="GAD51" s="211"/>
      <c r="GAE51" s="211"/>
      <c r="GAF51" s="211"/>
      <c r="GAG51" s="211"/>
      <c r="GAH51" s="211"/>
      <c r="GAI51" s="211"/>
      <c r="GAJ51" s="211"/>
      <c r="GAK51" s="211"/>
      <c r="GAL51" s="211"/>
      <c r="GAM51" s="211"/>
      <c r="GAN51" s="211"/>
      <c r="GAO51" s="211"/>
      <c r="GAP51" s="211"/>
      <c r="GAQ51" s="211"/>
      <c r="GAR51" s="211"/>
      <c r="GAS51" s="211"/>
      <c r="GAT51" s="211"/>
      <c r="GAU51" s="211"/>
      <c r="GAV51" s="211"/>
      <c r="GAW51" s="211"/>
      <c r="GAX51" s="211"/>
      <c r="GAY51" s="211"/>
      <c r="GAZ51" s="211"/>
      <c r="GBA51" s="211"/>
      <c r="GBB51" s="211"/>
      <c r="GBC51" s="211"/>
      <c r="GBD51" s="211"/>
      <c r="GBE51" s="211"/>
      <c r="GBF51" s="211"/>
      <c r="GBG51" s="211"/>
      <c r="GBH51" s="211"/>
      <c r="GBI51" s="211"/>
      <c r="GBJ51" s="211"/>
      <c r="GBK51" s="211"/>
      <c r="GBL51" s="211"/>
      <c r="GBM51" s="211"/>
      <c r="GBN51" s="211"/>
      <c r="GBO51" s="211"/>
      <c r="GBP51" s="211"/>
      <c r="GBQ51" s="211"/>
      <c r="GBR51" s="211"/>
      <c r="GBS51" s="211"/>
      <c r="GBT51" s="211"/>
      <c r="GBU51" s="211"/>
      <c r="GBV51" s="211"/>
      <c r="GBW51" s="211"/>
      <c r="GBX51" s="211"/>
      <c r="GBY51" s="211"/>
      <c r="GBZ51" s="211"/>
      <c r="GCA51" s="211"/>
      <c r="GCB51" s="211"/>
      <c r="GCC51" s="211"/>
      <c r="GCD51" s="211"/>
      <c r="GCE51" s="211"/>
      <c r="GCF51" s="211"/>
      <c r="GCG51" s="211"/>
      <c r="GCH51" s="211"/>
      <c r="GCI51" s="211"/>
      <c r="GCJ51" s="211"/>
      <c r="GCK51" s="211"/>
      <c r="GCL51" s="211"/>
      <c r="GCM51" s="211"/>
      <c r="GCN51" s="211"/>
      <c r="GCO51" s="211"/>
      <c r="GCP51" s="211"/>
      <c r="GCQ51" s="211"/>
      <c r="GCR51" s="211"/>
      <c r="GCS51" s="211"/>
      <c r="GCT51" s="211"/>
      <c r="GCU51" s="211"/>
      <c r="GCV51" s="211"/>
      <c r="GCW51" s="211"/>
      <c r="GCX51" s="211"/>
      <c r="GCY51" s="211"/>
      <c r="GCZ51" s="211"/>
      <c r="GDA51" s="211"/>
      <c r="GDB51" s="211"/>
      <c r="GDC51" s="211"/>
      <c r="GDD51" s="211"/>
      <c r="GDE51" s="211"/>
      <c r="GDF51" s="211"/>
      <c r="GDG51" s="211"/>
      <c r="GDH51" s="211"/>
      <c r="GDI51" s="211"/>
      <c r="GDJ51" s="211"/>
      <c r="GDK51" s="211"/>
      <c r="GDL51" s="211"/>
      <c r="GDM51" s="211"/>
      <c r="GDN51" s="211"/>
      <c r="GDO51" s="211"/>
      <c r="GDP51" s="211"/>
      <c r="GDQ51" s="211"/>
      <c r="GDR51" s="211"/>
      <c r="GDS51" s="211"/>
      <c r="GDT51" s="211"/>
      <c r="GDU51" s="211"/>
      <c r="GDV51" s="211"/>
      <c r="GDW51" s="211"/>
      <c r="GDX51" s="211"/>
      <c r="GDY51" s="211"/>
      <c r="GDZ51" s="211"/>
      <c r="GEA51" s="211"/>
      <c r="GEB51" s="211"/>
      <c r="GEC51" s="211"/>
      <c r="GED51" s="211"/>
      <c r="GEE51" s="211"/>
      <c r="GEF51" s="211"/>
      <c r="GEG51" s="211"/>
      <c r="GEH51" s="211"/>
      <c r="GEI51" s="211"/>
      <c r="GEJ51" s="211"/>
      <c r="GEK51" s="211"/>
      <c r="GEL51" s="211"/>
      <c r="GEM51" s="211"/>
      <c r="GEN51" s="211"/>
      <c r="GEO51" s="211"/>
      <c r="GEP51" s="211"/>
      <c r="GEQ51" s="211"/>
      <c r="GER51" s="211"/>
      <c r="GES51" s="211"/>
      <c r="GET51" s="211"/>
      <c r="GEU51" s="211"/>
      <c r="GEV51" s="211"/>
      <c r="GEW51" s="211"/>
      <c r="GEX51" s="211"/>
      <c r="GEY51" s="211"/>
      <c r="GEZ51" s="211"/>
      <c r="GFA51" s="211"/>
      <c r="GFB51" s="211"/>
      <c r="GFC51" s="211"/>
      <c r="GFD51" s="211"/>
      <c r="GFE51" s="211"/>
      <c r="GFF51" s="211"/>
      <c r="GFG51" s="211"/>
      <c r="GFH51" s="211"/>
      <c r="GFI51" s="211"/>
      <c r="GFJ51" s="211"/>
      <c r="GFK51" s="211"/>
      <c r="GFL51" s="211"/>
      <c r="GFM51" s="211"/>
      <c r="GFN51" s="211"/>
      <c r="GFO51" s="211"/>
      <c r="GFP51" s="211"/>
      <c r="GFQ51" s="211"/>
      <c r="GFR51" s="211"/>
      <c r="GFS51" s="211"/>
      <c r="GFT51" s="211"/>
      <c r="GFU51" s="211"/>
      <c r="GFV51" s="211"/>
      <c r="GFW51" s="211"/>
      <c r="GFX51" s="211"/>
      <c r="GFY51" s="211"/>
      <c r="GFZ51" s="211"/>
      <c r="GGA51" s="211"/>
      <c r="GGB51" s="211"/>
      <c r="GGC51" s="211"/>
      <c r="GGD51" s="211"/>
      <c r="GGE51" s="211"/>
      <c r="GGF51" s="211"/>
      <c r="GGG51" s="211"/>
      <c r="GGH51" s="211"/>
      <c r="GGI51" s="211"/>
      <c r="GGJ51" s="211"/>
      <c r="GGK51" s="211"/>
      <c r="GGL51" s="211"/>
      <c r="GGM51" s="211"/>
      <c r="GGN51" s="211"/>
      <c r="GGO51" s="211"/>
      <c r="GGP51" s="211"/>
      <c r="GGQ51" s="211"/>
      <c r="GGR51" s="211"/>
      <c r="GGS51" s="211"/>
      <c r="GGT51" s="211"/>
      <c r="GGU51" s="211"/>
      <c r="GGV51" s="211"/>
      <c r="GGW51" s="211"/>
      <c r="GGX51" s="211"/>
      <c r="GGY51" s="211"/>
      <c r="GGZ51" s="211"/>
      <c r="GHA51" s="211"/>
      <c r="GHB51" s="211"/>
      <c r="GHC51" s="211"/>
      <c r="GHD51" s="211"/>
      <c r="GHE51" s="211"/>
      <c r="GHF51" s="211"/>
      <c r="GHG51" s="211"/>
      <c r="GHH51" s="211"/>
      <c r="GHI51" s="211"/>
      <c r="GHJ51" s="211"/>
      <c r="GHK51" s="211"/>
      <c r="GHL51" s="211"/>
      <c r="GHM51" s="211"/>
      <c r="GHN51" s="211"/>
      <c r="GHO51" s="211"/>
      <c r="GHP51" s="211"/>
      <c r="GHQ51" s="211"/>
      <c r="GHR51" s="211"/>
      <c r="GHS51" s="211"/>
      <c r="GHT51" s="211"/>
      <c r="GHU51" s="211"/>
      <c r="GHV51" s="211"/>
      <c r="GHW51" s="211"/>
      <c r="GHX51" s="211"/>
      <c r="GHY51" s="211"/>
      <c r="GHZ51" s="211"/>
      <c r="GIA51" s="211"/>
      <c r="GIB51" s="211"/>
      <c r="GIC51" s="211"/>
      <c r="GID51" s="211"/>
      <c r="GIE51" s="211"/>
      <c r="GIF51" s="211"/>
      <c r="GIG51" s="211"/>
      <c r="GIH51" s="211"/>
      <c r="GII51" s="211"/>
      <c r="GIJ51" s="211"/>
      <c r="GIK51" s="211"/>
      <c r="GIL51" s="211"/>
      <c r="GIM51" s="211"/>
      <c r="GIN51" s="211"/>
      <c r="GIO51" s="211"/>
      <c r="GIP51" s="211"/>
      <c r="GIQ51" s="211"/>
      <c r="GIR51" s="211"/>
      <c r="GIS51" s="211"/>
      <c r="GIT51" s="211"/>
      <c r="GIU51" s="211"/>
      <c r="GIV51" s="211"/>
      <c r="GIW51" s="211"/>
      <c r="GIX51" s="211"/>
      <c r="GIY51" s="211"/>
      <c r="GIZ51" s="211"/>
      <c r="GJA51" s="211"/>
      <c r="GJB51" s="211"/>
      <c r="GJC51" s="211"/>
      <c r="GJD51" s="211"/>
      <c r="GJE51" s="211"/>
      <c r="GJF51" s="211"/>
      <c r="GJG51" s="211"/>
      <c r="GJH51" s="211"/>
      <c r="GJI51" s="211"/>
      <c r="GJJ51" s="211"/>
      <c r="GJK51" s="211"/>
      <c r="GJL51" s="211"/>
      <c r="GJM51" s="211"/>
      <c r="GJN51" s="211"/>
      <c r="GJO51" s="211"/>
      <c r="GJP51" s="211"/>
      <c r="GJQ51" s="211"/>
      <c r="GJR51" s="211"/>
      <c r="GJS51" s="211"/>
      <c r="GJT51" s="211"/>
      <c r="GJU51" s="211"/>
      <c r="GJV51" s="211"/>
      <c r="GJW51" s="211"/>
      <c r="GJX51" s="211"/>
      <c r="GJY51" s="211"/>
      <c r="GJZ51" s="211"/>
      <c r="GKA51" s="211"/>
      <c r="GKB51" s="211"/>
      <c r="GKC51" s="211"/>
      <c r="GKD51" s="211"/>
      <c r="GKE51" s="211"/>
      <c r="GKF51" s="211"/>
      <c r="GKG51" s="211"/>
      <c r="GKH51" s="211"/>
      <c r="GKI51" s="211"/>
      <c r="GKJ51" s="211"/>
      <c r="GKK51" s="211"/>
      <c r="GKL51" s="211"/>
      <c r="GKM51" s="211"/>
      <c r="GKN51" s="211"/>
      <c r="GKO51" s="211"/>
      <c r="GKP51" s="211"/>
      <c r="GKQ51" s="211"/>
      <c r="GKR51" s="211"/>
      <c r="GKS51" s="211"/>
      <c r="GKT51" s="211"/>
      <c r="GKU51" s="211"/>
      <c r="GKV51" s="211"/>
      <c r="GKW51" s="211"/>
      <c r="GKX51" s="211"/>
      <c r="GKY51" s="211"/>
      <c r="GKZ51" s="211"/>
      <c r="GLA51" s="211"/>
      <c r="GLB51" s="211"/>
      <c r="GLC51" s="211"/>
      <c r="GLD51" s="211"/>
      <c r="GLE51" s="211"/>
      <c r="GLF51" s="211"/>
      <c r="GLG51" s="211"/>
      <c r="GLH51" s="211"/>
      <c r="GLI51" s="211"/>
      <c r="GLJ51" s="211"/>
      <c r="GLK51" s="211"/>
      <c r="GLL51" s="211"/>
      <c r="GLM51" s="211"/>
      <c r="GLN51" s="211"/>
      <c r="GLO51" s="211"/>
      <c r="GLP51" s="211"/>
      <c r="GLQ51" s="211"/>
      <c r="GLR51" s="211"/>
      <c r="GLS51" s="211"/>
      <c r="GLT51" s="211"/>
      <c r="GLU51" s="211"/>
      <c r="GLV51" s="211"/>
      <c r="GLW51" s="211"/>
      <c r="GLX51" s="211"/>
      <c r="GLY51" s="211"/>
      <c r="GLZ51" s="211"/>
      <c r="GMA51" s="211"/>
      <c r="GMB51" s="211"/>
      <c r="GMC51" s="211"/>
      <c r="GMD51" s="211"/>
      <c r="GME51" s="211"/>
      <c r="GMF51" s="211"/>
      <c r="GMG51" s="211"/>
      <c r="GMH51" s="211"/>
      <c r="GMI51" s="211"/>
      <c r="GMJ51" s="211"/>
      <c r="GMK51" s="211"/>
      <c r="GML51" s="211"/>
      <c r="GMM51" s="211"/>
      <c r="GMN51" s="211"/>
      <c r="GMO51" s="211"/>
      <c r="GMP51" s="211"/>
      <c r="GMQ51" s="211"/>
      <c r="GMR51" s="211"/>
      <c r="GMS51" s="211"/>
      <c r="GMT51" s="211"/>
      <c r="GMU51" s="211"/>
      <c r="GMV51" s="211"/>
      <c r="GMW51" s="211"/>
      <c r="GMX51" s="211"/>
      <c r="GMY51" s="211"/>
      <c r="GMZ51" s="211"/>
      <c r="GNA51" s="211"/>
      <c r="GNB51" s="211"/>
      <c r="GNC51" s="211"/>
      <c r="GND51" s="211"/>
      <c r="GNE51" s="211"/>
      <c r="GNF51" s="211"/>
      <c r="GNG51" s="211"/>
      <c r="GNH51" s="211"/>
      <c r="GNI51" s="211"/>
      <c r="GNJ51" s="211"/>
      <c r="GNK51" s="211"/>
      <c r="GNL51" s="211"/>
      <c r="GNM51" s="211"/>
      <c r="GNN51" s="211"/>
      <c r="GNO51" s="211"/>
      <c r="GNP51" s="211"/>
      <c r="GNQ51" s="211"/>
      <c r="GNR51" s="211"/>
      <c r="GNS51" s="211"/>
      <c r="GNT51" s="211"/>
      <c r="GNU51" s="211"/>
      <c r="GNV51" s="211"/>
      <c r="GNW51" s="211"/>
      <c r="GNX51" s="211"/>
      <c r="GNY51" s="211"/>
      <c r="GNZ51" s="211"/>
      <c r="GOA51" s="211"/>
      <c r="GOB51" s="211"/>
      <c r="GOC51" s="211"/>
      <c r="GOD51" s="211"/>
      <c r="GOE51" s="211"/>
      <c r="GOF51" s="211"/>
      <c r="GOG51" s="211"/>
      <c r="GOH51" s="211"/>
      <c r="GOI51" s="211"/>
      <c r="GOJ51" s="211"/>
      <c r="GOK51" s="211"/>
      <c r="GOL51" s="211"/>
      <c r="GOM51" s="211"/>
      <c r="GON51" s="211"/>
      <c r="GOO51" s="211"/>
      <c r="GOP51" s="211"/>
      <c r="GOQ51" s="211"/>
      <c r="GOR51" s="211"/>
      <c r="GOS51" s="211"/>
      <c r="GOT51" s="211"/>
      <c r="GOU51" s="211"/>
      <c r="GOV51" s="211"/>
      <c r="GOW51" s="211"/>
      <c r="GOX51" s="211"/>
      <c r="GOY51" s="211"/>
      <c r="GOZ51" s="211"/>
      <c r="GPA51" s="211"/>
      <c r="GPB51" s="211"/>
      <c r="GPC51" s="211"/>
      <c r="GPD51" s="211"/>
      <c r="GPE51" s="211"/>
      <c r="GPF51" s="211"/>
      <c r="GPG51" s="211"/>
      <c r="GPH51" s="211"/>
      <c r="GPI51" s="211"/>
      <c r="GPJ51" s="211"/>
      <c r="GPK51" s="211"/>
      <c r="GPL51" s="211"/>
      <c r="GPM51" s="211"/>
      <c r="GPN51" s="211"/>
      <c r="GPO51" s="211"/>
      <c r="GPP51" s="211"/>
      <c r="GPQ51" s="211"/>
      <c r="GPR51" s="211"/>
      <c r="GPS51" s="211"/>
      <c r="GPT51" s="211"/>
      <c r="GPU51" s="211"/>
      <c r="GPV51" s="211"/>
      <c r="GPW51" s="211"/>
      <c r="GPX51" s="211"/>
      <c r="GPY51" s="211"/>
      <c r="GPZ51" s="211"/>
      <c r="GQA51" s="211"/>
      <c r="GQB51" s="211"/>
      <c r="GQC51" s="211"/>
      <c r="GQD51" s="211"/>
      <c r="GQE51" s="211"/>
      <c r="GQF51" s="211"/>
      <c r="GQG51" s="211"/>
      <c r="GQH51" s="211"/>
      <c r="GQI51" s="211"/>
      <c r="GQJ51" s="211"/>
      <c r="GQK51" s="211"/>
      <c r="GQL51" s="211"/>
      <c r="GQM51" s="211"/>
      <c r="GQN51" s="211"/>
      <c r="GQO51" s="211"/>
      <c r="GQP51" s="211"/>
      <c r="GQQ51" s="211"/>
      <c r="GQR51" s="211"/>
      <c r="GQS51" s="211"/>
      <c r="GQT51" s="211"/>
      <c r="GQU51" s="211"/>
      <c r="GQV51" s="211"/>
      <c r="GQW51" s="211"/>
      <c r="GQX51" s="211"/>
      <c r="GQY51" s="211"/>
      <c r="GQZ51" s="211"/>
      <c r="GRA51" s="211"/>
      <c r="GRB51" s="211"/>
      <c r="GRC51" s="211"/>
      <c r="GRD51" s="211"/>
      <c r="GRE51" s="211"/>
      <c r="GRF51" s="211"/>
      <c r="GRG51" s="211"/>
      <c r="GRH51" s="211"/>
      <c r="GRI51" s="211"/>
      <c r="GRJ51" s="211"/>
      <c r="GRK51" s="211"/>
      <c r="GRL51" s="211"/>
      <c r="GRM51" s="211"/>
      <c r="GRN51" s="211"/>
      <c r="GRO51" s="211"/>
      <c r="GRP51" s="211"/>
      <c r="GRQ51" s="211"/>
      <c r="GRR51" s="211"/>
      <c r="GRS51" s="211"/>
      <c r="GRT51" s="211"/>
      <c r="GRU51" s="211"/>
      <c r="GRV51" s="211"/>
      <c r="GRW51" s="211"/>
      <c r="GRX51" s="211"/>
      <c r="GRY51" s="211"/>
      <c r="GRZ51" s="211"/>
      <c r="GSA51" s="211"/>
      <c r="GSB51" s="211"/>
      <c r="GSC51" s="211"/>
      <c r="GSD51" s="211"/>
      <c r="GSE51" s="211"/>
      <c r="GSF51" s="211"/>
      <c r="GSG51" s="211"/>
      <c r="GSH51" s="211"/>
      <c r="GSI51" s="211"/>
      <c r="GSJ51" s="211"/>
      <c r="GSK51" s="211"/>
      <c r="GSL51" s="211"/>
      <c r="GSM51" s="211"/>
      <c r="GSN51" s="211"/>
      <c r="GSO51" s="211"/>
      <c r="GSP51" s="211"/>
      <c r="GSQ51" s="211"/>
      <c r="GSR51" s="211"/>
      <c r="GSS51" s="211"/>
      <c r="GST51" s="211"/>
      <c r="GSU51" s="211"/>
      <c r="GSV51" s="211"/>
      <c r="GSW51" s="211"/>
      <c r="GSX51" s="211"/>
      <c r="GSY51" s="211"/>
      <c r="GSZ51" s="211"/>
      <c r="GTA51" s="211"/>
      <c r="GTB51" s="211"/>
      <c r="GTC51" s="211"/>
      <c r="GTD51" s="211"/>
      <c r="GTE51" s="211"/>
      <c r="GTF51" s="211"/>
      <c r="GTG51" s="211"/>
      <c r="GTH51" s="211"/>
      <c r="GTI51" s="211"/>
      <c r="GTJ51" s="211"/>
      <c r="GTK51" s="211"/>
      <c r="GTL51" s="211"/>
      <c r="GTM51" s="211"/>
      <c r="GTN51" s="211"/>
      <c r="GTO51" s="211"/>
      <c r="GTP51" s="211"/>
      <c r="GTQ51" s="211"/>
      <c r="GTR51" s="211"/>
      <c r="GTS51" s="211"/>
      <c r="GTT51" s="211"/>
      <c r="GTU51" s="211"/>
      <c r="GTV51" s="211"/>
      <c r="GTW51" s="211"/>
      <c r="GTX51" s="211"/>
      <c r="GTY51" s="211"/>
      <c r="GTZ51" s="211"/>
      <c r="GUA51" s="211"/>
      <c r="GUB51" s="211"/>
      <c r="GUC51" s="211"/>
      <c r="GUD51" s="211"/>
      <c r="GUE51" s="211"/>
      <c r="GUF51" s="211"/>
      <c r="GUG51" s="211"/>
      <c r="GUH51" s="211"/>
      <c r="GUI51" s="211"/>
      <c r="GUJ51" s="211"/>
      <c r="GUK51" s="211"/>
      <c r="GUL51" s="211"/>
      <c r="GUM51" s="211"/>
      <c r="GUN51" s="211"/>
      <c r="GUO51" s="211"/>
      <c r="GUP51" s="211"/>
      <c r="GUQ51" s="211"/>
      <c r="GUR51" s="211"/>
      <c r="GUS51" s="211"/>
      <c r="GUT51" s="211"/>
      <c r="GUU51" s="211"/>
      <c r="GUV51" s="211"/>
      <c r="GUW51" s="211"/>
      <c r="GUX51" s="211"/>
      <c r="GUY51" s="211"/>
      <c r="GUZ51" s="211"/>
      <c r="GVA51" s="211"/>
      <c r="GVB51" s="211"/>
      <c r="GVC51" s="211"/>
      <c r="GVD51" s="211"/>
      <c r="GVE51" s="211"/>
      <c r="GVF51" s="211"/>
      <c r="GVG51" s="211"/>
      <c r="GVH51" s="211"/>
      <c r="GVI51" s="211"/>
      <c r="GVJ51" s="211"/>
      <c r="GVK51" s="211"/>
      <c r="GVL51" s="211"/>
      <c r="GVM51" s="211"/>
      <c r="GVN51" s="211"/>
      <c r="GVO51" s="211"/>
      <c r="GVP51" s="211"/>
      <c r="GVQ51" s="211"/>
      <c r="GVR51" s="211"/>
      <c r="GVS51" s="211"/>
      <c r="GVT51" s="211"/>
      <c r="GVU51" s="211"/>
      <c r="GVV51" s="211"/>
      <c r="GVW51" s="211"/>
      <c r="GVX51" s="211"/>
      <c r="GVY51" s="211"/>
      <c r="GVZ51" s="211"/>
      <c r="GWA51" s="211"/>
      <c r="GWB51" s="211"/>
      <c r="GWC51" s="211"/>
      <c r="GWD51" s="211"/>
      <c r="GWE51" s="211"/>
      <c r="GWF51" s="211"/>
      <c r="GWG51" s="211"/>
      <c r="GWH51" s="211"/>
      <c r="GWI51" s="211"/>
      <c r="GWJ51" s="211"/>
      <c r="GWK51" s="211"/>
      <c r="GWL51" s="211"/>
      <c r="GWM51" s="211"/>
      <c r="GWN51" s="211"/>
      <c r="GWO51" s="211"/>
      <c r="GWP51" s="211"/>
      <c r="GWQ51" s="211"/>
      <c r="GWR51" s="211"/>
      <c r="GWS51" s="211"/>
      <c r="GWT51" s="211"/>
      <c r="GWU51" s="211"/>
      <c r="GWV51" s="211"/>
      <c r="GWW51" s="211"/>
      <c r="GWX51" s="211"/>
      <c r="GWY51" s="211"/>
      <c r="GWZ51" s="211"/>
      <c r="GXA51" s="211"/>
      <c r="GXB51" s="211"/>
      <c r="GXC51" s="211"/>
      <c r="GXD51" s="211"/>
      <c r="GXE51" s="211"/>
      <c r="GXF51" s="211"/>
      <c r="GXG51" s="211"/>
      <c r="GXH51" s="211"/>
      <c r="GXI51" s="211"/>
      <c r="GXJ51" s="211"/>
      <c r="GXK51" s="211"/>
      <c r="GXL51" s="211"/>
      <c r="GXM51" s="211"/>
      <c r="GXN51" s="211"/>
      <c r="GXO51" s="211"/>
      <c r="GXP51" s="211"/>
      <c r="GXQ51" s="211"/>
      <c r="GXR51" s="211"/>
      <c r="GXS51" s="211"/>
      <c r="GXT51" s="211"/>
      <c r="GXU51" s="211"/>
      <c r="GXV51" s="211"/>
      <c r="GXW51" s="211"/>
      <c r="GXX51" s="211"/>
      <c r="GXY51" s="211"/>
      <c r="GXZ51" s="211"/>
      <c r="GYA51" s="211"/>
      <c r="GYB51" s="211"/>
      <c r="GYC51" s="211"/>
      <c r="GYD51" s="211"/>
      <c r="GYE51" s="211"/>
      <c r="GYF51" s="211"/>
      <c r="GYG51" s="211"/>
      <c r="GYH51" s="211"/>
      <c r="GYI51" s="211"/>
      <c r="GYJ51" s="211"/>
      <c r="GYK51" s="211"/>
      <c r="GYL51" s="211"/>
      <c r="GYM51" s="211"/>
      <c r="GYN51" s="211"/>
      <c r="GYO51" s="211"/>
      <c r="GYP51" s="211"/>
      <c r="GYQ51" s="211"/>
      <c r="GYR51" s="211"/>
      <c r="GYS51" s="211"/>
      <c r="GYT51" s="211"/>
      <c r="GYU51" s="211"/>
      <c r="GYV51" s="211"/>
      <c r="GYW51" s="211"/>
      <c r="GYX51" s="211"/>
      <c r="GYY51" s="211"/>
      <c r="GYZ51" s="211"/>
      <c r="GZA51" s="211"/>
      <c r="GZB51" s="211"/>
      <c r="GZC51" s="211"/>
      <c r="GZD51" s="211"/>
      <c r="GZE51" s="211"/>
      <c r="GZF51" s="211"/>
      <c r="GZG51" s="211"/>
      <c r="GZH51" s="211"/>
      <c r="GZI51" s="211"/>
      <c r="GZJ51" s="211"/>
      <c r="GZK51" s="211"/>
      <c r="GZL51" s="211"/>
      <c r="GZM51" s="211"/>
      <c r="GZN51" s="211"/>
      <c r="GZO51" s="211"/>
      <c r="GZP51" s="211"/>
      <c r="GZQ51" s="211"/>
      <c r="GZR51" s="211"/>
      <c r="GZS51" s="211"/>
      <c r="GZT51" s="211"/>
      <c r="GZU51" s="211"/>
      <c r="GZV51" s="211"/>
      <c r="GZW51" s="211"/>
      <c r="GZX51" s="211"/>
      <c r="GZY51" s="211"/>
      <c r="GZZ51" s="211"/>
      <c r="HAA51" s="211"/>
      <c r="HAB51" s="211"/>
      <c r="HAC51" s="211"/>
      <c r="HAD51" s="211"/>
      <c r="HAE51" s="211"/>
      <c r="HAF51" s="211"/>
      <c r="HAG51" s="211"/>
      <c r="HAH51" s="211"/>
      <c r="HAI51" s="211"/>
      <c r="HAJ51" s="211"/>
      <c r="HAK51" s="211"/>
      <c r="HAL51" s="211"/>
      <c r="HAM51" s="211"/>
      <c r="HAN51" s="211"/>
      <c r="HAO51" s="211"/>
      <c r="HAP51" s="211"/>
      <c r="HAQ51" s="211"/>
      <c r="HAR51" s="211"/>
      <c r="HAS51" s="211"/>
      <c r="HAT51" s="211"/>
      <c r="HAU51" s="211"/>
      <c r="HAV51" s="211"/>
      <c r="HAW51" s="211"/>
      <c r="HAX51" s="211"/>
      <c r="HAY51" s="211"/>
      <c r="HAZ51" s="211"/>
      <c r="HBA51" s="211"/>
      <c r="HBB51" s="211"/>
      <c r="HBC51" s="211"/>
      <c r="HBD51" s="211"/>
      <c r="HBE51" s="211"/>
      <c r="HBF51" s="211"/>
      <c r="HBG51" s="211"/>
      <c r="HBH51" s="211"/>
      <c r="HBI51" s="211"/>
      <c r="HBJ51" s="211"/>
      <c r="HBK51" s="211"/>
      <c r="HBL51" s="211"/>
      <c r="HBM51" s="211"/>
      <c r="HBN51" s="211"/>
      <c r="HBO51" s="211"/>
      <c r="HBP51" s="211"/>
      <c r="HBQ51" s="211"/>
      <c r="HBR51" s="211"/>
      <c r="HBS51" s="211"/>
      <c r="HBT51" s="211"/>
      <c r="HBU51" s="211"/>
      <c r="HBV51" s="211"/>
      <c r="HBW51" s="211"/>
      <c r="HBX51" s="211"/>
      <c r="HBY51" s="211"/>
      <c r="HBZ51" s="211"/>
      <c r="HCA51" s="211"/>
      <c r="HCB51" s="211"/>
      <c r="HCC51" s="211"/>
      <c r="HCD51" s="211"/>
      <c r="HCE51" s="211"/>
      <c r="HCF51" s="211"/>
      <c r="HCG51" s="211"/>
      <c r="HCH51" s="211"/>
      <c r="HCI51" s="211"/>
      <c r="HCJ51" s="211"/>
      <c r="HCK51" s="211"/>
      <c r="HCL51" s="211"/>
      <c r="HCM51" s="211"/>
      <c r="HCN51" s="211"/>
      <c r="HCO51" s="211"/>
      <c r="HCP51" s="211"/>
      <c r="HCQ51" s="211"/>
      <c r="HCR51" s="211"/>
      <c r="HCS51" s="211"/>
      <c r="HCT51" s="211"/>
      <c r="HCU51" s="211"/>
      <c r="HCV51" s="211"/>
      <c r="HCW51" s="211"/>
      <c r="HCX51" s="211"/>
      <c r="HCY51" s="211"/>
      <c r="HCZ51" s="211"/>
      <c r="HDA51" s="211"/>
      <c r="HDB51" s="211"/>
      <c r="HDC51" s="211"/>
      <c r="HDD51" s="211"/>
      <c r="HDE51" s="211"/>
      <c r="HDF51" s="211"/>
      <c r="HDG51" s="211"/>
      <c r="HDH51" s="211"/>
      <c r="HDI51" s="211"/>
      <c r="HDJ51" s="211"/>
      <c r="HDK51" s="211"/>
      <c r="HDL51" s="211"/>
      <c r="HDM51" s="211"/>
      <c r="HDN51" s="211"/>
      <c r="HDO51" s="211"/>
      <c r="HDP51" s="211"/>
      <c r="HDQ51" s="211"/>
      <c r="HDR51" s="211"/>
      <c r="HDS51" s="211"/>
      <c r="HDT51" s="211"/>
      <c r="HDU51" s="211"/>
      <c r="HDV51" s="211"/>
      <c r="HDW51" s="211"/>
      <c r="HDX51" s="211"/>
      <c r="HDY51" s="211"/>
      <c r="HDZ51" s="211"/>
      <c r="HEA51" s="211"/>
      <c r="HEB51" s="211"/>
      <c r="HEC51" s="211"/>
      <c r="HED51" s="211"/>
      <c r="HEE51" s="211"/>
      <c r="HEF51" s="211"/>
      <c r="HEG51" s="211"/>
      <c r="HEH51" s="211"/>
      <c r="HEI51" s="211"/>
      <c r="HEJ51" s="211"/>
      <c r="HEK51" s="211"/>
      <c r="HEL51" s="211"/>
      <c r="HEM51" s="211"/>
      <c r="HEN51" s="211"/>
      <c r="HEO51" s="211"/>
      <c r="HEP51" s="211"/>
      <c r="HEQ51" s="211"/>
      <c r="HER51" s="211"/>
      <c r="HES51" s="211"/>
      <c r="HET51" s="211"/>
      <c r="HEU51" s="211"/>
      <c r="HEV51" s="211"/>
      <c r="HEW51" s="211"/>
      <c r="HEX51" s="211"/>
      <c r="HEY51" s="211"/>
      <c r="HEZ51" s="211"/>
      <c r="HFA51" s="211"/>
      <c r="HFB51" s="211"/>
      <c r="HFC51" s="211"/>
      <c r="HFD51" s="211"/>
      <c r="HFE51" s="211"/>
      <c r="HFF51" s="211"/>
      <c r="HFG51" s="211"/>
      <c r="HFH51" s="211"/>
      <c r="HFI51" s="211"/>
      <c r="HFJ51" s="211"/>
      <c r="HFK51" s="211"/>
      <c r="HFL51" s="211"/>
      <c r="HFM51" s="211"/>
      <c r="HFN51" s="211"/>
      <c r="HFO51" s="211"/>
      <c r="HFP51" s="211"/>
      <c r="HFQ51" s="211"/>
      <c r="HFR51" s="211"/>
      <c r="HFS51" s="211"/>
      <c r="HFT51" s="211"/>
      <c r="HFU51" s="211"/>
      <c r="HFV51" s="211"/>
      <c r="HFW51" s="211"/>
      <c r="HFX51" s="211"/>
      <c r="HFY51" s="211"/>
      <c r="HFZ51" s="211"/>
      <c r="HGA51" s="211"/>
      <c r="HGB51" s="211"/>
      <c r="HGC51" s="211"/>
      <c r="HGD51" s="211"/>
      <c r="HGE51" s="211"/>
      <c r="HGF51" s="211"/>
      <c r="HGG51" s="211"/>
      <c r="HGH51" s="211"/>
      <c r="HGI51" s="211"/>
      <c r="HGJ51" s="211"/>
      <c r="HGK51" s="211"/>
      <c r="HGL51" s="211"/>
      <c r="HGM51" s="211"/>
      <c r="HGN51" s="211"/>
      <c r="HGO51" s="211"/>
      <c r="HGP51" s="211"/>
      <c r="HGQ51" s="211"/>
      <c r="HGR51" s="211"/>
      <c r="HGS51" s="211"/>
      <c r="HGT51" s="211"/>
      <c r="HGU51" s="211"/>
      <c r="HGV51" s="211"/>
      <c r="HGW51" s="211"/>
      <c r="HGX51" s="211"/>
      <c r="HGY51" s="211"/>
      <c r="HGZ51" s="211"/>
      <c r="HHA51" s="211"/>
      <c r="HHB51" s="211"/>
      <c r="HHC51" s="211"/>
      <c r="HHD51" s="211"/>
      <c r="HHE51" s="211"/>
      <c r="HHF51" s="211"/>
      <c r="HHG51" s="211"/>
      <c r="HHH51" s="211"/>
      <c r="HHI51" s="211"/>
      <c r="HHJ51" s="211"/>
      <c r="HHK51" s="211"/>
      <c r="HHL51" s="211"/>
      <c r="HHM51" s="211"/>
      <c r="HHN51" s="211"/>
      <c r="HHO51" s="211"/>
      <c r="HHP51" s="211"/>
      <c r="HHQ51" s="211"/>
      <c r="HHR51" s="211"/>
      <c r="HHS51" s="211"/>
      <c r="HHT51" s="211"/>
      <c r="HHU51" s="211"/>
      <c r="HHV51" s="211"/>
      <c r="HHW51" s="211"/>
      <c r="HHX51" s="211"/>
      <c r="HHY51" s="211"/>
      <c r="HHZ51" s="211"/>
      <c r="HIA51" s="211"/>
      <c r="HIB51" s="211"/>
      <c r="HIC51" s="211"/>
      <c r="HID51" s="211"/>
      <c r="HIE51" s="211"/>
      <c r="HIF51" s="211"/>
      <c r="HIG51" s="211"/>
      <c r="HIH51" s="211"/>
      <c r="HII51" s="211"/>
      <c r="HIJ51" s="211"/>
      <c r="HIK51" s="211"/>
      <c r="HIL51" s="211"/>
      <c r="HIM51" s="211"/>
      <c r="HIN51" s="211"/>
      <c r="HIO51" s="211"/>
      <c r="HIP51" s="211"/>
      <c r="HIQ51" s="211"/>
      <c r="HIR51" s="211"/>
      <c r="HIS51" s="211"/>
      <c r="HIT51" s="211"/>
      <c r="HIU51" s="211"/>
      <c r="HIV51" s="211"/>
      <c r="HIW51" s="211"/>
      <c r="HIX51" s="211"/>
      <c r="HIY51" s="211"/>
      <c r="HIZ51" s="211"/>
      <c r="HJA51" s="211"/>
      <c r="HJB51" s="211"/>
      <c r="HJC51" s="211"/>
      <c r="HJD51" s="211"/>
      <c r="HJE51" s="211"/>
      <c r="HJF51" s="211"/>
      <c r="HJG51" s="211"/>
      <c r="HJH51" s="211"/>
      <c r="HJI51" s="211"/>
      <c r="HJJ51" s="211"/>
      <c r="HJK51" s="211"/>
      <c r="HJL51" s="211"/>
      <c r="HJM51" s="211"/>
      <c r="HJN51" s="211"/>
      <c r="HJO51" s="211"/>
      <c r="HJP51" s="211"/>
      <c r="HJQ51" s="211"/>
      <c r="HJR51" s="211"/>
      <c r="HJS51" s="211"/>
      <c r="HJT51" s="211"/>
      <c r="HJU51" s="211"/>
      <c r="HJV51" s="211"/>
      <c r="HJW51" s="211"/>
      <c r="HJX51" s="211"/>
      <c r="HJY51" s="211"/>
      <c r="HJZ51" s="211"/>
      <c r="HKA51" s="211"/>
      <c r="HKB51" s="211"/>
      <c r="HKC51" s="211"/>
      <c r="HKD51" s="211"/>
      <c r="HKE51" s="211"/>
      <c r="HKF51" s="211"/>
      <c r="HKG51" s="211"/>
      <c r="HKH51" s="211"/>
      <c r="HKI51" s="211"/>
      <c r="HKJ51" s="211"/>
      <c r="HKK51" s="211"/>
      <c r="HKL51" s="211"/>
      <c r="HKM51" s="211"/>
      <c r="HKN51" s="211"/>
      <c r="HKO51" s="211"/>
      <c r="HKP51" s="211"/>
      <c r="HKQ51" s="211"/>
      <c r="HKR51" s="211"/>
      <c r="HKS51" s="211"/>
      <c r="HKT51" s="211"/>
      <c r="HKU51" s="211"/>
      <c r="HKV51" s="211"/>
      <c r="HKW51" s="211"/>
      <c r="HKX51" s="211"/>
      <c r="HKY51" s="211"/>
      <c r="HKZ51" s="211"/>
      <c r="HLA51" s="211"/>
      <c r="HLB51" s="211"/>
      <c r="HLC51" s="211"/>
      <c r="HLD51" s="211"/>
      <c r="HLE51" s="211"/>
      <c r="HLF51" s="211"/>
      <c r="HLG51" s="211"/>
      <c r="HLH51" s="211"/>
      <c r="HLI51" s="211"/>
      <c r="HLJ51" s="211"/>
      <c r="HLK51" s="211"/>
      <c r="HLL51" s="211"/>
      <c r="HLM51" s="211"/>
      <c r="HLN51" s="211"/>
      <c r="HLO51" s="211"/>
      <c r="HLP51" s="211"/>
      <c r="HLQ51" s="211"/>
      <c r="HLR51" s="211"/>
      <c r="HLS51" s="211"/>
      <c r="HLT51" s="211"/>
      <c r="HLU51" s="211"/>
      <c r="HLV51" s="211"/>
      <c r="HLW51" s="211"/>
      <c r="HLX51" s="211"/>
      <c r="HLY51" s="211"/>
      <c r="HLZ51" s="211"/>
      <c r="HMA51" s="211"/>
      <c r="HMB51" s="211"/>
      <c r="HMC51" s="211"/>
      <c r="HMD51" s="211"/>
      <c r="HME51" s="211"/>
      <c r="HMF51" s="211"/>
      <c r="HMG51" s="211"/>
      <c r="HMH51" s="211"/>
      <c r="HMI51" s="211"/>
      <c r="HMJ51" s="211"/>
      <c r="HMK51" s="211"/>
      <c r="HML51" s="211"/>
      <c r="HMM51" s="211"/>
      <c r="HMN51" s="211"/>
      <c r="HMO51" s="211"/>
      <c r="HMP51" s="211"/>
      <c r="HMQ51" s="211"/>
      <c r="HMR51" s="211"/>
      <c r="HMS51" s="211"/>
      <c r="HMT51" s="211"/>
      <c r="HMU51" s="211"/>
      <c r="HMV51" s="211"/>
      <c r="HMW51" s="211"/>
      <c r="HMX51" s="211"/>
      <c r="HMY51" s="211"/>
      <c r="HMZ51" s="211"/>
      <c r="HNA51" s="211"/>
      <c r="HNB51" s="211"/>
      <c r="HNC51" s="211"/>
      <c r="HND51" s="211"/>
      <c r="HNE51" s="211"/>
      <c r="HNF51" s="211"/>
      <c r="HNG51" s="211"/>
      <c r="HNH51" s="211"/>
      <c r="HNI51" s="211"/>
      <c r="HNJ51" s="211"/>
      <c r="HNK51" s="211"/>
      <c r="HNL51" s="211"/>
      <c r="HNM51" s="211"/>
      <c r="HNN51" s="211"/>
      <c r="HNO51" s="211"/>
      <c r="HNP51" s="211"/>
      <c r="HNQ51" s="211"/>
      <c r="HNR51" s="211"/>
      <c r="HNS51" s="211"/>
      <c r="HNT51" s="211"/>
      <c r="HNU51" s="211"/>
      <c r="HNV51" s="211"/>
      <c r="HNW51" s="211"/>
      <c r="HNX51" s="211"/>
      <c r="HNY51" s="211"/>
      <c r="HNZ51" s="211"/>
      <c r="HOA51" s="211"/>
      <c r="HOB51" s="211"/>
      <c r="HOC51" s="211"/>
      <c r="HOD51" s="211"/>
      <c r="HOE51" s="211"/>
      <c r="HOF51" s="211"/>
      <c r="HOG51" s="211"/>
      <c r="HOH51" s="211"/>
      <c r="HOI51" s="211"/>
      <c r="HOJ51" s="211"/>
      <c r="HOK51" s="211"/>
      <c r="HOL51" s="211"/>
      <c r="HOM51" s="211"/>
      <c r="HON51" s="211"/>
      <c r="HOO51" s="211"/>
      <c r="HOP51" s="211"/>
      <c r="HOQ51" s="211"/>
      <c r="HOR51" s="211"/>
      <c r="HOS51" s="211"/>
      <c r="HOT51" s="211"/>
      <c r="HOU51" s="211"/>
      <c r="HOV51" s="211"/>
      <c r="HOW51" s="211"/>
      <c r="HOX51" s="211"/>
      <c r="HOY51" s="211"/>
      <c r="HOZ51" s="211"/>
      <c r="HPA51" s="211"/>
      <c r="HPB51" s="211"/>
      <c r="HPC51" s="211"/>
      <c r="HPD51" s="211"/>
      <c r="HPE51" s="211"/>
      <c r="HPF51" s="211"/>
      <c r="HPG51" s="211"/>
      <c r="HPH51" s="211"/>
      <c r="HPI51" s="211"/>
      <c r="HPJ51" s="211"/>
      <c r="HPK51" s="211"/>
      <c r="HPL51" s="211"/>
      <c r="HPM51" s="211"/>
      <c r="HPN51" s="211"/>
      <c r="HPO51" s="211"/>
      <c r="HPP51" s="211"/>
      <c r="HPQ51" s="211"/>
      <c r="HPR51" s="211"/>
      <c r="HPS51" s="211"/>
      <c r="HPT51" s="211"/>
      <c r="HPU51" s="211"/>
      <c r="HPV51" s="211"/>
      <c r="HPW51" s="211"/>
      <c r="HPX51" s="211"/>
      <c r="HPY51" s="211"/>
      <c r="HPZ51" s="211"/>
      <c r="HQA51" s="211"/>
      <c r="HQB51" s="211"/>
      <c r="HQC51" s="211"/>
      <c r="HQD51" s="211"/>
      <c r="HQE51" s="211"/>
      <c r="HQF51" s="211"/>
      <c r="HQG51" s="211"/>
      <c r="HQH51" s="211"/>
      <c r="HQI51" s="211"/>
      <c r="HQJ51" s="211"/>
      <c r="HQK51" s="211"/>
      <c r="HQL51" s="211"/>
      <c r="HQM51" s="211"/>
      <c r="HQN51" s="211"/>
      <c r="HQO51" s="211"/>
      <c r="HQP51" s="211"/>
      <c r="HQQ51" s="211"/>
      <c r="HQR51" s="211"/>
      <c r="HQS51" s="211"/>
      <c r="HQT51" s="211"/>
      <c r="HQU51" s="211"/>
      <c r="HQV51" s="211"/>
      <c r="HQW51" s="211"/>
      <c r="HQX51" s="211"/>
      <c r="HQY51" s="211"/>
      <c r="HQZ51" s="211"/>
      <c r="HRA51" s="211"/>
      <c r="HRB51" s="211"/>
      <c r="HRC51" s="211"/>
      <c r="HRD51" s="211"/>
      <c r="HRE51" s="211"/>
      <c r="HRF51" s="211"/>
      <c r="HRG51" s="211"/>
      <c r="HRH51" s="211"/>
      <c r="HRI51" s="211"/>
      <c r="HRJ51" s="211"/>
      <c r="HRK51" s="211"/>
      <c r="HRL51" s="211"/>
      <c r="HRM51" s="211"/>
      <c r="HRN51" s="211"/>
      <c r="HRO51" s="211"/>
      <c r="HRP51" s="211"/>
      <c r="HRQ51" s="211"/>
      <c r="HRR51" s="211"/>
      <c r="HRS51" s="211"/>
      <c r="HRT51" s="211"/>
      <c r="HRU51" s="211"/>
      <c r="HRV51" s="211"/>
      <c r="HRW51" s="211"/>
      <c r="HRX51" s="211"/>
      <c r="HRY51" s="211"/>
      <c r="HRZ51" s="211"/>
      <c r="HSA51" s="211"/>
      <c r="HSB51" s="211"/>
      <c r="HSC51" s="211"/>
      <c r="HSD51" s="211"/>
      <c r="HSE51" s="211"/>
      <c r="HSF51" s="211"/>
      <c r="HSG51" s="211"/>
      <c r="HSH51" s="211"/>
      <c r="HSI51" s="211"/>
      <c r="HSJ51" s="211"/>
      <c r="HSK51" s="211"/>
      <c r="HSL51" s="211"/>
      <c r="HSM51" s="211"/>
      <c r="HSN51" s="211"/>
      <c r="HSO51" s="211"/>
      <c r="HSP51" s="211"/>
      <c r="HSQ51" s="211"/>
      <c r="HSR51" s="211"/>
      <c r="HSS51" s="211"/>
      <c r="HST51" s="211"/>
      <c r="HSU51" s="211"/>
      <c r="HSV51" s="211"/>
      <c r="HSW51" s="211"/>
      <c r="HSX51" s="211"/>
      <c r="HSY51" s="211"/>
      <c r="HSZ51" s="211"/>
      <c r="HTA51" s="211"/>
      <c r="HTB51" s="211"/>
      <c r="HTC51" s="211"/>
      <c r="HTD51" s="211"/>
      <c r="HTE51" s="211"/>
      <c r="HTF51" s="211"/>
      <c r="HTG51" s="211"/>
      <c r="HTH51" s="211"/>
      <c r="HTI51" s="211"/>
      <c r="HTJ51" s="211"/>
      <c r="HTK51" s="211"/>
      <c r="HTL51" s="211"/>
      <c r="HTM51" s="211"/>
      <c r="HTN51" s="211"/>
      <c r="HTO51" s="211"/>
      <c r="HTP51" s="211"/>
      <c r="HTQ51" s="211"/>
      <c r="HTR51" s="211"/>
      <c r="HTS51" s="211"/>
      <c r="HTT51" s="211"/>
      <c r="HTU51" s="211"/>
      <c r="HTV51" s="211"/>
      <c r="HTW51" s="211"/>
      <c r="HTX51" s="211"/>
      <c r="HTY51" s="211"/>
      <c r="HTZ51" s="211"/>
      <c r="HUA51" s="211"/>
      <c r="HUB51" s="211"/>
      <c r="HUC51" s="211"/>
      <c r="HUD51" s="211"/>
      <c r="HUE51" s="211"/>
      <c r="HUF51" s="211"/>
      <c r="HUG51" s="211"/>
      <c r="HUH51" s="211"/>
      <c r="HUI51" s="211"/>
      <c r="HUJ51" s="211"/>
      <c r="HUK51" s="211"/>
      <c r="HUL51" s="211"/>
      <c r="HUM51" s="211"/>
      <c r="HUN51" s="211"/>
      <c r="HUO51" s="211"/>
      <c r="HUP51" s="211"/>
      <c r="HUQ51" s="211"/>
      <c r="HUR51" s="211"/>
      <c r="HUS51" s="211"/>
      <c r="HUT51" s="211"/>
      <c r="HUU51" s="211"/>
      <c r="HUV51" s="211"/>
      <c r="HUW51" s="211"/>
      <c r="HUX51" s="211"/>
      <c r="HUY51" s="211"/>
      <c r="HUZ51" s="211"/>
      <c r="HVA51" s="211"/>
      <c r="HVB51" s="211"/>
      <c r="HVC51" s="211"/>
      <c r="HVD51" s="211"/>
      <c r="HVE51" s="211"/>
      <c r="HVF51" s="211"/>
      <c r="HVG51" s="211"/>
      <c r="HVH51" s="211"/>
      <c r="HVI51" s="211"/>
      <c r="HVJ51" s="211"/>
      <c r="HVK51" s="211"/>
      <c r="HVL51" s="211"/>
      <c r="HVM51" s="211"/>
      <c r="HVN51" s="211"/>
      <c r="HVO51" s="211"/>
      <c r="HVP51" s="211"/>
      <c r="HVQ51" s="211"/>
      <c r="HVR51" s="211"/>
      <c r="HVS51" s="211"/>
      <c r="HVT51" s="211"/>
      <c r="HVU51" s="211"/>
      <c r="HVV51" s="211"/>
      <c r="HVW51" s="211"/>
      <c r="HVX51" s="211"/>
      <c r="HVY51" s="211"/>
      <c r="HVZ51" s="211"/>
      <c r="HWA51" s="211"/>
      <c r="HWB51" s="211"/>
      <c r="HWC51" s="211"/>
      <c r="HWD51" s="211"/>
      <c r="HWE51" s="211"/>
      <c r="HWF51" s="211"/>
      <c r="HWG51" s="211"/>
      <c r="HWH51" s="211"/>
      <c r="HWI51" s="211"/>
      <c r="HWJ51" s="211"/>
      <c r="HWK51" s="211"/>
      <c r="HWL51" s="211"/>
      <c r="HWM51" s="211"/>
      <c r="HWN51" s="211"/>
      <c r="HWO51" s="211"/>
      <c r="HWP51" s="211"/>
      <c r="HWQ51" s="211"/>
      <c r="HWR51" s="211"/>
      <c r="HWS51" s="211"/>
      <c r="HWT51" s="211"/>
      <c r="HWU51" s="211"/>
      <c r="HWV51" s="211"/>
      <c r="HWW51" s="211"/>
      <c r="HWX51" s="211"/>
      <c r="HWY51" s="211"/>
      <c r="HWZ51" s="211"/>
      <c r="HXA51" s="211"/>
      <c r="HXB51" s="211"/>
      <c r="HXC51" s="211"/>
      <c r="HXD51" s="211"/>
      <c r="HXE51" s="211"/>
      <c r="HXF51" s="211"/>
      <c r="HXG51" s="211"/>
      <c r="HXH51" s="211"/>
      <c r="HXI51" s="211"/>
      <c r="HXJ51" s="211"/>
      <c r="HXK51" s="211"/>
      <c r="HXL51" s="211"/>
      <c r="HXM51" s="211"/>
      <c r="HXN51" s="211"/>
      <c r="HXO51" s="211"/>
      <c r="HXP51" s="211"/>
      <c r="HXQ51" s="211"/>
      <c r="HXR51" s="211"/>
      <c r="HXS51" s="211"/>
      <c r="HXT51" s="211"/>
      <c r="HXU51" s="211"/>
      <c r="HXV51" s="211"/>
      <c r="HXW51" s="211"/>
      <c r="HXX51" s="211"/>
      <c r="HXY51" s="211"/>
      <c r="HXZ51" s="211"/>
      <c r="HYA51" s="211"/>
      <c r="HYB51" s="211"/>
      <c r="HYC51" s="211"/>
      <c r="HYD51" s="211"/>
      <c r="HYE51" s="211"/>
      <c r="HYF51" s="211"/>
      <c r="HYG51" s="211"/>
      <c r="HYH51" s="211"/>
      <c r="HYI51" s="211"/>
      <c r="HYJ51" s="211"/>
      <c r="HYK51" s="211"/>
      <c r="HYL51" s="211"/>
      <c r="HYM51" s="211"/>
      <c r="HYN51" s="211"/>
      <c r="HYO51" s="211"/>
      <c r="HYP51" s="211"/>
      <c r="HYQ51" s="211"/>
      <c r="HYR51" s="211"/>
      <c r="HYS51" s="211"/>
      <c r="HYT51" s="211"/>
      <c r="HYU51" s="211"/>
      <c r="HYV51" s="211"/>
      <c r="HYW51" s="211"/>
      <c r="HYX51" s="211"/>
      <c r="HYY51" s="211"/>
      <c r="HYZ51" s="211"/>
      <c r="HZA51" s="211"/>
      <c r="HZB51" s="211"/>
      <c r="HZC51" s="211"/>
      <c r="HZD51" s="211"/>
      <c r="HZE51" s="211"/>
      <c r="HZF51" s="211"/>
      <c r="HZG51" s="211"/>
      <c r="HZH51" s="211"/>
      <c r="HZI51" s="211"/>
      <c r="HZJ51" s="211"/>
      <c r="HZK51" s="211"/>
      <c r="HZL51" s="211"/>
      <c r="HZM51" s="211"/>
      <c r="HZN51" s="211"/>
      <c r="HZO51" s="211"/>
      <c r="HZP51" s="211"/>
      <c r="HZQ51" s="211"/>
      <c r="HZR51" s="211"/>
      <c r="HZS51" s="211"/>
      <c r="HZT51" s="211"/>
      <c r="HZU51" s="211"/>
      <c r="HZV51" s="211"/>
      <c r="HZW51" s="211"/>
      <c r="HZX51" s="211"/>
      <c r="HZY51" s="211"/>
      <c r="HZZ51" s="211"/>
      <c r="IAA51" s="211"/>
      <c r="IAB51" s="211"/>
      <c r="IAC51" s="211"/>
      <c r="IAD51" s="211"/>
      <c r="IAE51" s="211"/>
      <c r="IAF51" s="211"/>
      <c r="IAG51" s="211"/>
      <c r="IAH51" s="211"/>
      <c r="IAI51" s="211"/>
      <c r="IAJ51" s="211"/>
      <c r="IAK51" s="211"/>
      <c r="IAL51" s="211"/>
      <c r="IAM51" s="211"/>
      <c r="IAN51" s="211"/>
      <c r="IAO51" s="211"/>
      <c r="IAP51" s="211"/>
      <c r="IAQ51" s="211"/>
      <c r="IAR51" s="211"/>
      <c r="IAS51" s="211"/>
      <c r="IAT51" s="211"/>
      <c r="IAU51" s="211"/>
      <c r="IAV51" s="211"/>
      <c r="IAW51" s="211"/>
      <c r="IAX51" s="211"/>
      <c r="IAY51" s="211"/>
      <c r="IAZ51" s="211"/>
      <c r="IBA51" s="211"/>
      <c r="IBB51" s="211"/>
      <c r="IBC51" s="211"/>
      <c r="IBD51" s="211"/>
      <c r="IBE51" s="211"/>
      <c r="IBF51" s="211"/>
      <c r="IBG51" s="211"/>
      <c r="IBH51" s="211"/>
      <c r="IBI51" s="211"/>
      <c r="IBJ51" s="211"/>
      <c r="IBK51" s="211"/>
      <c r="IBL51" s="211"/>
      <c r="IBM51" s="211"/>
      <c r="IBN51" s="211"/>
      <c r="IBO51" s="211"/>
      <c r="IBP51" s="211"/>
      <c r="IBQ51" s="211"/>
      <c r="IBR51" s="211"/>
      <c r="IBS51" s="211"/>
      <c r="IBT51" s="211"/>
      <c r="IBU51" s="211"/>
      <c r="IBV51" s="211"/>
      <c r="IBW51" s="211"/>
      <c r="IBX51" s="211"/>
      <c r="IBY51" s="211"/>
      <c r="IBZ51" s="211"/>
      <c r="ICA51" s="211"/>
      <c r="ICB51" s="211"/>
      <c r="ICC51" s="211"/>
      <c r="ICD51" s="211"/>
      <c r="ICE51" s="211"/>
      <c r="ICF51" s="211"/>
      <c r="ICG51" s="211"/>
      <c r="ICH51" s="211"/>
      <c r="ICI51" s="211"/>
      <c r="ICJ51" s="211"/>
      <c r="ICK51" s="211"/>
      <c r="ICL51" s="211"/>
      <c r="ICM51" s="211"/>
      <c r="ICN51" s="211"/>
      <c r="ICO51" s="211"/>
      <c r="ICP51" s="211"/>
      <c r="ICQ51" s="211"/>
      <c r="ICR51" s="211"/>
      <c r="ICS51" s="211"/>
      <c r="ICT51" s="211"/>
      <c r="ICU51" s="211"/>
      <c r="ICV51" s="211"/>
      <c r="ICW51" s="211"/>
      <c r="ICX51" s="211"/>
      <c r="ICY51" s="211"/>
      <c r="ICZ51" s="211"/>
      <c r="IDA51" s="211"/>
      <c r="IDB51" s="211"/>
      <c r="IDC51" s="211"/>
      <c r="IDD51" s="211"/>
      <c r="IDE51" s="211"/>
      <c r="IDF51" s="211"/>
      <c r="IDG51" s="211"/>
      <c r="IDH51" s="211"/>
      <c r="IDI51" s="211"/>
      <c r="IDJ51" s="211"/>
      <c r="IDK51" s="211"/>
      <c r="IDL51" s="211"/>
      <c r="IDM51" s="211"/>
      <c r="IDN51" s="211"/>
      <c r="IDO51" s="211"/>
      <c r="IDP51" s="211"/>
      <c r="IDQ51" s="211"/>
      <c r="IDR51" s="211"/>
      <c r="IDS51" s="211"/>
      <c r="IDT51" s="211"/>
      <c r="IDU51" s="211"/>
      <c r="IDV51" s="211"/>
      <c r="IDW51" s="211"/>
      <c r="IDX51" s="211"/>
      <c r="IDY51" s="211"/>
      <c r="IDZ51" s="211"/>
      <c r="IEA51" s="211"/>
      <c r="IEB51" s="211"/>
      <c r="IEC51" s="211"/>
      <c r="IED51" s="211"/>
      <c r="IEE51" s="211"/>
      <c r="IEF51" s="211"/>
      <c r="IEG51" s="211"/>
      <c r="IEH51" s="211"/>
      <c r="IEI51" s="211"/>
      <c r="IEJ51" s="211"/>
      <c r="IEK51" s="211"/>
      <c r="IEL51" s="211"/>
      <c r="IEM51" s="211"/>
      <c r="IEN51" s="211"/>
      <c r="IEO51" s="211"/>
      <c r="IEP51" s="211"/>
      <c r="IEQ51" s="211"/>
      <c r="IER51" s="211"/>
      <c r="IES51" s="211"/>
      <c r="IET51" s="211"/>
      <c r="IEU51" s="211"/>
      <c r="IEV51" s="211"/>
      <c r="IEW51" s="211"/>
      <c r="IEX51" s="211"/>
      <c r="IEY51" s="211"/>
      <c r="IEZ51" s="211"/>
      <c r="IFA51" s="211"/>
      <c r="IFB51" s="211"/>
      <c r="IFC51" s="211"/>
      <c r="IFD51" s="211"/>
      <c r="IFE51" s="211"/>
      <c r="IFF51" s="211"/>
      <c r="IFG51" s="211"/>
      <c r="IFH51" s="211"/>
      <c r="IFI51" s="211"/>
      <c r="IFJ51" s="211"/>
      <c r="IFK51" s="211"/>
      <c r="IFL51" s="211"/>
      <c r="IFM51" s="211"/>
      <c r="IFN51" s="211"/>
      <c r="IFO51" s="211"/>
      <c r="IFP51" s="211"/>
      <c r="IFQ51" s="211"/>
      <c r="IFR51" s="211"/>
      <c r="IFS51" s="211"/>
      <c r="IFT51" s="211"/>
      <c r="IFU51" s="211"/>
      <c r="IFV51" s="211"/>
      <c r="IFW51" s="211"/>
      <c r="IFX51" s="211"/>
      <c r="IFY51" s="211"/>
      <c r="IFZ51" s="211"/>
      <c r="IGA51" s="211"/>
      <c r="IGB51" s="211"/>
      <c r="IGC51" s="211"/>
      <c r="IGD51" s="211"/>
      <c r="IGE51" s="211"/>
      <c r="IGF51" s="211"/>
      <c r="IGG51" s="211"/>
      <c r="IGH51" s="211"/>
      <c r="IGI51" s="211"/>
      <c r="IGJ51" s="211"/>
      <c r="IGK51" s="211"/>
      <c r="IGL51" s="211"/>
      <c r="IGM51" s="211"/>
      <c r="IGN51" s="211"/>
      <c r="IGO51" s="211"/>
      <c r="IGP51" s="211"/>
      <c r="IGQ51" s="211"/>
      <c r="IGR51" s="211"/>
      <c r="IGS51" s="211"/>
      <c r="IGT51" s="211"/>
      <c r="IGU51" s="211"/>
      <c r="IGV51" s="211"/>
      <c r="IGW51" s="211"/>
      <c r="IGX51" s="211"/>
      <c r="IGY51" s="211"/>
      <c r="IGZ51" s="211"/>
      <c r="IHA51" s="211"/>
      <c r="IHB51" s="211"/>
      <c r="IHC51" s="211"/>
      <c r="IHD51" s="211"/>
      <c r="IHE51" s="211"/>
      <c r="IHF51" s="211"/>
      <c r="IHG51" s="211"/>
      <c r="IHH51" s="211"/>
      <c r="IHI51" s="211"/>
      <c r="IHJ51" s="211"/>
      <c r="IHK51" s="211"/>
      <c r="IHL51" s="211"/>
      <c r="IHM51" s="211"/>
      <c r="IHN51" s="211"/>
      <c r="IHO51" s="211"/>
      <c r="IHP51" s="211"/>
      <c r="IHQ51" s="211"/>
      <c r="IHR51" s="211"/>
      <c r="IHS51" s="211"/>
      <c r="IHT51" s="211"/>
      <c r="IHU51" s="211"/>
      <c r="IHV51" s="211"/>
      <c r="IHW51" s="211"/>
      <c r="IHX51" s="211"/>
      <c r="IHY51" s="211"/>
      <c r="IHZ51" s="211"/>
      <c r="IIA51" s="211"/>
      <c r="IIB51" s="211"/>
      <c r="IIC51" s="211"/>
      <c r="IID51" s="211"/>
      <c r="IIE51" s="211"/>
      <c r="IIF51" s="211"/>
      <c r="IIG51" s="211"/>
      <c r="IIH51" s="211"/>
      <c r="III51" s="211"/>
      <c r="IIJ51" s="211"/>
      <c r="IIK51" s="211"/>
      <c r="IIL51" s="211"/>
      <c r="IIM51" s="211"/>
      <c r="IIN51" s="211"/>
      <c r="IIO51" s="211"/>
      <c r="IIP51" s="211"/>
      <c r="IIQ51" s="211"/>
      <c r="IIR51" s="211"/>
      <c r="IIS51" s="211"/>
      <c r="IIT51" s="211"/>
      <c r="IIU51" s="211"/>
      <c r="IIV51" s="211"/>
      <c r="IIW51" s="211"/>
      <c r="IIX51" s="211"/>
      <c r="IIY51" s="211"/>
      <c r="IIZ51" s="211"/>
      <c r="IJA51" s="211"/>
      <c r="IJB51" s="211"/>
      <c r="IJC51" s="211"/>
      <c r="IJD51" s="211"/>
      <c r="IJE51" s="211"/>
      <c r="IJF51" s="211"/>
      <c r="IJG51" s="211"/>
      <c r="IJH51" s="211"/>
      <c r="IJI51" s="211"/>
      <c r="IJJ51" s="211"/>
      <c r="IJK51" s="211"/>
      <c r="IJL51" s="211"/>
      <c r="IJM51" s="211"/>
      <c r="IJN51" s="211"/>
      <c r="IJO51" s="211"/>
      <c r="IJP51" s="211"/>
      <c r="IJQ51" s="211"/>
      <c r="IJR51" s="211"/>
      <c r="IJS51" s="211"/>
      <c r="IJT51" s="211"/>
      <c r="IJU51" s="211"/>
      <c r="IJV51" s="211"/>
      <c r="IJW51" s="211"/>
      <c r="IJX51" s="211"/>
      <c r="IJY51" s="211"/>
      <c r="IJZ51" s="211"/>
      <c r="IKA51" s="211"/>
      <c r="IKB51" s="211"/>
      <c r="IKC51" s="211"/>
      <c r="IKD51" s="211"/>
      <c r="IKE51" s="211"/>
      <c r="IKF51" s="211"/>
      <c r="IKG51" s="211"/>
      <c r="IKH51" s="211"/>
      <c r="IKI51" s="211"/>
      <c r="IKJ51" s="211"/>
      <c r="IKK51" s="211"/>
      <c r="IKL51" s="211"/>
      <c r="IKM51" s="211"/>
      <c r="IKN51" s="211"/>
      <c r="IKO51" s="211"/>
      <c r="IKP51" s="211"/>
      <c r="IKQ51" s="211"/>
      <c r="IKR51" s="211"/>
      <c r="IKS51" s="211"/>
      <c r="IKT51" s="211"/>
      <c r="IKU51" s="211"/>
      <c r="IKV51" s="211"/>
      <c r="IKW51" s="211"/>
      <c r="IKX51" s="211"/>
      <c r="IKY51" s="211"/>
      <c r="IKZ51" s="211"/>
      <c r="ILA51" s="211"/>
      <c r="ILB51" s="211"/>
      <c r="ILC51" s="211"/>
      <c r="ILD51" s="211"/>
      <c r="ILE51" s="211"/>
      <c r="ILF51" s="211"/>
      <c r="ILG51" s="211"/>
      <c r="ILH51" s="211"/>
      <c r="ILI51" s="211"/>
      <c r="ILJ51" s="211"/>
      <c r="ILK51" s="211"/>
      <c r="ILL51" s="211"/>
      <c r="ILM51" s="211"/>
      <c r="ILN51" s="211"/>
      <c r="ILO51" s="211"/>
      <c r="ILP51" s="211"/>
      <c r="ILQ51" s="211"/>
      <c r="ILR51" s="211"/>
      <c r="ILS51" s="211"/>
      <c r="ILT51" s="211"/>
      <c r="ILU51" s="211"/>
      <c r="ILV51" s="211"/>
      <c r="ILW51" s="211"/>
      <c r="ILX51" s="211"/>
      <c r="ILY51" s="211"/>
      <c r="ILZ51" s="211"/>
      <c r="IMA51" s="211"/>
      <c r="IMB51" s="211"/>
      <c r="IMC51" s="211"/>
      <c r="IMD51" s="211"/>
      <c r="IME51" s="211"/>
      <c r="IMF51" s="211"/>
      <c r="IMG51" s="211"/>
      <c r="IMH51" s="211"/>
      <c r="IMI51" s="211"/>
      <c r="IMJ51" s="211"/>
      <c r="IMK51" s="211"/>
      <c r="IML51" s="211"/>
      <c r="IMM51" s="211"/>
      <c r="IMN51" s="211"/>
      <c r="IMO51" s="211"/>
      <c r="IMP51" s="211"/>
      <c r="IMQ51" s="211"/>
      <c r="IMR51" s="211"/>
      <c r="IMS51" s="211"/>
      <c r="IMT51" s="211"/>
      <c r="IMU51" s="211"/>
      <c r="IMV51" s="211"/>
      <c r="IMW51" s="211"/>
      <c r="IMX51" s="211"/>
      <c r="IMY51" s="211"/>
      <c r="IMZ51" s="211"/>
      <c r="INA51" s="211"/>
      <c r="INB51" s="211"/>
      <c r="INC51" s="211"/>
      <c r="IND51" s="211"/>
      <c r="INE51" s="211"/>
      <c r="INF51" s="211"/>
      <c r="ING51" s="211"/>
      <c r="INH51" s="211"/>
      <c r="INI51" s="211"/>
      <c r="INJ51" s="211"/>
      <c r="INK51" s="211"/>
      <c r="INL51" s="211"/>
      <c r="INM51" s="211"/>
      <c r="INN51" s="211"/>
      <c r="INO51" s="211"/>
      <c r="INP51" s="211"/>
      <c r="INQ51" s="211"/>
      <c r="INR51" s="211"/>
      <c r="INS51" s="211"/>
      <c r="INT51" s="211"/>
      <c r="INU51" s="211"/>
      <c r="INV51" s="211"/>
      <c r="INW51" s="211"/>
      <c r="INX51" s="211"/>
      <c r="INY51" s="211"/>
      <c r="INZ51" s="211"/>
      <c r="IOA51" s="211"/>
      <c r="IOB51" s="211"/>
      <c r="IOC51" s="211"/>
      <c r="IOD51" s="211"/>
      <c r="IOE51" s="211"/>
      <c r="IOF51" s="211"/>
      <c r="IOG51" s="211"/>
      <c r="IOH51" s="211"/>
      <c r="IOI51" s="211"/>
      <c r="IOJ51" s="211"/>
      <c r="IOK51" s="211"/>
      <c r="IOL51" s="211"/>
      <c r="IOM51" s="211"/>
      <c r="ION51" s="211"/>
      <c r="IOO51" s="211"/>
      <c r="IOP51" s="211"/>
      <c r="IOQ51" s="211"/>
      <c r="IOR51" s="211"/>
      <c r="IOS51" s="211"/>
      <c r="IOT51" s="211"/>
      <c r="IOU51" s="211"/>
      <c r="IOV51" s="211"/>
      <c r="IOW51" s="211"/>
      <c r="IOX51" s="211"/>
      <c r="IOY51" s="211"/>
      <c r="IOZ51" s="211"/>
      <c r="IPA51" s="211"/>
      <c r="IPB51" s="211"/>
      <c r="IPC51" s="211"/>
      <c r="IPD51" s="211"/>
      <c r="IPE51" s="211"/>
      <c r="IPF51" s="211"/>
      <c r="IPG51" s="211"/>
      <c r="IPH51" s="211"/>
      <c r="IPI51" s="211"/>
      <c r="IPJ51" s="211"/>
      <c r="IPK51" s="211"/>
      <c r="IPL51" s="211"/>
      <c r="IPM51" s="211"/>
      <c r="IPN51" s="211"/>
      <c r="IPO51" s="211"/>
      <c r="IPP51" s="211"/>
      <c r="IPQ51" s="211"/>
      <c r="IPR51" s="211"/>
      <c r="IPS51" s="211"/>
      <c r="IPT51" s="211"/>
      <c r="IPU51" s="211"/>
      <c r="IPV51" s="211"/>
      <c r="IPW51" s="211"/>
      <c r="IPX51" s="211"/>
      <c r="IPY51" s="211"/>
      <c r="IPZ51" s="211"/>
      <c r="IQA51" s="211"/>
      <c r="IQB51" s="211"/>
      <c r="IQC51" s="211"/>
      <c r="IQD51" s="211"/>
      <c r="IQE51" s="211"/>
      <c r="IQF51" s="211"/>
      <c r="IQG51" s="211"/>
      <c r="IQH51" s="211"/>
      <c r="IQI51" s="211"/>
      <c r="IQJ51" s="211"/>
      <c r="IQK51" s="211"/>
      <c r="IQL51" s="211"/>
      <c r="IQM51" s="211"/>
      <c r="IQN51" s="211"/>
      <c r="IQO51" s="211"/>
      <c r="IQP51" s="211"/>
      <c r="IQQ51" s="211"/>
      <c r="IQR51" s="211"/>
      <c r="IQS51" s="211"/>
      <c r="IQT51" s="211"/>
      <c r="IQU51" s="211"/>
      <c r="IQV51" s="211"/>
      <c r="IQW51" s="211"/>
      <c r="IQX51" s="211"/>
      <c r="IQY51" s="211"/>
      <c r="IQZ51" s="211"/>
      <c r="IRA51" s="211"/>
      <c r="IRB51" s="211"/>
      <c r="IRC51" s="211"/>
      <c r="IRD51" s="211"/>
      <c r="IRE51" s="211"/>
      <c r="IRF51" s="211"/>
      <c r="IRG51" s="211"/>
      <c r="IRH51" s="211"/>
      <c r="IRI51" s="211"/>
      <c r="IRJ51" s="211"/>
      <c r="IRK51" s="211"/>
      <c r="IRL51" s="211"/>
      <c r="IRM51" s="211"/>
      <c r="IRN51" s="211"/>
      <c r="IRO51" s="211"/>
      <c r="IRP51" s="211"/>
      <c r="IRQ51" s="211"/>
      <c r="IRR51" s="211"/>
      <c r="IRS51" s="211"/>
      <c r="IRT51" s="211"/>
      <c r="IRU51" s="211"/>
      <c r="IRV51" s="211"/>
      <c r="IRW51" s="211"/>
      <c r="IRX51" s="211"/>
      <c r="IRY51" s="211"/>
      <c r="IRZ51" s="211"/>
      <c r="ISA51" s="211"/>
      <c r="ISB51" s="211"/>
      <c r="ISC51" s="211"/>
      <c r="ISD51" s="211"/>
      <c r="ISE51" s="211"/>
      <c r="ISF51" s="211"/>
      <c r="ISG51" s="211"/>
      <c r="ISH51" s="211"/>
      <c r="ISI51" s="211"/>
      <c r="ISJ51" s="211"/>
      <c r="ISK51" s="211"/>
      <c r="ISL51" s="211"/>
      <c r="ISM51" s="211"/>
      <c r="ISN51" s="211"/>
      <c r="ISO51" s="211"/>
      <c r="ISP51" s="211"/>
      <c r="ISQ51" s="211"/>
      <c r="ISR51" s="211"/>
      <c r="ISS51" s="211"/>
      <c r="IST51" s="211"/>
      <c r="ISU51" s="211"/>
      <c r="ISV51" s="211"/>
      <c r="ISW51" s="211"/>
      <c r="ISX51" s="211"/>
      <c r="ISY51" s="211"/>
      <c r="ISZ51" s="211"/>
      <c r="ITA51" s="211"/>
      <c r="ITB51" s="211"/>
      <c r="ITC51" s="211"/>
      <c r="ITD51" s="211"/>
      <c r="ITE51" s="211"/>
      <c r="ITF51" s="211"/>
      <c r="ITG51" s="211"/>
      <c r="ITH51" s="211"/>
      <c r="ITI51" s="211"/>
      <c r="ITJ51" s="211"/>
      <c r="ITK51" s="211"/>
      <c r="ITL51" s="211"/>
      <c r="ITM51" s="211"/>
      <c r="ITN51" s="211"/>
      <c r="ITO51" s="211"/>
      <c r="ITP51" s="211"/>
      <c r="ITQ51" s="211"/>
      <c r="ITR51" s="211"/>
      <c r="ITS51" s="211"/>
      <c r="ITT51" s="211"/>
      <c r="ITU51" s="211"/>
      <c r="ITV51" s="211"/>
      <c r="ITW51" s="211"/>
      <c r="ITX51" s="211"/>
      <c r="ITY51" s="211"/>
      <c r="ITZ51" s="211"/>
      <c r="IUA51" s="211"/>
      <c r="IUB51" s="211"/>
      <c r="IUC51" s="211"/>
      <c r="IUD51" s="211"/>
      <c r="IUE51" s="211"/>
      <c r="IUF51" s="211"/>
      <c r="IUG51" s="211"/>
      <c r="IUH51" s="211"/>
      <c r="IUI51" s="211"/>
      <c r="IUJ51" s="211"/>
      <c r="IUK51" s="211"/>
      <c r="IUL51" s="211"/>
      <c r="IUM51" s="211"/>
      <c r="IUN51" s="211"/>
      <c r="IUO51" s="211"/>
      <c r="IUP51" s="211"/>
      <c r="IUQ51" s="211"/>
      <c r="IUR51" s="211"/>
      <c r="IUS51" s="211"/>
      <c r="IUT51" s="211"/>
      <c r="IUU51" s="211"/>
      <c r="IUV51" s="211"/>
      <c r="IUW51" s="211"/>
      <c r="IUX51" s="211"/>
      <c r="IUY51" s="211"/>
      <c r="IUZ51" s="211"/>
      <c r="IVA51" s="211"/>
      <c r="IVB51" s="211"/>
      <c r="IVC51" s="211"/>
      <c r="IVD51" s="211"/>
      <c r="IVE51" s="211"/>
      <c r="IVF51" s="211"/>
      <c r="IVG51" s="211"/>
      <c r="IVH51" s="211"/>
      <c r="IVI51" s="211"/>
      <c r="IVJ51" s="211"/>
      <c r="IVK51" s="211"/>
      <c r="IVL51" s="211"/>
      <c r="IVM51" s="211"/>
      <c r="IVN51" s="211"/>
      <c r="IVO51" s="211"/>
      <c r="IVP51" s="211"/>
      <c r="IVQ51" s="211"/>
      <c r="IVR51" s="211"/>
      <c r="IVS51" s="211"/>
      <c r="IVT51" s="211"/>
      <c r="IVU51" s="211"/>
      <c r="IVV51" s="211"/>
      <c r="IVW51" s="211"/>
      <c r="IVX51" s="211"/>
      <c r="IVY51" s="211"/>
      <c r="IVZ51" s="211"/>
      <c r="IWA51" s="211"/>
      <c r="IWB51" s="211"/>
      <c r="IWC51" s="211"/>
      <c r="IWD51" s="211"/>
      <c r="IWE51" s="211"/>
      <c r="IWF51" s="211"/>
      <c r="IWG51" s="211"/>
      <c r="IWH51" s="211"/>
      <c r="IWI51" s="211"/>
      <c r="IWJ51" s="211"/>
      <c r="IWK51" s="211"/>
      <c r="IWL51" s="211"/>
      <c r="IWM51" s="211"/>
      <c r="IWN51" s="211"/>
      <c r="IWO51" s="211"/>
      <c r="IWP51" s="211"/>
      <c r="IWQ51" s="211"/>
      <c r="IWR51" s="211"/>
      <c r="IWS51" s="211"/>
      <c r="IWT51" s="211"/>
      <c r="IWU51" s="211"/>
      <c r="IWV51" s="211"/>
      <c r="IWW51" s="211"/>
      <c r="IWX51" s="211"/>
      <c r="IWY51" s="211"/>
      <c r="IWZ51" s="211"/>
      <c r="IXA51" s="211"/>
      <c r="IXB51" s="211"/>
      <c r="IXC51" s="211"/>
      <c r="IXD51" s="211"/>
      <c r="IXE51" s="211"/>
      <c r="IXF51" s="211"/>
      <c r="IXG51" s="211"/>
      <c r="IXH51" s="211"/>
      <c r="IXI51" s="211"/>
      <c r="IXJ51" s="211"/>
      <c r="IXK51" s="211"/>
      <c r="IXL51" s="211"/>
      <c r="IXM51" s="211"/>
      <c r="IXN51" s="211"/>
      <c r="IXO51" s="211"/>
      <c r="IXP51" s="211"/>
      <c r="IXQ51" s="211"/>
      <c r="IXR51" s="211"/>
      <c r="IXS51" s="211"/>
      <c r="IXT51" s="211"/>
      <c r="IXU51" s="211"/>
      <c r="IXV51" s="211"/>
      <c r="IXW51" s="211"/>
      <c r="IXX51" s="211"/>
      <c r="IXY51" s="211"/>
      <c r="IXZ51" s="211"/>
      <c r="IYA51" s="211"/>
      <c r="IYB51" s="211"/>
      <c r="IYC51" s="211"/>
      <c r="IYD51" s="211"/>
      <c r="IYE51" s="211"/>
      <c r="IYF51" s="211"/>
      <c r="IYG51" s="211"/>
      <c r="IYH51" s="211"/>
      <c r="IYI51" s="211"/>
      <c r="IYJ51" s="211"/>
      <c r="IYK51" s="211"/>
      <c r="IYL51" s="211"/>
      <c r="IYM51" s="211"/>
      <c r="IYN51" s="211"/>
      <c r="IYO51" s="211"/>
      <c r="IYP51" s="211"/>
      <c r="IYQ51" s="211"/>
      <c r="IYR51" s="211"/>
      <c r="IYS51" s="211"/>
      <c r="IYT51" s="211"/>
      <c r="IYU51" s="211"/>
      <c r="IYV51" s="211"/>
      <c r="IYW51" s="211"/>
      <c r="IYX51" s="211"/>
      <c r="IYY51" s="211"/>
      <c r="IYZ51" s="211"/>
      <c r="IZA51" s="211"/>
      <c r="IZB51" s="211"/>
      <c r="IZC51" s="211"/>
      <c r="IZD51" s="211"/>
      <c r="IZE51" s="211"/>
      <c r="IZF51" s="211"/>
      <c r="IZG51" s="211"/>
      <c r="IZH51" s="211"/>
      <c r="IZI51" s="211"/>
      <c r="IZJ51" s="211"/>
      <c r="IZK51" s="211"/>
      <c r="IZL51" s="211"/>
      <c r="IZM51" s="211"/>
      <c r="IZN51" s="211"/>
      <c r="IZO51" s="211"/>
      <c r="IZP51" s="211"/>
      <c r="IZQ51" s="211"/>
      <c r="IZR51" s="211"/>
      <c r="IZS51" s="211"/>
      <c r="IZT51" s="211"/>
      <c r="IZU51" s="211"/>
      <c r="IZV51" s="211"/>
      <c r="IZW51" s="211"/>
      <c r="IZX51" s="211"/>
      <c r="IZY51" s="211"/>
      <c r="IZZ51" s="211"/>
      <c r="JAA51" s="211"/>
      <c r="JAB51" s="211"/>
      <c r="JAC51" s="211"/>
      <c r="JAD51" s="211"/>
      <c r="JAE51" s="211"/>
      <c r="JAF51" s="211"/>
      <c r="JAG51" s="211"/>
      <c r="JAH51" s="211"/>
      <c r="JAI51" s="211"/>
      <c r="JAJ51" s="211"/>
      <c r="JAK51" s="211"/>
      <c r="JAL51" s="211"/>
      <c r="JAM51" s="211"/>
      <c r="JAN51" s="211"/>
      <c r="JAO51" s="211"/>
      <c r="JAP51" s="211"/>
      <c r="JAQ51" s="211"/>
      <c r="JAR51" s="211"/>
      <c r="JAS51" s="211"/>
      <c r="JAT51" s="211"/>
      <c r="JAU51" s="211"/>
      <c r="JAV51" s="211"/>
      <c r="JAW51" s="211"/>
      <c r="JAX51" s="211"/>
      <c r="JAY51" s="211"/>
      <c r="JAZ51" s="211"/>
      <c r="JBA51" s="211"/>
      <c r="JBB51" s="211"/>
      <c r="JBC51" s="211"/>
      <c r="JBD51" s="211"/>
      <c r="JBE51" s="211"/>
      <c r="JBF51" s="211"/>
      <c r="JBG51" s="211"/>
      <c r="JBH51" s="211"/>
      <c r="JBI51" s="211"/>
      <c r="JBJ51" s="211"/>
      <c r="JBK51" s="211"/>
      <c r="JBL51" s="211"/>
      <c r="JBM51" s="211"/>
      <c r="JBN51" s="211"/>
      <c r="JBO51" s="211"/>
      <c r="JBP51" s="211"/>
      <c r="JBQ51" s="211"/>
      <c r="JBR51" s="211"/>
      <c r="JBS51" s="211"/>
      <c r="JBT51" s="211"/>
      <c r="JBU51" s="211"/>
      <c r="JBV51" s="211"/>
      <c r="JBW51" s="211"/>
      <c r="JBX51" s="211"/>
      <c r="JBY51" s="211"/>
      <c r="JBZ51" s="211"/>
      <c r="JCA51" s="211"/>
      <c r="JCB51" s="211"/>
      <c r="JCC51" s="211"/>
      <c r="JCD51" s="211"/>
      <c r="JCE51" s="211"/>
      <c r="JCF51" s="211"/>
      <c r="JCG51" s="211"/>
      <c r="JCH51" s="211"/>
      <c r="JCI51" s="211"/>
      <c r="JCJ51" s="211"/>
      <c r="JCK51" s="211"/>
      <c r="JCL51" s="211"/>
      <c r="JCM51" s="211"/>
      <c r="JCN51" s="211"/>
      <c r="JCO51" s="211"/>
      <c r="JCP51" s="211"/>
      <c r="JCQ51" s="211"/>
      <c r="JCR51" s="211"/>
      <c r="JCS51" s="211"/>
      <c r="JCT51" s="211"/>
      <c r="JCU51" s="211"/>
      <c r="JCV51" s="211"/>
      <c r="JCW51" s="211"/>
      <c r="JCX51" s="211"/>
      <c r="JCY51" s="211"/>
      <c r="JCZ51" s="211"/>
      <c r="JDA51" s="211"/>
      <c r="JDB51" s="211"/>
      <c r="JDC51" s="211"/>
      <c r="JDD51" s="211"/>
      <c r="JDE51" s="211"/>
      <c r="JDF51" s="211"/>
      <c r="JDG51" s="211"/>
      <c r="JDH51" s="211"/>
      <c r="JDI51" s="211"/>
      <c r="JDJ51" s="211"/>
      <c r="JDK51" s="211"/>
      <c r="JDL51" s="211"/>
      <c r="JDM51" s="211"/>
      <c r="JDN51" s="211"/>
      <c r="JDO51" s="211"/>
      <c r="JDP51" s="211"/>
      <c r="JDQ51" s="211"/>
      <c r="JDR51" s="211"/>
      <c r="JDS51" s="211"/>
      <c r="JDT51" s="211"/>
      <c r="JDU51" s="211"/>
      <c r="JDV51" s="211"/>
      <c r="JDW51" s="211"/>
      <c r="JDX51" s="211"/>
      <c r="JDY51" s="211"/>
      <c r="JDZ51" s="211"/>
      <c r="JEA51" s="211"/>
      <c r="JEB51" s="211"/>
      <c r="JEC51" s="211"/>
      <c r="JED51" s="211"/>
      <c r="JEE51" s="211"/>
      <c r="JEF51" s="211"/>
      <c r="JEG51" s="211"/>
      <c r="JEH51" s="211"/>
      <c r="JEI51" s="211"/>
      <c r="JEJ51" s="211"/>
      <c r="JEK51" s="211"/>
      <c r="JEL51" s="211"/>
      <c r="JEM51" s="211"/>
      <c r="JEN51" s="211"/>
      <c r="JEO51" s="211"/>
      <c r="JEP51" s="211"/>
      <c r="JEQ51" s="211"/>
      <c r="JER51" s="211"/>
      <c r="JES51" s="211"/>
      <c r="JET51" s="211"/>
      <c r="JEU51" s="211"/>
      <c r="JEV51" s="211"/>
      <c r="JEW51" s="211"/>
      <c r="JEX51" s="211"/>
      <c r="JEY51" s="211"/>
      <c r="JEZ51" s="211"/>
      <c r="JFA51" s="211"/>
      <c r="JFB51" s="211"/>
      <c r="JFC51" s="211"/>
      <c r="JFD51" s="211"/>
      <c r="JFE51" s="211"/>
      <c r="JFF51" s="211"/>
      <c r="JFG51" s="211"/>
      <c r="JFH51" s="211"/>
      <c r="JFI51" s="211"/>
      <c r="JFJ51" s="211"/>
      <c r="JFK51" s="211"/>
      <c r="JFL51" s="211"/>
      <c r="JFM51" s="211"/>
      <c r="JFN51" s="211"/>
      <c r="JFO51" s="211"/>
      <c r="JFP51" s="211"/>
      <c r="JFQ51" s="211"/>
      <c r="JFR51" s="211"/>
      <c r="JFS51" s="211"/>
      <c r="JFT51" s="211"/>
      <c r="JFU51" s="211"/>
      <c r="JFV51" s="211"/>
      <c r="JFW51" s="211"/>
      <c r="JFX51" s="211"/>
      <c r="JFY51" s="211"/>
      <c r="JFZ51" s="211"/>
      <c r="JGA51" s="211"/>
      <c r="JGB51" s="211"/>
      <c r="JGC51" s="211"/>
      <c r="JGD51" s="211"/>
      <c r="JGE51" s="211"/>
      <c r="JGF51" s="211"/>
      <c r="JGG51" s="211"/>
      <c r="JGH51" s="211"/>
      <c r="JGI51" s="211"/>
      <c r="JGJ51" s="211"/>
      <c r="JGK51" s="211"/>
      <c r="JGL51" s="211"/>
      <c r="JGM51" s="211"/>
      <c r="JGN51" s="211"/>
      <c r="JGO51" s="211"/>
      <c r="JGP51" s="211"/>
      <c r="JGQ51" s="211"/>
      <c r="JGR51" s="211"/>
      <c r="JGS51" s="211"/>
      <c r="JGT51" s="211"/>
      <c r="JGU51" s="211"/>
      <c r="JGV51" s="211"/>
      <c r="JGW51" s="211"/>
      <c r="JGX51" s="211"/>
      <c r="JGY51" s="211"/>
      <c r="JGZ51" s="211"/>
      <c r="JHA51" s="211"/>
      <c r="JHB51" s="211"/>
      <c r="JHC51" s="211"/>
      <c r="JHD51" s="211"/>
      <c r="JHE51" s="211"/>
      <c r="JHF51" s="211"/>
      <c r="JHG51" s="211"/>
      <c r="JHH51" s="211"/>
      <c r="JHI51" s="211"/>
      <c r="JHJ51" s="211"/>
      <c r="JHK51" s="211"/>
      <c r="JHL51" s="211"/>
      <c r="JHM51" s="211"/>
      <c r="JHN51" s="211"/>
      <c r="JHO51" s="211"/>
      <c r="JHP51" s="211"/>
      <c r="JHQ51" s="211"/>
      <c r="JHR51" s="211"/>
      <c r="JHS51" s="211"/>
      <c r="JHT51" s="211"/>
      <c r="JHU51" s="211"/>
      <c r="JHV51" s="211"/>
      <c r="JHW51" s="211"/>
      <c r="JHX51" s="211"/>
      <c r="JHY51" s="211"/>
      <c r="JHZ51" s="211"/>
      <c r="JIA51" s="211"/>
      <c r="JIB51" s="211"/>
      <c r="JIC51" s="211"/>
      <c r="JID51" s="211"/>
      <c r="JIE51" s="211"/>
      <c r="JIF51" s="211"/>
      <c r="JIG51" s="211"/>
      <c r="JIH51" s="211"/>
      <c r="JII51" s="211"/>
      <c r="JIJ51" s="211"/>
      <c r="JIK51" s="211"/>
      <c r="JIL51" s="211"/>
      <c r="JIM51" s="211"/>
      <c r="JIN51" s="211"/>
      <c r="JIO51" s="211"/>
      <c r="JIP51" s="211"/>
      <c r="JIQ51" s="211"/>
      <c r="JIR51" s="211"/>
      <c r="JIS51" s="211"/>
      <c r="JIT51" s="211"/>
      <c r="JIU51" s="211"/>
      <c r="JIV51" s="211"/>
      <c r="JIW51" s="211"/>
      <c r="JIX51" s="211"/>
      <c r="JIY51" s="211"/>
      <c r="JIZ51" s="211"/>
      <c r="JJA51" s="211"/>
      <c r="JJB51" s="211"/>
      <c r="JJC51" s="211"/>
      <c r="JJD51" s="211"/>
      <c r="JJE51" s="211"/>
      <c r="JJF51" s="211"/>
      <c r="JJG51" s="211"/>
      <c r="JJH51" s="211"/>
      <c r="JJI51" s="211"/>
      <c r="JJJ51" s="211"/>
      <c r="JJK51" s="211"/>
      <c r="JJL51" s="211"/>
      <c r="JJM51" s="211"/>
      <c r="JJN51" s="211"/>
      <c r="JJO51" s="211"/>
      <c r="JJP51" s="211"/>
      <c r="JJQ51" s="211"/>
      <c r="JJR51" s="211"/>
      <c r="JJS51" s="211"/>
      <c r="JJT51" s="211"/>
      <c r="JJU51" s="211"/>
      <c r="JJV51" s="211"/>
      <c r="JJW51" s="211"/>
      <c r="JJX51" s="211"/>
      <c r="JJY51" s="211"/>
      <c r="JJZ51" s="211"/>
      <c r="JKA51" s="211"/>
      <c r="JKB51" s="211"/>
      <c r="JKC51" s="211"/>
      <c r="JKD51" s="211"/>
      <c r="JKE51" s="211"/>
      <c r="JKF51" s="211"/>
      <c r="JKG51" s="211"/>
      <c r="JKH51" s="211"/>
      <c r="JKI51" s="211"/>
      <c r="JKJ51" s="211"/>
      <c r="JKK51" s="211"/>
      <c r="JKL51" s="211"/>
      <c r="JKM51" s="211"/>
      <c r="JKN51" s="211"/>
      <c r="JKO51" s="211"/>
      <c r="JKP51" s="211"/>
      <c r="JKQ51" s="211"/>
      <c r="JKR51" s="211"/>
      <c r="JKS51" s="211"/>
      <c r="JKT51" s="211"/>
      <c r="JKU51" s="211"/>
      <c r="JKV51" s="211"/>
      <c r="JKW51" s="211"/>
      <c r="JKX51" s="211"/>
      <c r="JKY51" s="211"/>
      <c r="JKZ51" s="211"/>
      <c r="JLA51" s="211"/>
      <c r="JLB51" s="211"/>
      <c r="JLC51" s="211"/>
      <c r="JLD51" s="211"/>
      <c r="JLE51" s="211"/>
      <c r="JLF51" s="211"/>
      <c r="JLG51" s="211"/>
      <c r="JLH51" s="211"/>
      <c r="JLI51" s="211"/>
      <c r="JLJ51" s="211"/>
      <c r="JLK51" s="211"/>
      <c r="JLL51" s="211"/>
      <c r="JLM51" s="211"/>
      <c r="JLN51" s="211"/>
      <c r="JLO51" s="211"/>
      <c r="JLP51" s="211"/>
      <c r="JLQ51" s="211"/>
      <c r="JLR51" s="211"/>
      <c r="JLS51" s="211"/>
      <c r="JLT51" s="211"/>
      <c r="JLU51" s="211"/>
      <c r="JLV51" s="211"/>
      <c r="JLW51" s="211"/>
      <c r="JLX51" s="211"/>
      <c r="JLY51" s="211"/>
      <c r="JLZ51" s="211"/>
      <c r="JMA51" s="211"/>
      <c r="JMB51" s="211"/>
      <c r="JMC51" s="211"/>
      <c r="JMD51" s="211"/>
      <c r="JME51" s="211"/>
      <c r="JMF51" s="211"/>
      <c r="JMG51" s="211"/>
      <c r="JMH51" s="211"/>
      <c r="JMI51" s="211"/>
      <c r="JMJ51" s="211"/>
      <c r="JMK51" s="211"/>
      <c r="JML51" s="211"/>
      <c r="JMM51" s="211"/>
      <c r="JMN51" s="211"/>
      <c r="JMO51" s="211"/>
      <c r="JMP51" s="211"/>
      <c r="JMQ51" s="211"/>
      <c r="JMR51" s="211"/>
      <c r="JMS51" s="211"/>
      <c r="JMT51" s="211"/>
      <c r="JMU51" s="211"/>
      <c r="JMV51" s="211"/>
      <c r="JMW51" s="211"/>
      <c r="JMX51" s="211"/>
      <c r="JMY51" s="211"/>
      <c r="JMZ51" s="211"/>
      <c r="JNA51" s="211"/>
      <c r="JNB51" s="211"/>
      <c r="JNC51" s="211"/>
      <c r="JND51" s="211"/>
      <c r="JNE51" s="211"/>
      <c r="JNF51" s="211"/>
      <c r="JNG51" s="211"/>
      <c r="JNH51" s="211"/>
      <c r="JNI51" s="211"/>
      <c r="JNJ51" s="211"/>
      <c r="JNK51" s="211"/>
      <c r="JNL51" s="211"/>
      <c r="JNM51" s="211"/>
      <c r="JNN51" s="211"/>
      <c r="JNO51" s="211"/>
      <c r="JNP51" s="211"/>
      <c r="JNQ51" s="211"/>
      <c r="JNR51" s="211"/>
      <c r="JNS51" s="211"/>
      <c r="JNT51" s="211"/>
      <c r="JNU51" s="211"/>
      <c r="JNV51" s="211"/>
      <c r="JNW51" s="211"/>
      <c r="JNX51" s="211"/>
      <c r="JNY51" s="211"/>
      <c r="JNZ51" s="211"/>
      <c r="JOA51" s="211"/>
      <c r="JOB51" s="211"/>
      <c r="JOC51" s="211"/>
      <c r="JOD51" s="211"/>
      <c r="JOE51" s="211"/>
      <c r="JOF51" s="211"/>
      <c r="JOG51" s="211"/>
      <c r="JOH51" s="211"/>
      <c r="JOI51" s="211"/>
      <c r="JOJ51" s="211"/>
      <c r="JOK51" s="211"/>
      <c r="JOL51" s="211"/>
      <c r="JOM51" s="211"/>
      <c r="JON51" s="211"/>
      <c r="JOO51" s="211"/>
      <c r="JOP51" s="211"/>
      <c r="JOQ51" s="211"/>
      <c r="JOR51" s="211"/>
      <c r="JOS51" s="211"/>
      <c r="JOT51" s="211"/>
      <c r="JOU51" s="211"/>
      <c r="JOV51" s="211"/>
      <c r="JOW51" s="211"/>
      <c r="JOX51" s="211"/>
      <c r="JOY51" s="211"/>
      <c r="JOZ51" s="211"/>
      <c r="JPA51" s="211"/>
      <c r="JPB51" s="211"/>
      <c r="JPC51" s="211"/>
      <c r="JPD51" s="211"/>
      <c r="JPE51" s="211"/>
      <c r="JPF51" s="211"/>
      <c r="JPG51" s="211"/>
      <c r="JPH51" s="211"/>
      <c r="JPI51" s="211"/>
      <c r="JPJ51" s="211"/>
      <c r="JPK51" s="211"/>
      <c r="JPL51" s="211"/>
      <c r="JPM51" s="211"/>
      <c r="JPN51" s="211"/>
      <c r="JPO51" s="211"/>
      <c r="JPP51" s="211"/>
      <c r="JPQ51" s="211"/>
      <c r="JPR51" s="211"/>
      <c r="JPS51" s="211"/>
      <c r="JPT51" s="211"/>
      <c r="JPU51" s="211"/>
      <c r="JPV51" s="211"/>
      <c r="JPW51" s="211"/>
      <c r="JPX51" s="211"/>
      <c r="JPY51" s="211"/>
      <c r="JPZ51" s="211"/>
      <c r="JQA51" s="211"/>
      <c r="JQB51" s="211"/>
      <c r="JQC51" s="211"/>
      <c r="JQD51" s="211"/>
      <c r="JQE51" s="211"/>
      <c r="JQF51" s="211"/>
      <c r="JQG51" s="211"/>
      <c r="JQH51" s="211"/>
      <c r="JQI51" s="211"/>
      <c r="JQJ51" s="211"/>
      <c r="JQK51" s="211"/>
      <c r="JQL51" s="211"/>
      <c r="JQM51" s="211"/>
      <c r="JQN51" s="211"/>
      <c r="JQO51" s="211"/>
      <c r="JQP51" s="211"/>
      <c r="JQQ51" s="211"/>
      <c r="JQR51" s="211"/>
      <c r="JQS51" s="211"/>
      <c r="JQT51" s="211"/>
      <c r="JQU51" s="211"/>
      <c r="JQV51" s="211"/>
      <c r="JQW51" s="211"/>
      <c r="JQX51" s="211"/>
      <c r="JQY51" s="211"/>
      <c r="JQZ51" s="211"/>
      <c r="JRA51" s="211"/>
      <c r="JRB51" s="211"/>
      <c r="JRC51" s="211"/>
      <c r="JRD51" s="211"/>
      <c r="JRE51" s="211"/>
      <c r="JRF51" s="211"/>
      <c r="JRG51" s="211"/>
      <c r="JRH51" s="211"/>
      <c r="JRI51" s="211"/>
      <c r="JRJ51" s="211"/>
      <c r="JRK51" s="211"/>
      <c r="JRL51" s="211"/>
      <c r="JRM51" s="211"/>
      <c r="JRN51" s="211"/>
      <c r="JRO51" s="211"/>
      <c r="JRP51" s="211"/>
      <c r="JRQ51" s="211"/>
      <c r="JRR51" s="211"/>
      <c r="JRS51" s="211"/>
      <c r="JRT51" s="211"/>
      <c r="JRU51" s="211"/>
      <c r="JRV51" s="211"/>
      <c r="JRW51" s="211"/>
      <c r="JRX51" s="211"/>
      <c r="JRY51" s="211"/>
      <c r="JRZ51" s="211"/>
      <c r="JSA51" s="211"/>
      <c r="JSB51" s="211"/>
      <c r="JSC51" s="211"/>
      <c r="JSD51" s="211"/>
      <c r="JSE51" s="211"/>
      <c r="JSF51" s="211"/>
      <c r="JSG51" s="211"/>
      <c r="JSH51" s="211"/>
      <c r="JSI51" s="211"/>
      <c r="JSJ51" s="211"/>
      <c r="JSK51" s="211"/>
      <c r="JSL51" s="211"/>
      <c r="JSM51" s="211"/>
      <c r="JSN51" s="211"/>
      <c r="JSO51" s="211"/>
      <c r="JSP51" s="211"/>
      <c r="JSQ51" s="211"/>
      <c r="JSR51" s="211"/>
      <c r="JSS51" s="211"/>
      <c r="JST51" s="211"/>
      <c r="JSU51" s="211"/>
      <c r="JSV51" s="211"/>
      <c r="JSW51" s="211"/>
      <c r="JSX51" s="211"/>
      <c r="JSY51" s="211"/>
      <c r="JSZ51" s="211"/>
      <c r="JTA51" s="211"/>
      <c r="JTB51" s="211"/>
      <c r="JTC51" s="211"/>
      <c r="JTD51" s="211"/>
      <c r="JTE51" s="211"/>
      <c r="JTF51" s="211"/>
      <c r="JTG51" s="211"/>
      <c r="JTH51" s="211"/>
      <c r="JTI51" s="211"/>
      <c r="JTJ51" s="211"/>
      <c r="JTK51" s="211"/>
      <c r="JTL51" s="211"/>
      <c r="JTM51" s="211"/>
      <c r="JTN51" s="211"/>
      <c r="JTO51" s="211"/>
      <c r="JTP51" s="211"/>
      <c r="JTQ51" s="211"/>
      <c r="JTR51" s="211"/>
      <c r="JTS51" s="211"/>
      <c r="JTT51" s="211"/>
      <c r="JTU51" s="211"/>
      <c r="JTV51" s="211"/>
      <c r="JTW51" s="211"/>
      <c r="JTX51" s="211"/>
      <c r="JTY51" s="211"/>
      <c r="JTZ51" s="211"/>
      <c r="JUA51" s="211"/>
      <c r="JUB51" s="211"/>
      <c r="JUC51" s="211"/>
      <c r="JUD51" s="211"/>
      <c r="JUE51" s="211"/>
      <c r="JUF51" s="211"/>
      <c r="JUG51" s="211"/>
      <c r="JUH51" s="211"/>
      <c r="JUI51" s="211"/>
      <c r="JUJ51" s="211"/>
      <c r="JUK51" s="211"/>
      <c r="JUL51" s="211"/>
      <c r="JUM51" s="211"/>
      <c r="JUN51" s="211"/>
      <c r="JUO51" s="211"/>
      <c r="JUP51" s="211"/>
      <c r="JUQ51" s="211"/>
      <c r="JUR51" s="211"/>
      <c r="JUS51" s="211"/>
      <c r="JUT51" s="211"/>
      <c r="JUU51" s="211"/>
      <c r="JUV51" s="211"/>
      <c r="JUW51" s="211"/>
      <c r="JUX51" s="211"/>
      <c r="JUY51" s="211"/>
      <c r="JUZ51" s="211"/>
      <c r="JVA51" s="211"/>
      <c r="JVB51" s="211"/>
      <c r="JVC51" s="211"/>
      <c r="JVD51" s="211"/>
      <c r="JVE51" s="211"/>
      <c r="JVF51" s="211"/>
      <c r="JVG51" s="211"/>
      <c r="JVH51" s="211"/>
      <c r="JVI51" s="211"/>
      <c r="JVJ51" s="211"/>
      <c r="JVK51" s="211"/>
      <c r="JVL51" s="211"/>
      <c r="JVM51" s="211"/>
      <c r="JVN51" s="211"/>
      <c r="JVO51" s="211"/>
      <c r="JVP51" s="211"/>
      <c r="JVQ51" s="211"/>
      <c r="JVR51" s="211"/>
      <c r="JVS51" s="211"/>
      <c r="JVT51" s="211"/>
      <c r="JVU51" s="211"/>
      <c r="JVV51" s="211"/>
      <c r="JVW51" s="211"/>
      <c r="JVX51" s="211"/>
      <c r="JVY51" s="211"/>
      <c r="JVZ51" s="211"/>
      <c r="JWA51" s="211"/>
      <c r="JWB51" s="211"/>
      <c r="JWC51" s="211"/>
      <c r="JWD51" s="211"/>
      <c r="JWE51" s="211"/>
      <c r="JWF51" s="211"/>
      <c r="JWG51" s="211"/>
      <c r="JWH51" s="211"/>
      <c r="JWI51" s="211"/>
      <c r="JWJ51" s="211"/>
      <c r="JWK51" s="211"/>
      <c r="JWL51" s="211"/>
      <c r="JWM51" s="211"/>
      <c r="JWN51" s="211"/>
      <c r="JWO51" s="211"/>
      <c r="JWP51" s="211"/>
      <c r="JWQ51" s="211"/>
      <c r="JWR51" s="211"/>
      <c r="JWS51" s="211"/>
      <c r="JWT51" s="211"/>
      <c r="JWU51" s="211"/>
      <c r="JWV51" s="211"/>
      <c r="JWW51" s="211"/>
      <c r="JWX51" s="211"/>
      <c r="JWY51" s="211"/>
      <c r="JWZ51" s="211"/>
      <c r="JXA51" s="211"/>
      <c r="JXB51" s="211"/>
      <c r="JXC51" s="211"/>
      <c r="JXD51" s="211"/>
      <c r="JXE51" s="211"/>
      <c r="JXF51" s="211"/>
      <c r="JXG51" s="211"/>
      <c r="JXH51" s="211"/>
      <c r="JXI51" s="211"/>
      <c r="JXJ51" s="211"/>
      <c r="JXK51" s="211"/>
      <c r="JXL51" s="211"/>
      <c r="JXM51" s="211"/>
      <c r="JXN51" s="211"/>
      <c r="JXO51" s="211"/>
      <c r="JXP51" s="211"/>
      <c r="JXQ51" s="211"/>
      <c r="JXR51" s="211"/>
      <c r="JXS51" s="211"/>
      <c r="JXT51" s="211"/>
      <c r="JXU51" s="211"/>
      <c r="JXV51" s="211"/>
      <c r="JXW51" s="211"/>
      <c r="JXX51" s="211"/>
      <c r="JXY51" s="211"/>
      <c r="JXZ51" s="211"/>
      <c r="JYA51" s="211"/>
      <c r="JYB51" s="211"/>
      <c r="JYC51" s="211"/>
      <c r="JYD51" s="211"/>
      <c r="JYE51" s="211"/>
      <c r="JYF51" s="211"/>
      <c r="JYG51" s="211"/>
      <c r="JYH51" s="211"/>
      <c r="JYI51" s="211"/>
      <c r="JYJ51" s="211"/>
      <c r="JYK51" s="211"/>
      <c r="JYL51" s="211"/>
      <c r="JYM51" s="211"/>
      <c r="JYN51" s="211"/>
      <c r="JYO51" s="211"/>
      <c r="JYP51" s="211"/>
      <c r="JYQ51" s="211"/>
      <c r="JYR51" s="211"/>
      <c r="JYS51" s="211"/>
      <c r="JYT51" s="211"/>
      <c r="JYU51" s="211"/>
      <c r="JYV51" s="211"/>
      <c r="JYW51" s="211"/>
      <c r="JYX51" s="211"/>
      <c r="JYY51" s="211"/>
      <c r="JYZ51" s="211"/>
      <c r="JZA51" s="211"/>
      <c r="JZB51" s="211"/>
      <c r="JZC51" s="211"/>
      <c r="JZD51" s="211"/>
      <c r="JZE51" s="211"/>
      <c r="JZF51" s="211"/>
      <c r="JZG51" s="211"/>
      <c r="JZH51" s="211"/>
      <c r="JZI51" s="211"/>
      <c r="JZJ51" s="211"/>
      <c r="JZK51" s="211"/>
      <c r="JZL51" s="211"/>
      <c r="JZM51" s="211"/>
      <c r="JZN51" s="211"/>
      <c r="JZO51" s="211"/>
      <c r="JZP51" s="211"/>
      <c r="JZQ51" s="211"/>
      <c r="JZR51" s="211"/>
      <c r="JZS51" s="211"/>
      <c r="JZT51" s="211"/>
      <c r="JZU51" s="211"/>
      <c r="JZV51" s="211"/>
      <c r="JZW51" s="211"/>
      <c r="JZX51" s="211"/>
      <c r="JZY51" s="211"/>
      <c r="JZZ51" s="211"/>
      <c r="KAA51" s="211"/>
      <c r="KAB51" s="211"/>
      <c r="KAC51" s="211"/>
      <c r="KAD51" s="211"/>
      <c r="KAE51" s="211"/>
      <c r="KAF51" s="211"/>
      <c r="KAG51" s="211"/>
      <c r="KAH51" s="211"/>
      <c r="KAI51" s="211"/>
      <c r="KAJ51" s="211"/>
      <c r="KAK51" s="211"/>
      <c r="KAL51" s="211"/>
      <c r="KAM51" s="211"/>
      <c r="KAN51" s="211"/>
      <c r="KAO51" s="211"/>
      <c r="KAP51" s="211"/>
      <c r="KAQ51" s="211"/>
      <c r="KAR51" s="211"/>
      <c r="KAS51" s="211"/>
      <c r="KAT51" s="211"/>
      <c r="KAU51" s="211"/>
      <c r="KAV51" s="211"/>
      <c r="KAW51" s="211"/>
      <c r="KAX51" s="211"/>
      <c r="KAY51" s="211"/>
      <c r="KAZ51" s="211"/>
      <c r="KBA51" s="211"/>
      <c r="KBB51" s="211"/>
      <c r="KBC51" s="211"/>
      <c r="KBD51" s="211"/>
      <c r="KBE51" s="211"/>
      <c r="KBF51" s="211"/>
      <c r="KBG51" s="211"/>
      <c r="KBH51" s="211"/>
      <c r="KBI51" s="211"/>
      <c r="KBJ51" s="211"/>
      <c r="KBK51" s="211"/>
      <c r="KBL51" s="211"/>
      <c r="KBM51" s="211"/>
      <c r="KBN51" s="211"/>
      <c r="KBO51" s="211"/>
      <c r="KBP51" s="211"/>
      <c r="KBQ51" s="211"/>
      <c r="KBR51" s="211"/>
      <c r="KBS51" s="211"/>
      <c r="KBT51" s="211"/>
      <c r="KBU51" s="211"/>
      <c r="KBV51" s="211"/>
      <c r="KBW51" s="211"/>
      <c r="KBX51" s="211"/>
      <c r="KBY51" s="211"/>
      <c r="KBZ51" s="211"/>
      <c r="KCA51" s="211"/>
      <c r="KCB51" s="211"/>
      <c r="KCC51" s="211"/>
      <c r="KCD51" s="211"/>
      <c r="KCE51" s="211"/>
      <c r="KCF51" s="211"/>
      <c r="KCG51" s="211"/>
      <c r="KCH51" s="211"/>
      <c r="KCI51" s="211"/>
      <c r="KCJ51" s="211"/>
      <c r="KCK51" s="211"/>
      <c r="KCL51" s="211"/>
      <c r="KCM51" s="211"/>
      <c r="KCN51" s="211"/>
      <c r="KCO51" s="211"/>
      <c r="KCP51" s="211"/>
      <c r="KCQ51" s="211"/>
      <c r="KCR51" s="211"/>
      <c r="KCS51" s="211"/>
      <c r="KCT51" s="211"/>
      <c r="KCU51" s="211"/>
      <c r="KCV51" s="211"/>
      <c r="KCW51" s="211"/>
      <c r="KCX51" s="211"/>
      <c r="KCY51" s="211"/>
      <c r="KCZ51" s="211"/>
      <c r="KDA51" s="211"/>
      <c r="KDB51" s="211"/>
      <c r="KDC51" s="211"/>
      <c r="KDD51" s="211"/>
      <c r="KDE51" s="211"/>
      <c r="KDF51" s="211"/>
      <c r="KDG51" s="211"/>
      <c r="KDH51" s="211"/>
      <c r="KDI51" s="211"/>
      <c r="KDJ51" s="211"/>
      <c r="KDK51" s="211"/>
      <c r="KDL51" s="211"/>
      <c r="KDM51" s="211"/>
      <c r="KDN51" s="211"/>
      <c r="KDO51" s="211"/>
      <c r="KDP51" s="211"/>
      <c r="KDQ51" s="211"/>
      <c r="KDR51" s="211"/>
      <c r="KDS51" s="211"/>
      <c r="KDT51" s="211"/>
      <c r="KDU51" s="211"/>
      <c r="KDV51" s="211"/>
      <c r="KDW51" s="211"/>
      <c r="KDX51" s="211"/>
      <c r="KDY51" s="211"/>
      <c r="KDZ51" s="211"/>
      <c r="KEA51" s="211"/>
      <c r="KEB51" s="211"/>
      <c r="KEC51" s="211"/>
      <c r="KED51" s="211"/>
      <c r="KEE51" s="211"/>
      <c r="KEF51" s="211"/>
      <c r="KEG51" s="211"/>
      <c r="KEH51" s="211"/>
      <c r="KEI51" s="211"/>
      <c r="KEJ51" s="211"/>
      <c r="KEK51" s="211"/>
      <c r="KEL51" s="211"/>
      <c r="KEM51" s="211"/>
      <c r="KEN51" s="211"/>
      <c r="KEO51" s="211"/>
      <c r="KEP51" s="211"/>
      <c r="KEQ51" s="211"/>
      <c r="KER51" s="211"/>
      <c r="KES51" s="211"/>
      <c r="KET51" s="211"/>
      <c r="KEU51" s="211"/>
      <c r="KEV51" s="211"/>
      <c r="KEW51" s="211"/>
      <c r="KEX51" s="211"/>
      <c r="KEY51" s="211"/>
      <c r="KEZ51" s="211"/>
      <c r="KFA51" s="211"/>
      <c r="KFB51" s="211"/>
      <c r="KFC51" s="211"/>
      <c r="KFD51" s="211"/>
      <c r="KFE51" s="211"/>
      <c r="KFF51" s="211"/>
      <c r="KFG51" s="211"/>
      <c r="KFH51" s="211"/>
      <c r="KFI51" s="211"/>
      <c r="KFJ51" s="211"/>
      <c r="KFK51" s="211"/>
      <c r="KFL51" s="211"/>
      <c r="KFM51" s="211"/>
      <c r="KFN51" s="211"/>
      <c r="KFO51" s="211"/>
      <c r="KFP51" s="211"/>
      <c r="KFQ51" s="211"/>
      <c r="KFR51" s="211"/>
      <c r="KFS51" s="211"/>
      <c r="KFT51" s="211"/>
      <c r="KFU51" s="211"/>
      <c r="KFV51" s="211"/>
      <c r="KFW51" s="211"/>
      <c r="KFX51" s="211"/>
      <c r="KFY51" s="211"/>
      <c r="KFZ51" s="211"/>
      <c r="KGA51" s="211"/>
      <c r="KGB51" s="211"/>
      <c r="KGC51" s="211"/>
      <c r="KGD51" s="211"/>
      <c r="KGE51" s="211"/>
      <c r="KGF51" s="211"/>
      <c r="KGG51" s="211"/>
      <c r="KGH51" s="211"/>
      <c r="KGI51" s="211"/>
      <c r="KGJ51" s="211"/>
      <c r="KGK51" s="211"/>
      <c r="KGL51" s="211"/>
      <c r="KGM51" s="211"/>
      <c r="KGN51" s="211"/>
      <c r="KGO51" s="211"/>
      <c r="KGP51" s="211"/>
      <c r="KGQ51" s="211"/>
      <c r="KGR51" s="211"/>
      <c r="KGS51" s="211"/>
      <c r="KGT51" s="211"/>
      <c r="KGU51" s="211"/>
      <c r="KGV51" s="211"/>
      <c r="KGW51" s="211"/>
      <c r="KGX51" s="211"/>
      <c r="KGY51" s="211"/>
      <c r="KGZ51" s="211"/>
      <c r="KHA51" s="211"/>
      <c r="KHB51" s="211"/>
      <c r="KHC51" s="211"/>
      <c r="KHD51" s="211"/>
      <c r="KHE51" s="211"/>
      <c r="KHF51" s="211"/>
      <c r="KHG51" s="211"/>
      <c r="KHH51" s="211"/>
      <c r="KHI51" s="211"/>
      <c r="KHJ51" s="211"/>
      <c r="KHK51" s="211"/>
      <c r="KHL51" s="211"/>
      <c r="KHM51" s="211"/>
      <c r="KHN51" s="211"/>
      <c r="KHO51" s="211"/>
      <c r="KHP51" s="211"/>
      <c r="KHQ51" s="211"/>
      <c r="KHR51" s="211"/>
      <c r="KHS51" s="211"/>
      <c r="KHT51" s="211"/>
      <c r="KHU51" s="211"/>
      <c r="KHV51" s="211"/>
      <c r="KHW51" s="211"/>
      <c r="KHX51" s="211"/>
      <c r="KHY51" s="211"/>
      <c r="KHZ51" s="211"/>
      <c r="KIA51" s="211"/>
      <c r="KIB51" s="211"/>
      <c r="KIC51" s="211"/>
      <c r="KID51" s="211"/>
      <c r="KIE51" s="211"/>
      <c r="KIF51" s="211"/>
      <c r="KIG51" s="211"/>
      <c r="KIH51" s="211"/>
      <c r="KII51" s="211"/>
      <c r="KIJ51" s="211"/>
      <c r="KIK51" s="211"/>
      <c r="KIL51" s="211"/>
      <c r="KIM51" s="211"/>
      <c r="KIN51" s="211"/>
      <c r="KIO51" s="211"/>
      <c r="KIP51" s="211"/>
      <c r="KIQ51" s="211"/>
      <c r="KIR51" s="211"/>
      <c r="KIS51" s="211"/>
      <c r="KIT51" s="211"/>
      <c r="KIU51" s="211"/>
      <c r="KIV51" s="211"/>
      <c r="KIW51" s="211"/>
      <c r="KIX51" s="211"/>
      <c r="KIY51" s="211"/>
      <c r="KIZ51" s="211"/>
      <c r="KJA51" s="211"/>
      <c r="KJB51" s="211"/>
      <c r="KJC51" s="211"/>
      <c r="KJD51" s="211"/>
      <c r="KJE51" s="211"/>
      <c r="KJF51" s="211"/>
      <c r="KJG51" s="211"/>
      <c r="KJH51" s="211"/>
      <c r="KJI51" s="211"/>
      <c r="KJJ51" s="211"/>
      <c r="KJK51" s="211"/>
      <c r="KJL51" s="211"/>
      <c r="KJM51" s="211"/>
      <c r="KJN51" s="211"/>
      <c r="KJO51" s="211"/>
      <c r="KJP51" s="211"/>
      <c r="KJQ51" s="211"/>
      <c r="KJR51" s="211"/>
      <c r="KJS51" s="211"/>
      <c r="KJT51" s="211"/>
      <c r="KJU51" s="211"/>
      <c r="KJV51" s="211"/>
      <c r="KJW51" s="211"/>
      <c r="KJX51" s="211"/>
      <c r="KJY51" s="211"/>
      <c r="KJZ51" s="211"/>
      <c r="KKA51" s="211"/>
      <c r="KKB51" s="211"/>
      <c r="KKC51" s="211"/>
      <c r="KKD51" s="211"/>
      <c r="KKE51" s="211"/>
      <c r="KKF51" s="211"/>
      <c r="KKG51" s="211"/>
      <c r="KKH51" s="211"/>
      <c r="KKI51" s="211"/>
      <c r="KKJ51" s="211"/>
      <c r="KKK51" s="211"/>
      <c r="KKL51" s="211"/>
      <c r="KKM51" s="211"/>
      <c r="KKN51" s="211"/>
      <c r="KKO51" s="211"/>
      <c r="KKP51" s="211"/>
      <c r="KKQ51" s="211"/>
      <c r="KKR51" s="211"/>
      <c r="KKS51" s="211"/>
      <c r="KKT51" s="211"/>
      <c r="KKU51" s="211"/>
      <c r="KKV51" s="211"/>
      <c r="KKW51" s="211"/>
      <c r="KKX51" s="211"/>
      <c r="KKY51" s="211"/>
      <c r="KKZ51" s="211"/>
      <c r="KLA51" s="211"/>
      <c r="KLB51" s="211"/>
      <c r="KLC51" s="211"/>
      <c r="KLD51" s="211"/>
      <c r="KLE51" s="211"/>
      <c r="KLF51" s="211"/>
      <c r="KLG51" s="211"/>
      <c r="KLH51" s="211"/>
      <c r="KLI51" s="211"/>
      <c r="KLJ51" s="211"/>
      <c r="KLK51" s="211"/>
      <c r="KLL51" s="211"/>
      <c r="KLM51" s="211"/>
      <c r="KLN51" s="211"/>
      <c r="KLO51" s="211"/>
      <c r="KLP51" s="211"/>
      <c r="KLQ51" s="211"/>
      <c r="KLR51" s="211"/>
      <c r="KLS51" s="211"/>
      <c r="KLT51" s="211"/>
      <c r="KLU51" s="211"/>
      <c r="KLV51" s="211"/>
      <c r="KLW51" s="211"/>
      <c r="KLX51" s="211"/>
      <c r="KLY51" s="211"/>
      <c r="KLZ51" s="211"/>
      <c r="KMA51" s="211"/>
      <c r="KMB51" s="211"/>
      <c r="KMC51" s="211"/>
      <c r="KMD51" s="211"/>
      <c r="KME51" s="211"/>
      <c r="KMF51" s="211"/>
      <c r="KMG51" s="211"/>
      <c r="KMH51" s="211"/>
      <c r="KMI51" s="211"/>
      <c r="KMJ51" s="211"/>
      <c r="KMK51" s="211"/>
      <c r="KML51" s="211"/>
      <c r="KMM51" s="211"/>
      <c r="KMN51" s="211"/>
      <c r="KMO51" s="211"/>
      <c r="KMP51" s="211"/>
      <c r="KMQ51" s="211"/>
      <c r="KMR51" s="211"/>
      <c r="KMS51" s="211"/>
      <c r="KMT51" s="211"/>
      <c r="KMU51" s="211"/>
      <c r="KMV51" s="211"/>
      <c r="KMW51" s="211"/>
      <c r="KMX51" s="211"/>
      <c r="KMY51" s="211"/>
      <c r="KMZ51" s="211"/>
      <c r="KNA51" s="211"/>
      <c r="KNB51" s="211"/>
      <c r="KNC51" s="211"/>
      <c r="KND51" s="211"/>
      <c r="KNE51" s="211"/>
      <c r="KNF51" s="211"/>
      <c r="KNG51" s="211"/>
      <c r="KNH51" s="211"/>
      <c r="KNI51" s="211"/>
      <c r="KNJ51" s="211"/>
      <c r="KNK51" s="211"/>
      <c r="KNL51" s="211"/>
      <c r="KNM51" s="211"/>
      <c r="KNN51" s="211"/>
      <c r="KNO51" s="211"/>
      <c r="KNP51" s="211"/>
      <c r="KNQ51" s="211"/>
      <c r="KNR51" s="211"/>
      <c r="KNS51" s="211"/>
      <c r="KNT51" s="211"/>
      <c r="KNU51" s="211"/>
      <c r="KNV51" s="211"/>
      <c r="KNW51" s="211"/>
      <c r="KNX51" s="211"/>
      <c r="KNY51" s="211"/>
      <c r="KNZ51" s="211"/>
      <c r="KOA51" s="211"/>
      <c r="KOB51" s="211"/>
      <c r="KOC51" s="211"/>
      <c r="KOD51" s="211"/>
      <c r="KOE51" s="211"/>
      <c r="KOF51" s="211"/>
      <c r="KOG51" s="211"/>
      <c r="KOH51" s="211"/>
      <c r="KOI51" s="211"/>
      <c r="KOJ51" s="211"/>
      <c r="KOK51" s="211"/>
      <c r="KOL51" s="211"/>
      <c r="KOM51" s="211"/>
      <c r="KON51" s="211"/>
      <c r="KOO51" s="211"/>
      <c r="KOP51" s="211"/>
      <c r="KOQ51" s="211"/>
      <c r="KOR51" s="211"/>
      <c r="KOS51" s="211"/>
      <c r="KOT51" s="211"/>
      <c r="KOU51" s="211"/>
      <c r="KOV51" s="211"/>
      <c r="KOW51" s="211"/>
      <c r="KOX51" s="211"/>
      <c r="KOY51" s="211"/>
      <c r="KOZ51" s="211"/>
      <c r="KPA51" s="211"/>
      <c r="KPB51" s="211"/>
      <c r="KPC51" s="211"/>
      <c r="KPD51" s="211"/>
      <c r="KPE51" s="211"/>
      <c r="KPF51" s="211"/>
      <c r="KPG51" s="211"/>
      <c r="KPH51" s="211"/>
      <c r="KPI51" s="211"/>
      <c r="KPJ51" s="211"/>
      <c r="KPK51" s="211"/>
      <c r="KPL51" s="211"/>
      <c r="KPM51" s="211"/>
      <c r="KPN51" s="211"/>
      <c r="KPO51" s="211"/>
      <c r="KPP51" s="211"/>
      <c r="KPQ51" s="211"/>
      <c r="KPR51" s="211"/>
      <c r="KPS51" s="211"/>
      <c r="KPT51" s="211"/>
      <c r="KPU51" s="211"/>
      <c r="KPV51" s="211"/>
      <c r="KPW51" s="211"/>
      <c r="KPX51" s="211"/>
      <c r="KPY51" s="211"/>
      <c r="KPZ51" s="211"/>
      <c r="KQA51" s="211"/>
      <c r="KQB51" s="211"/>
      <c r="KQC51" s="211"/>
      <c r="KQD51" s="211"/>
      <c r="KQE51" s="211"/>
      <c r="KQF51" s="211"/>
      <c r="KQG51" s="211"/>
      <c r="KQH51" s="211"/>
      <c r="KQI51" s="211"/>
      <c r="KQJ51" s="211"/>
      <c r="KQK51" s="211"/>
      <c r="KQL51" s="211"/>
      <c r="KQM51" s="211"/>
      <c r="KQN51" s="211"/>
      <c r="KQO51" s="211"/>
      <c r="KQP51" s="211"/>
      <c r="KQQ51" s="211"/>
      <c r="KQR51" s="211"/>
      <c r="KQS51" s="211"/>
      <c r="KQT51" s="211"/>
      <c r="KQU51" s="211"/>
      <c r="KQV51" s="211"/>
      <c r="KQW51" s="211"/>
      <c r="KQX51" s="211"/>
      <c r="KQY51" s="211"/>
      <c r="KQZ51" s="211"/>
      <c r="KRA51" s="211"/>
      <c r="KRB51" s="211"/>
      <c r="KRC51" s="211"/>
      <c r="KRD51" s="211"/>
      <c r="KRE51" s="211"/>
      <c r="KRF51" s="211"/>
      <c r="KRG51" s="211"/>
      <c r="KRH51" s="211"/>
      <c r="KRI51" s="211"/>
      <c r="KRJ51" s="211"/>
      <c r="KRK51" s="211"/>
      <c r="KRL51" s="211"/>
      <c r="KRM51" s="211"/>
      <c r="KRN51" s="211"/>
      <c r="KRO51" s="211"/>
      <c r="KRP51" s="211"/>
      <c r="KRQ51" s="211"/>
      <c r="KRR51" s="211"/>
      <c r="KRS51" s="211"/>
      <c r="KRT51" s="211"/>
      <c r="KRU51" s="211"/>
      <c r="KRV51" s="211"/>
      <c r="KRW51" s="211"/>
      <c r="KRX51" s="211"/>
      <c r="KRY51" s="211"/>
      <c r="KRZ51" s="211"/>
      <c r="KSA51" s="211"/>
      <c r="KSB51" s="211"/>
      <c r="KSC51" s="211"/>
      <c r="KSD51" s="211"/>
      <c r="KSE51" s="211"/>
      <c r="KSF51" s="211"/>
      <c r="KSG51" s="211"/>
      <c r="KSH51" s="211"/>
      <c r="KSI51" s="211"/>
      <c r="KSJ51" s="211"/>
      <c r="KSK51" s="211"/>
      <c r="KSL51" s="211"/>
      <c r="KSM51" s="211"/>
      <c r="KSN51" s="211"/>
      <c r="KSO51" s="211"/>
      <c r="KSP51" s="211"/>
      <c r="KSQ51" s="211"/>
      <c r="KSR51" s="211"/>
      <c r="KSS51" s="211"/>
      <c r="KST51" s="211"/>
      <c r="KSU51" s="211"/>
      <c r="KSV51" s="211"/>
      <c r="KSW51" s="211"/>
      <c r="KSX51" s="211"/>
      <c r="KSY51" s="211"/>
      <c r="KSZ51" s="211"/>
      <c r="KTA51" s="211"/>
      <c r="KTB51" s="211"/>
      <c r="KTC51" s="211"/>
      <c r="KTD51" s="211"/>
      <c r="KTE51" s="211"/>
      <c r="KTF51" s="211"/>
      <c r="KTG51" s="211"/>
      <c r="KTH51" s="211"/>
      <c r="KTI51" s="211"/>
      <c r="KTJ51" s="211"/>
      <c r="KTK51" s="211"/>
      <c r="KTL51" s="211"/>
      <c r="KTM51" s="211"/>
      <c r="KTN51" s="211"/>
      <c r="KTO51" s="211"/>
      <c r="KTP51" s="211"/>
      <c r="KTQ51" s="211"/>
      <c r="KTR51" s="211"/>
      <c r="KTS51" s="211"/>
      <c r="KTT51" s="211"/>
      <c r="KTU51" s="211"/>
      <c r="KTV51" s="211"/>
      <c r="KTW51" s="211"/>
      <c r="KTX51" s="211"/>
      <c r="KTY51" s="211"/>
      <c r="KTZ51" s="211"/>
      <c r="KUA51" s="211"/>
      <c r="KUB51" s="211"/>
      <c r="KUC51" s="211"/>
      <c r="KUD51" s="211"/>
      <c r="KUE51" s="211"/>
      <c r="KUF51" s="211"/>
      <c r="KUG51" s="211"/>
      <c r="KUH51" s="211"/>
      <c r="KUI51" s="211"/>
      <c r="KUJ51" s="211"/>
      <c r="KUK51" s="211"/>
      <c r="KUL51" s="211"/>
      <c r="KUM51" s="211"/>
      <c r="KUN51" s="211"/>
      <c r="KUO51" s="211"/>
      <c r="KUP51" s="211"/>
      <c r="KUQ51" s="211"/>
      <c r="KUR51" s="211"/>
      <c r="KUS51" s="211"/>
      <c r="KUT51" s="211"/>
      <c r="KUU51" s="211"/>
      <c r="KUV51" s="211"/>
      <c r="KUW51" s="211"/>
      <c r="KUX51" s="211"/>
      <c r="KUY51" s="211"/>
      <c r="KUZ51" s="211"/>
      <c r="KVA51" s="211"/>
      <c r="KVB51" s="211"/>
      <c r="KVC51" s="211"/>
      <c r="KVD51" s="211"/>
      <c r="KVE51" s="211"/>
      <c r="KVF51" s="211"/>
      <c r="KVG51" s="211"/>
      <c r="KVH51" s="211"/>
      <c r="KVI51" s="211"/>
      <c r="KVJ51" s="211"/>
      <c r="KVK51" s="211"/>
      <c r="KVL51" s="211"/>
      <c r="KVM51" s="211"/>
      <c r="KVN51" s="211"/>
      <c r="KVO51" s="211"/>
      <c r="KVP51" s="211"/>
      <c r="KVQ51" s="211"/>
      <c r="KVR51" s="211"/>
      <c r="KVS51" s="211"/>
      <c r="KVT51" s="211"/>
      <c r="KVU51" s="211"/>
      <c r="KVV51" s="211"/>
      <c r="KVW51" s="211"/>
      <c r="KVX51" s="211"/>
      <c r="KVY51" s="211"/>
      <c r="KVZ51" s="211"/>
      <c r="KWA51" s="211"/>
      <c r="KWB51" s="211"/>
      <c r="KWC51" s="211"/>
      <c r="KWD51" s="211"/>
      <c r="KWE51" s="211"/>
      <c r="KWF51" s="211"/>
      <c r="KWG51" s="211"/>
      <c r="KWH51" s="211"/>
      <c r="KWI51" s="211"/>
      <c r="KWJ51" s="211"/>
      <c r="KWK51" s="211"/>
      <c r="KWL51" s="211"/>
      <c r="KWM51" s="211"/>
      <c r="KWN51" s="211"/>
      <c r="KWO51" s="211"/>
      <c r="KWP51" s="211"/>
      <c r="KWQ51" s="211"/>
      <c r="KWR51" s="211"/>
      <c r="KWS51" s="211"/>
      <c r="KWT51" s="211"/>
      <c r="KWU51" s="211"/>
      <c r="KWV51" s="211"/>
      <c r="KWW51" s="211"/>
      <c r="KWX51" s="211"/>
      <c r="KWY51" s="211"/>
      <c r="KWZ51" s="211"/>
      <c r="KXA51" s="211"/>
      <c r="KXB51" s="211"/>
      <c r="KXC51" s="211"/>
      <c r="KXD51" s="211"/>
      <c r="KXE51" s="211"/>
      <c r="KXF51" s="211"/>
      <c r="KXG51" s="211"/>
      <c r="KXH51" s="211"/>
      <c r="KXI51" s="211"/>
      <c r="KXJ51" s="211"/>
      <c r="KXK51" s="211"/>
      <c r="KXL51" s="211"/>
      <c r="KXM51" s="211"/>
      <c r="KXN51" s="211"/>
      <c r="KXO51" s="211"/>
      <c r="KXP51" s="211"/>
      <c r="KXQ51" s="211"/>
      <c r="KXR51" s="211"/>
      <c r="KXS51" s="211"/>
      <c r="KXT51" s="211"/>
      <c r="KXU51" s="211"/>
      <c r="KXV51" s="211"/>
      <c r="KXW51" s="211"/>
      <c r="KXX51" s="211"/>
      <c r="KXY51" s="211"/>
      <c r="KXZ51" s="211"/>
      <c r="KYA51" s="211"/>
      <c r="KYB51" s="211"/>
      <c r="KYC51" s="211"/>
      <c r="KYD51" s="211"/>
      <c r="KYE51" s="211"/>
      <c r="KYF51" s="211"/>
      <c r="KYG51" s="211"/>
      <c r="KYH51" s="211"/>
      <c r="KYI51" s="211"/>
      <c r="KYJ51" s="211"/>
      <c r="KYK51" s="211"/>
      <c r="KYL51" s="211"/>
      <c r="KYM51" s="211"/>
      <c r="KYN51" s="211"/>
      <c r="KYO51" s="211"/>
      <c r="KYP51" s="211"/>
      <c r="KYQ51" s="211"/>
      <c r="KYR51" s="211"/>
      <c r="KYS51" s="211"/>
      <c r="KYT51" s="211"/>
      <c r="KYU51" s="211"/>
      <c r="KYV51" s="211"/>
      <c r="KYW51" s="211"/>
      <c r="KYX51" s="211"/>
      <c r="KYY51" s="211"/>
      <c r="KYZ51" s="211"/>
      <c r="KZA51" s="211"/>
      <c r="KZB51" s="211"/>
      <c r="KZC51" s="211"/>
      <c r="KZD51" s="211"/>
      <c r="KZE51" s="211"/>
      <c r="KZF51" s="211"/>
      <c r="KZG51" s="211"/>
      <c r="KZH51" s="211"/>
      <c r="KZI51" s="211"/>
      <c r="KZJ51" s="211"/>
      <c r="KZK51" s="211"/>
      <c r="KZL51" s="211"/>
      <c r="KZM51" s="211"/>
      <c r="KZN51" s="211"/>
      <c r="KZO51" s="211"/>
      <c r="KZP51" s="211"/>
      <c r="KZQ51" s="211"/>
      <c r="KZR51" s="211"/>
      <c r="KZS51" s="211"/>
      <c r="KZT51" s="211"/>
      <c r="KZU51" s="211"/>
      <c r="KZV51" s="211"/>
      <c r="KZW51" s="211"/>
      <c r="KZX51" s="211"/>
      <c r="KZY51" s="211"/>
      <c r="KZZ51" s="211"/>
      <c r="LAA51" s="211"/>
      <c r="LAB51" s="211"/>
      <c r="LAC51" s="211"/>
      <c r="LAD51" s="211"/>
      <c r="LAE51" s="211"/>
      <c r="LAF51" s="211"/>
      <c r="LAG51" s="211"/>
      <c r="LAH51" s="211"/>
      <c r="LAI51" s="211"/>
      <c r="LAJ51" s="211"/>
      <c r="LAK51" s="211"/>
      <c r="LAL51" s="211"/>
      <c r="LAM51" s="211"/>
      <c r="LAN51" s="211"/>
      <c r="LAO51" s="211"/>
      <c r="LAP51" s="211"/>
      <c r="LAQ51" s="211"/>
      <c r="LAR51" s="211"/>
      <c r="LAS51" s="211"/>
      <c r="LAT51" s="211"/>
      <c r="LAU51" s="211"/>
      <c r="LAV51" s="211"/>
      <c r="LAW51" s="211"/>
      <c r="LAX51" s="211"/>
      <c r="LAY51" s="211"/>
      <c r="LAZ51" s="211"/>
      <c r="LBA51" s="211"/>
      <c r="LBB51" s="211"/>
      <c r="LBC51" s="211"/>
      <c r="LBD51" s="211"/>
      <c r="LBE51" s="211"/>
      <c r="LBF51" s="211"/>
      <c r="LBG51" s="211"/>
      <c r="LBH51" s="211"/>
      <c r="LBI51" s="211"/>
      <c r="LBJ51" s="211"/>
      <c r="LBK51" s="211"/>
      <c r="LBL51" s="211"/>
      <c r="LBM51" s="211"/>
      <c r="LBN51" s="211"/>
      <c r="LBO51" s="211"/>
      <c r="LBP51" s="211"/>
      <c r="LBQ51" s="211"/>
      <c r="LBR51" s="211"/>
      <c r="LBS51" s="211"/>
      <c r="LBT51" s="211"/>
      <c r="LBU51" s="211"/>
      <c r="LBV51" s="211"/>
      <c r="LBW51" s="211"/>
      <c r="LBX51" s="211"/>
      <c r="LBY51" s="211"/>
      <c r="LBZ51" s="211"/>
      <c r="LCA51" s="211"/>
      <c r="LCB51" s="211"/>
      <c r="LCC51" s="211"/>
      <c r="LCD51" s="211"/>
      <c r="LCE51" s="211"/>
      <c r="LCF51" s="211"/>
      <c r="LCG51" s="211"/>
      <c r="LCH51" s="211"/>
      <c r="LCI51" s="211"/>
      <c r="LCJ51" s="211"/>
      <c r="LCK51" s="211"/>
      <c r="LCL51" s="211"/>
      <c r="LCM51" s="211"/>
      <c r="LCN51" s="211"/>
      <c r="LCO51" s="211"/>
      <c r="LCP51" s="211"/>
      <c r="LCQ51" s="211"/>
      <c r="LCR51" s="211"/>
      <c r="LCS51" s="211"/>
      <c r="LCT51" s="211"/>
      <c r="LCU51" s="211"/>
      <c r="LCV51" s="211"/>
      <c r="LCW51" s="211"/>
      <c r="LCX51" s="211"/>
      <c r="LCY51" s="211"/>
      <c r="LCZ51" s="211"/>
      <c r="LDA51" s="211"/>
      <c r="LDB51" s="211"/>
      <c r="LDC51" s="211"/>
      <c r="LDD51" s="211"/>
      <c r="LDE51" s="211"/>
      <c r="LDF51" s="211"/>
      <c r="LDG51" s="211"/>
      <c r="LDH51" s="211"/>
      <c r="LDI51" s="211"/>
      <c r="LDJ51" s="211"/>
      <c r="LDK51" s="211"/>
      <c r="LDL51" s="211"/>
      <c r="LDM51" s="211"/>
      <c r="LDN51" s="211"/>
      <c r="LDO51" s="211"/>
      <c r="LDP51" s="211"/>
      <c r="LDQ51" s="211"/>
      <c r="LDR51" s="211"/>
      <c r="LDS51" s="211"/>
      <c r="LDT51" s="211"/>
      <c r="LDU51" s="211"/>
      <c r="LDV51" s="211"/>
      <c r="LDW51" s="211"/>
      <c r="LDX51" s="211"/>
      <c r="LDY51" s="211"/>
      <c r="LDZ51" s="211"/>
      <c r="LEA51" s="211"/>
      <c r="LEB51" s="211"/>
      <c r="LEC51" s="211"/>
      <c r="LED51" s="211"/>
      <c r="LEE51" s="211"/>
      <c r="LEF51" s="211"/>
      <c r="LEG51" s="211"/>
      <c r="LEH51" s="211"/>
      <c r="LEI51" s="211"/>
      <c r="LEJ51" s="211"/>
      <c r="LEK51" s="211"/>
      <c r="LEL51" s="211"/>
      <c r="LEM51" s="211"/>
      <c r="LEN51" s="211"/>
      <c r="LEO51" s="211"/>
      <c r="LEP51" s="211"/>
      <c r="LEQ51" s="211"/>
      <c r="LER51" s="211"/>
      <c r="LES51" s="211"/>
      <c r="LET51" s="211"/>
      <c r="LEU51" s="211"/>
      <c r="LEV51" s="211"/>
      <c r="LEW51" s="211"/>
      <c r="LEX51" s="211"/>
      <c r="LEY51" s="211"/>
      <c r="LEZ51" s="211"/>
      <c r="LFA51" s="211"/>
      <c r="LFB51" s="211"/>
      <c r="LFC51" s="211"/>
      <c r="LFD51" s="211"/>
      <c r="LFE51" s="211"/>
      <c r="LFF51" s="211"/>
      <c r="LFG51" s="211"/>
      <c r="LFH51" s="211"/>
      <c r="LFI51" s="211"/>
      <c r="LFJ51" s="211"/>
      <c r="LFK51" s="211"/>
      <c r="LFL51" s="211"/>
      <c r="LFM51" s="211"/>
      <c r="LFN51" s="211"/>
      <c r="LFO51" s="211"/>
      <c r="LFP51" s="211"/>
      <c r="LFQ51" s="211"/>
      <c r="LFR51" s="211"/>
      <c r="LFS51" s="211"/>
      <c r="LFT51" s="211"/>
      <c r="LFU51" s="211"/>
      <c r="LFV51" s="211"/>
      <c r="LFW51" s="211"/>
      <c r="LFX51" s="211"/>
      <c r="LFY51" s="211"/>
      <c r="LFZ51" s="211"/>
      <c r="LGA51" s="211"/>
      <c r="LGB51" s="211"/>
      <c r="LGC51" s="211"/>
      <c r="LGD51" s="211"/>
      <c r="LGE51" s="211"/>
      <c r="LGF51" s="211"/>
      <c r="LGG51" s="211"/>
      <c r="LGH51" s="211"/>
      <c r="LGI51" s="211"/>
      <c r="LGJ51" s="211"/>
      <c r="LGK51" s="211"/>
      <c r="LGL51" s="211"/>
      <c r="LGM51" s="211"/>
      <c r="LGN51" s="211"/>
      <c r="LGO51" s="211"/>
      <c r="LGP51" s="211"/>
      <c r="LGQ51" s="211"/>
      <c r="LGR51" s="211"/>
      <c r="LGS51" s="211"/>
      <c r="LGT51" s="211"/>
      <c r="LGU51" s="211"/>
      <c r="LGV51" s="211"/>
      <c r="LGW51" s="211"/>
      <c r="LGX51" s="211"/>
      <c r="LGY51" s="211"/>
      <c r="LGZ51" s="211"/>
      <c r="LHA51" s="211"/>
      <c r="LHB51" s="211"/>
      <c r="LHC51" s="211"/>
      <c r="LHD51" s="211"/>
      <c r="LHE51" s="211"/>
      <c r="LHF51" s="211"/>
      <c r="LHG51" s="211"/>
      <c r="LHH51" s="211"/>
      <c r="LHI51" s="211"/>
      <c r="LHJ51" s="211"/>
      <c r="LHK51" s="211"/>
      <c r="LHL51" s="211"/>
      <c r="LHM51" s="211"/>
      <c r="LHN51" s="211"/>
      <c r="LHO51" s="211"/>
      <c r="LHP51" s="211"/>
      <c r="LHQ51" s="211"/>
      <c r="LHR51" s="211"/>
      <c r="LHS51" s="211"/>
      <c r="LHT51" s="211"/>
      <c r="LHU51" s="211"/>
      <c r="LHV51" s="211"/>
      <c r="LHW51" s="211"/>
      <c r="LHX51" s="211"/>
      <c r="LHY51" s="211"/>
      <c r="LHZ51" s="211"/>
      <c r="LIA51" s="211"/>
      <c r="LIB51" s="211"/>
      <c r="LIC51" s="211"/>
      <c r="LID51" s="211"/>
      <c r="LIE51" s="211"/>
      <c r="LIF51" s="211"/>
      <c r="LIG51" s="211"/>
      <c r="LIH51" s="211"/>
      <c r="LII51" s="211"/>
      <c r="LIJ51" s="211"/>
      <c r="LIK51" s="211"/>
      <c r="LIL51" s="211"/>
      <c r="LIM51" s="211"/>
      <c r="LIN51" s="211"/>
      <c r="LIO51" s="211"/>
      <c r="LIP51" s="211"/>
      <c r="LIQ51" s="211"/>
      <c r="LIR51" s="211"/>
      <c r="LIS51" s="211"/>
      <c r="LIT51" s="211"/>
      <c r="LIU51" s="211"/>
      <c r="LIV51" s="211"/>
      <c r="LIW51" s="211"/>
      <c r="LIX51" s="211"/>
      <c r="LIY51" s="211"/>
      <c r="LIZ51" s="211"/>
      <c r="LJA51" s="211"/>
      <c r="LJB51" s="211"/>
      <c r="LJC51" s="211"/>
      <c r="LJD51" s="211"/>
      <c r="LJE51" s="211"/>
      <c r="LJF51" s="211"/>
      <c r="LJG51" s="211"/>
      <c r="LJH51" s="211"/>
      <c r="LJI51" s="211"/>
      <c r="LJJ51" s="211"/>
      <c r="LJK51" s="211"/>
      <c r="LJL51" s="211"/>
      <c r="LJM51" s="211"/>
      <c r="LJN51" s="211"/>
      <c r="LJO51" s="211"/>
      <c r="LJP51" s="211"/>
      <c r="LJQ51" s="211"/>
      <c r="LJR51" s="211"/>
      <c r="LJS51" s="211"/>
      <c r="LJT51" s="211"/>
      <c r="LJU51" s="211"/>
      <c r="LJV51" s="211"/>
      <c r="LJW51" s="211"/>
      <c r="LJX51" s="211"/>
      <c r="LJY51" s="211"/>
      <c r="LJZ51" s="211"/>
      <c r="LKA51" s="211"/>
      <c r="LKB51" s="211"/>
      <c r="LKC51" s="211"/>
      <c r="LKD51" s="211"/>
      <c r="LKE51" s="211"/>
      <c r="LKF51" s="211"/>
      <c r="LKG51" s="211"/>
      <c r="LKH51" s="211"/>
      <c r="LKI51" s="211"/>
      <c r="LKJ51" s="211"/>
      <c r="LKK51" s="211"/>
      <c r="LKL51" s="211"/>
      <c r="LKM51" s="211"/>
      <c r="LKN51" s="211"/>
      <c r="LKO51" s="211"/>
      <c r="LKP51" s="211"/>
      <c r="LKQ51" s="211"/>
      <c r="LKR51" s="211"/>
      <c r="LKS51" s="211"/>
      <c r="LKT51" s="211"/>
      <c r="LKU51" s="211"/>
      <c r="LKV51" s="211"/>
      <c r="LKW51" s="211"/>
      <c r="LKX51" s="211"/>
      <c r="LKY51" s="211"/>
      <c r="LKZ51" s="211"/>
      <c r="LLA51" s="211"/>
      <c r="LLB51" s="211"/>
      <c r="LLC51" s="211"/>
      <c r="LLD51" s="211"/>
      <c r="LLE51" s="211"/>
      <c r="LLF51" s="211"/>
      <c r="LLG51" s="211"/>
      <c r="LLH51" s="211"/>
      <c r="LLI51" s="211"/>
      <c r="LLJ51" s="211"/>
      <c r="LLK51" s="211"/>
      <c r="LLL51" s="211"/>
      <c r="LLM51" s="211"/>
      <c r="LLN51" s="211"/>
      <c r="LLO51" s="211"/>
      <c r="LLP51" s="211"/>
      <c r="LLQ51" s="211"/>
      <c r="LLR51" s="211"/>
      <c r="LLS51" s="211"/>
      <c r="LLT51" s="211"/>
      <c r="LLU51" s="211"/>
      <c r="LLV51" s="211"/>
      <c r="LLW51" s="211"/>
      <c r="LLX51" s="211"/>
      <c r="LLY51" s="211"/>
      <c r="LLZ51" s="211"/>
      <c r="LMA51" s="211"/>
      <c r="LMB51" s="211"/>
      <c r="LMC51" s="211"/>
      <c r="LMD51" s="211"/>
      <c r="LME51" s="211"/>
      <c r="LMF51" s="211"/>
      <c r="LMG51" s="211"/>
      <c r="LMH51" s="211"/>
      <c r="LMI51" s="211"/>
      <c r="LMJ51" s="211"/>
      <c r="LMK51" s="211"/>
      <c r="LML51" s="211"/>
      <c r="LMM51" s="211"/>
      <c r="LMN51" s="211"/>
      <c r="LMO51" s="211"/>
      <c r="LMP51" s="211"/>
      <c r="LMQ51" s="211"/>
      <c r="LMR51" s="211"/>
      <c r="LMS51" s="211"/>
      <c r="LMT51" s="211"/>
      <c r="LMU51" s="211"/>
      <c r="LMV51" s="211"/>
      <c r="LMW51" s="211"/>
      <c r="LMX51" s="211"/>
      <c r="LMY51" s="211"/>
      <c r="LMZ51" s="211"/>
      <c r="LNA51" s="211"/>
      <c r="LNB51" s="211"/>
      <c r="LNC51" s="211"/>
      <c r="LND51" s="211"/>
      <c r="LNE51" s="211"/>
      <c r="LNF51" s="211"/>
      <c r="LNG51" s="211"/>
      <c r="LNH51" s="211"/>
      <c r="LNI51" s="211"/>
      <c r="LNJ51" s="211"/>
      <c r="LNK51" s="211"/>
      <c r="LNL51" s="211"/>
      <c r="LNM51" s="211"/>
      <c r="LNN51" s="211"/>
      <c r="LNO51" s="211"/>
      <c r="LNP51" s="211"/>
      <c r="LNQ51" s="211"/>
      <c r="LNR51" s="211"/>
      <c r="LNS51" s="211"/>
      <c r="LNT51" s="211"/>
      <c r="LNU51" s="211"/>
      <c r="LNV51" s="211"/>
      <c r="LNW51" s="211"/>
      <c r="LNX51" s="211"/>
      <c r="LNY51" s="211"/>
      <c r="LNZ51" s="211"/>
      <c r="LOA51" s="211"/>
      <c r="LOB51" s="211"/>
      <c r="LOC51" s="211"/>
      <c r="LOD51" s="211"/>
      <c r="LOE51" s="211"/>
      <c r="LOF51" s="211"/>
      <c r="LOG51" s="211"/>
      <c r="LOH51" s="211"/>
      <c r="LOI51" s="211"/>
      <c r="LOJ51" s="211"/>
      <c r="LOK51" s="211"/>
      <c r="LOL51" s="211"/>
      <c r="LOM51" s="211"/>
      <c r="LON51" s="211"/>
      <c r="LOO51" s="211"/>
      <c r="LOP51" s="211"/>
      <c r="LOQ51" s="211"/>
      <c r="LOR51" s="211"/>
      <c r="LOS51" s="211"/>
      <c r="LOT51" s="211"/>
      <c r="LOU51" s="211"/>
      <c r="LOV51" s="211"/>
      <c r="LOW51" s="211"/>
      <c r="LOX51" s="211"/>
      <c r="LOY51" s="211"/>
      <c r="LOZ51" s="211"/>
      <c r="LPA51" s="211"/>
      <c r="LPB51" s="211"/>
      <c r="LPC51" s="211"/>
      <c r="LPD51" s="211"/>
      <c r="LPE51" s="211"/>
      <c r="LPF51" s="211"/>
      <c r="LPG51" s="211"/>
      <c r="LPH51" s="211"/>
      <c r="LPI51" s="211"/>
      <c r="LPJ51" s="211"/>
      <c r="LPK51" s="211"/>
      <c r="LPL51" s="211"/>
      <c r="LPM51" s="211"/>
      <c r="LPN51" s="211"/>
      <c r="LPO51" s="211"/>
      <c r="LPP51" s="211"/>
      <c r="LPQ51" s="211"/>
      <c r="LPR51" s="211"/>
      <c r="LPS51" s="211"/>
      <c r="LPT51" s="211"/>
      <c r="LPU51" s="211"/>
      <c r="LPV51" s="211"/>
      <c r="LPW51" s="211"/>
      <c r="LPX51" s="211"/>
      <c r="LPY51" s="211"/>
      <c r="LPZ51" s="211"/>
      <c r="LQA51" s="211"/>
      <c r="LQB51" s="211"/>
      <c r="LQC51" s="211"/>
      <c r="LQD51" s="211"/>
      <c r="LQE51" s="211"/>
      <c r="LQF51" s="211"/>
      <c r="LQG51" s="211"/>
      <c r="LQH51" s="211"/>
      <c r="LQI51" s="211"/>
      <c r="LQJ51" s="211"/>
      <c r="LQK51" s="211"/>
      <c r="LQL51" s="211"/>
      <c r="LQM51" s="211"/>
      <c r="LQN51" s="211"/>
      <c r="LQO51" s="211"/>
      <c r="LQP51" s="211"/>
      <c r="LQQ51" s="211"/>
      <c r="LQR51" s="211"/>
      <c r="LQS51" s="211"/>
      <c r="LQT51" s="211"/>
      <c r="LQU51" s="211"/>
      <c r="LQV51" s="211"/>
      <c r="LQW51" s="211"/>
      <c r="LQX51" s="211"/>
      <c r="LQY51" s="211"/>
      <c r="LQZ51" s="211"/>
      <c r="LRA51" s="211"/>
      <c r="LRB51" s="211"/>
      <c r="LRC51" s="211"/>
      <c r="LRD51" s="211"/>
      <c r="LRE51" s="211"/>
      <c r="LRF51" s="211"/>
      <c r="LRG51" s="211"/>
      <c r="LRH51" s="211"/>
      <c r="LRI51" s="211"/>
      <c r="LRJ51" s="211"/>
      <c r="LRK51" s="211"/>
      <c r="LRL51" s="211"/>
      <c r="LRM51" s="211"/>
      <c r="LRN51" s="211"/>
      <c r="LRO51" s="211"/>
      <c r="LRP51" s="211"/>
      <c r="LRQ51" s="211"/>
      <c r="LRR51" s="211"/>
      <c r="LRS51" s="211"/>
      <c r="LRT51" s="211"/>
      <c r="LRU51" s="211"/>
      <c r="LRV51" s="211"/>
      <c r="LRW51" s="211"/>
      <c r="LRX51" s="211"/>
      <c r="LRY51" s="211"/>
      <c r="LRZ51" s="211"/>
      <c r="LSA51" s="211"/>
      <c r="LSB51" s="211"/>
      <c r="LSC51" s="211"/>
      <c r="LSD51" s="211"/>
      <c r="LSE51" s="211"/>
      <c r="LSF51" s="211"/>
      <c r="LSG51" s="211"/>
      <c r="LSH51" s="211"/>
      <c r="LSI51" s="211"/>
      <c r="LSJ51" s="211"/>
      <c r="LSK51" s="211"/>
      <c r="LSL51" s="211"/>
      <c r="LSM51" s="211"/>
      <c r="LSN51" s="211"/>
      <c r="LSO51" s="211"/>
      <c r="LSP51" s="211"/>
      <c r="LSQ51" s="211"/>
      <c r="LSR51" s="211"/>
      <c r="LSS51" s="211"/>
      <c r="LST51" s="211"/>
      <c r="LSU51" s="211"/>
      <c r="LSV51" s="211"/>
      <c r="LSW51" s="211"/>
      <c r="LSX51" s="211"/>
      <c r="LSY51" s="211"/>
      <c r="LSZ51" s="211"/>
      <c r="LTA51" s="211"/>
      <c r="LTB51" s="211"/>
      <c r="LTC51" s="211"/>
      <c r="LTD51" s="211"/>
      <c r="LTE51" s="211"/>
      <c r="LTF51" s="211"/>
      <c r="LTG51" s="211"/>
      <c r="LTH51" s="211"/>
      <c r="LTI51" s="211"/>
      <c r="LTJ51" s="211"/>
      <c r="LTK51" s="211"/>
      <c r="LTL51" s="211"/>
      <c r="LTM51" s="211"/>
      <c r="LTN51" s="211"/>
      <c r="LTO51" s="211"/>
      <c r="LTP51" s="211"/>
      <c r="LTQ51" s="211"/>
      <c r="LTR51" s="211"/>
      <c r="LTS51" s="211"/>
      <c r="LTT51" s="211"/>
      <c r="LTU51" s="211"/>
      <c r="LTV51" s="211"/>
      <c r="LTW51" s="211"/>
      <c r="LTX51" s="211"/>
      <c r="LTY51" s="211"/>
      <c r="LTZ51" s="211"/>
      <c r="LUA51" s="211"/>
      <c r="LUB51" s="211"/>
      <c r="LUC51" s="211"/>
      <c r="LUD51" s="211"/>
      <c r="LUE51" s="211"/>
      <c r="LUF51" s="211"/>
      <c r="LUG51" s="211"/>
      <c r="LUH51" s="211"/>
      <c r="LUI51" s="211"/>
      <c r="LUJ51" s="211"/>
      <c r="LUK51" s="211"/>
      <c r="LUL51" s="211"/>
      <c r="LUM51" s="211"/>
      <c r="LUN51" s="211"/>
      <c r="LUO51" s="211"/>
      <c r="LUP51" s="211"/>
      <c r="LUQ51" s="211"/>
      <c r="LUR51" s="211"/>
      <c r="LUS51" s="211"/>
      <c r="LUT51" s="211"/>
      <c r="LUU51" s="211"/>
      <c r="LUV51" s="211"/>
      <c r="LUW51" s="211"/>
      <c r="LUX51" s="211"/>
      <c r="LUY51" s="211"/>
      <c r="LUZ51" s="211"/>
      <c r="LVA51" s="211"/>
      <c r="LVB51" s="211"/>
      <c r="LVC51" s="211"/>
      <c r="LVD51" s="211"/>
      <c r="LVE51" s="211"/>
      <c r="LVF51" s="211"/>
      <c r="LVG51" s="211"/>
      <c r="LVH51" s="211"/>
      <c r="LVI51" s="211"/>
      <c r="LVJ51" s="211"/>
      <c r="LVK51" s="211"/>
      <c r="LVL51" s="211"/>
      <c r="LVM51" s="211"/>
      <c r="LVN51" s="211"/>
      <c r="LVO51" s="211"/>
      <c r="LVP51" s="211"/>
      <c r="LVQ51" s="211"/>
      <c r="LVR51" s="211"/>
      <c r="LVS51" s="211"/>
      <c r="LVT51" s="211"/>
      <c r="LVU51" s="211"/>
      <c r="LVV51" s="211"/>
      <c r="LVW51" s="211"/>
      <c r="LVX51" s="211"/>
      <c r="LVY51" s="211"/>
      <c r="LVZ51" s="211"/>
      <c r="LWA51" s="211"/>
      <c r="LWB51" s="211"/>
      <c r="LWC51" s="211"/>
      <c r="LWD51" s="211"/>
      <c r="LWE51" s="211"/>
      <c r="LWF51" s="211"/>
      <c r="LWG51" s="211"/>
      <c r="LWH51" s="211"/>
      <c r="LWI51" s="211"/>
      <c r="LWJ51" s="211"/>
      <c r="LWK51" s="211"/>
      <c r="LWL51" s="211"/>
      <c r="LWM51" s="211"/>
      <c r="LWN51" s="211"/>
      <c r="LWO51" s="211"/>
      <c r="LWP51" s="211"/>
      <c r="LWQ51" s="211"/>
      <c r="LWR51" s="211"/>
      <c r="LWS51" s="211"/>
      <c r="LWT51" s="211"/>
      <c r="LWU51" s="211"/>
      <c r="LWV51" s="211"/>
      <c r="LWW51" s="211"/>
      <c r="LWX51" s="211"/>
      <c r="LWY51" s="211"/>
      <c r="LWZ51" s="211"/>
      <c r="LXA51" s="211"/>
      <c r="LXB51" s="211"/>
      <c r="LXC51" s="211"/>
      <c r="LXD51" s="211"/>
      <c r="LXE51" s="211"/>
      <c r="LXF51" s="211"/>
      <c r="LXG51" s="211"/>
      <c r="LXH51" s="211"/>
      <c r="LXI51" s="211"/>
      <c r="LXJ51" s="211"/>
      <c r="LXK51" s="211"/>
      <c r="LXL51" s="211"/>
      <c r="LXM51" s="211"/>
      <c r="LXN51" s="211"/>
      <c r="LXO51" s="211"/>
      <c r="LXP51" s="211"/>
      <c r="LXQ51" s="211"/>
      <c r="LXR51" s="211"/>
      <c r="LXS51" s="211"/>
      <c r="LXT51" s="211"/>
      <c r="LXU51" s="211"/>
      <c r="LXV51" s="211"/>
      <c r="LXW51" s="211"/>
      <c r="LXX51" s="211"/>
      <c r="LXY51" s="211"/>
      <c r="LXZ51" s="211"/>
      <c r="LYA51" s="211"/>
      <c r="LYB51" s="211"/>
      <c r="LYC51" s="211"/>
      <c r="LYD51" s="211"/>
      <c r="LYE51" s="211"/>
      <c r="LYF51" s="211"/>
      <c r="LYG51" s="211"/>
      <c r="LYH51" s="211"/>
      <c r="LYI51" s="211"/>
      <c r="LYJ51" s="211"/>
      <c r="LYK51" s="211"/>
      <c r="LYL51" s="211"/>
      <c r="LYM51" s="211"/>
      <c r="LYN51" s="211"/>
      <c r="LYO51" s="211"/>
      <c r="LYP51" s="211"/>
      <c r="LYQ51" s="211"/>
      <c r="LYR51" s="211"/>
      <c r="LYS51" s="211"/>
      <c r="LYT51" s="211"/>
      <c r="LYU51" s="211"/>
      <c r="LYV51" s="211"/>
      <c r="LYW51" s="211"/>
      <c r="LYX51" s="211"/>
      <c r="LYY51" s="211"/>
      <c r="LYZ51" s="211"/>
      <c r="LZA51" s="211"/>
      <c r="LZB51" s="211"/>
      <c r="LZC51" s="211"/>
      <c r="LZD51" s="211"/>
      <c r="LZE51" s="211"/>
      <c r="LZF51" s="211"/>
      <c r="LZG51" s="211"/>
      <c r="LZH51" s="211"/>
      <c r="LZI51" s="211"/>
      <c r="LZJ51" s="211"/>
      <c r="LZK51" s="211"/>
      <c r="LZL51" s="211"/>
      <c r="LZM51" s="211"/>
      <c r="LZN51" s="211"/>
      <c r="LZO51" s="211"/>
      <c r="LZP51" s="211"/>
      <c r="LZQ51" s="211"/>
      <c r="LZR51" s="211"/>
      <c r="LZS51" s="211"/>
      <c r="LZT51" s="211"/>
      <c r="LZU51" s="211"/>
      <c r="LZV51" s="211"/>
      <c r="LZW51" s="211"/>
      <c r="LZX51" s="211"/>
      <c r="LZY51" s="211"/>
      <c r="LZZ51" s="211"/>
      <c r="MAA51" s="211"/>
      <c r="MAB51" s="211"/>
      <c r="MAC51" s="211"/>
      <c r="MAD51" s="211"/>
      <c r="MAE51" s="211"/>
      <c r="MAF51" s="211"/>
      <c r="MAG51" s="211"/>
      <c r="MAH51" s="211"/>
      <c r="MAI51" s="211"/>
      <c r="MAJ51" s="211"/>
      <c r="MAK51" s="211"/>
      <c r="MAL51" s="211"/>
      <c r="MAM51" s="211"/>
      <c r="MAN51" s="211"/>
      <c r="MAO51" s="211"/>
      <c r="MAP51" s="211"/>
      <c r="MAQ51" s="211"/>
      <c r="MAR51" s="211"/>
      <c r="MAS51" s="211"/>
      <c r="MAT51" s="211"/>
      <c r="MAU51" s="211"/>
      <c r="MAV51" s="211"/>
      <c r="MAW51" s="211"/>
      <c r="MAX51" s="211"/>
      <c r="MAY51" s="211"/>
      <c r="MAZ51" s="211"/>
      <c r="MBA51" s="211"/>
      <c r="MBB51" s="211"/>
      <c r="MBC51" s="211"/>
      <c r="MBD51" s="211"/>
      <c r="MBE51" s="211"/>
      <c r="MBF51" s="211"/>
      <c r="MBG51" s="211"/>
      <c r="MBH51" s="211"/>
      <c r="MBI51" s="211"/>
      <c r="MBJ51" s="211"/>
      <c r="MBK51" s="211"/>
      <c r="MBL51" s="211"/>
      <c r="MBM51" s="211"/>
      <c r="MBN51" s="211"/>
      <c r="MBO51" s="211"/>
      <c r="MBP51" s="211"/>
      <c r="MBQ51" s="211"/>
      <c r="MBR51" s="211"/>
      <c r="MBS51" s="211"/>
      <c r="MBT51" s="211"/>
      <c r="MBU51" s="211"/>
      <c r="MBV51" s="211"/>
      <c r="MBW51" s="211"/>
      <c r="MBX51" s="211"/>
      <c r="MBY51" s="211"/>
      <c r="MBZ51" s="211"/>
      <c r="MCA51" s="211"/>
      <c r="MCB51" s="211"/>
      <c r="MCC51" s="211"/>
      <c r="MCD51" s="211"/>
      <c r="MCE51" s="211"/>
      <c r="MCF51" s="211"/>
      <c r="MCG51" s="211"/>
      <c r="MCH51" s="211"/>
      <c r="MCI51" s="211"/>
      <c r="MCJ51" s="211"/>
      <c r="MCK51" s="211"/>
      <c r="MCL51" s="211"/>
      <c r="MCM51" s="211"/>
      <c r="MCN51" s="211"/>
      <c r="MCO51" s="211"/>
      <c r="MCP51" s="211"/>
      <c r="MCQ51" s="211"/>
      <c r="MCR51" s="211"/>
      <c r="MCS51" s="211"/>
      <c r="MCT51" s="211"/>
      <c r="MCU51" s="211"/>
      <c r="MCV51" s="211"/>
      <c r="MCW51" s="211"/>
      <c r="MCX51" s="211"/>
      <c r="MCY51" s="211"/>
      <c r="MCZ51" s="211"/>
      <c r="MDA51" s="211"/>
      <c r="MDB51" s="211"/>
      <c r="MDC51" s="211"/>
      <c r="MDD51" s="211"/>
      <c r="MDE51" s="211"/>
      <c r="MDF51" s="211"/>
      <c r="MDG51" s="211"/>
      <c r="MDH51" s="211"/>
      <c r="MDI51" s="211"/>
      <c r="MDJ51" s="211"/>
      <c r="MDK51" s="211"/>
      <c r="MDL51" s="211"/>
      <c r="MDM51" s="211"/>
      <c r="MDN51" s="211"/>
      <c r="MDO51" s="211"/>
      <c r="MDP51" s="211"/>
      <c r="MDQ51" s="211"/>
      <c r="MDR51" s="211"/>
      <c r="MDS51" s="211"/>
      <c r="MDT51" s="211"/>
      <c r="MDU51" s="211"/>
      <c r="MDV51" s="211"/>
      <c r="MDW51" s="211"/>
      <c r="MDX51" s="211"/>
      <c r="MDY51" s="211"/>
      <c r="MDZ51" s="211"/>
      <c r="MEA51" s="211"/>
      <c r="MEB51" s="211"/>
      <c r="MEC51" s="211"/>
      <c r="MED51" s="211"/>
      <c r="MEE51" s="211"/>
      <c r="MEF51" s="211"/>
      <c r="MEG51" s="211"/>
      <c r="MEH51" s="211"/>
      <c r="MEI51" s="211"/>
      <c r="MEJ51" s="211"/>
      <c r="MEK51" s="211"/>
      <c r="MEL51" s="211"/>
      <c r="MEM51" s="211"/>
      <c r="MEN51" s="211"/>
      <c r="MEO51" s="211"/>
      <c r="MEP51" s="211"/>
      <c r="MEQ51" s="211"/>
      <c r="MER51" s="211"/>
      <c r="MES51" s="211"/>
      <c r="MET51" s="211"/>
      <c r="MEU51" s="211"/>
      <c r="MEV51" s="211"/>
      <c r="MEW51" s="211"/>
      <c r="MEX51" s="211"/>
      <c r="MEY51" s="211"/>
      <c r="MEZ51" s="211"/>
      <c r="MFA51" s="211"/>
      <c r="MFB51" s="211"/>
      <c r="MFC51" s="211"/>
      <c r="MFD51" s="211"/>
      <c r="MFE51" s="211"/>
      <c r="MFF51" s="211"/>
      <c r="MFG51" s="211"/>
      <c r="MFH51" s="211"/>
      <c r="MFI51" s="211"/>
      <c r="MFJ51" s="211"/>
      <c r="MFK51" s="211"/>
      <c r="MFL51" s="211"/>
      <c r="MFM51" s="211"/>
      <c r="MFN51" s="211"/>
      <c r="MFO51" s="211"/>
      <c r="MFP51" s="211"/>
      <c r="MFQ51" s="211"/>
      <c r="MFR51" s="211"/>
      <c r="MFS51" s="211"/>
      <c r="MFT51" s="211"/>
      <c r="MFU51" s="211"/>
      <c r="MFV51" s="211"/>
      <c r="MFW51" s="211"/>
      <c r="MFX51" s="211"/>
      <c r="MFY51" s="211"/>
      <c r="MFZ51" s="211"/>
      <c r="MGA51" s="211"/>
      <c r="MGB51" s="211"/>
      <c r="MGC51" s="211"/>
      <c r="MGD51" s="211"/>
      <c r="MGE51" s="211"/>
      <c r="MGF51" s="211"/>
      <c r="MGG51" s="211"/>
      <c r="MGH51" s="211"/>
      <c r="MGI51" s="211"/>
      <c r="MGJ51" s="211"/>
      <c r="MGK51" s="211"/>
      <c r="MGL51" s="211"/>
      <c r="MGM51" s="211"/>
      <c r="MGN51" s="211"/>
      <c r="MGO51" s="211"/>
      <c r="MGP51" s="211"/>
      <c r="MGQ51" s="211"/>
      <c r="MGR51" s="211"/>
      <c r="MGS51" s="211"/>
      <c r="MGT51" s="211"/>
      <c r="MGU51" s="211"/>
      <c r="MGV51" s="211"/>
      <c r="MGW51" s="211"/>
      <c r="MGX51" s="211"/>
      <c r="MGY51" s="211"/>
      <c r="MGZ51" s="211"/>
      <c r="MHA51" s="211"/>
      <c r="MHB51" s="211"/>
      <c r="MHC51" s="211"/>
      <c r="MHD51" s="211"/>
      <c r="MHE51" s="211"/>
      <c r="MHF51" s="211"/>
      <c r="MHG51" s="211"/>
      <c r="MHH51" s="211"/>
      <c r="MHI51" s="211"/>
      <c r="MHJ51" s="211"/>
      <c r="MHK51" s="211"/>
      <c r="MHL51" s="211"/>
      <c r="MHM51" s="211"/>
      <c r="MHN51" s="211"/>
      <c r="MHO51" s="211"/>
      <c r="MHP51" s="211"/>
      <c r="MHQ51" s="211"/>
      <c r="MHR51" s="211"/>
      <c r="MHS51" s="211"/>
      <c r="MHT51" s="211"/>
      <c r="MHU51" s="211"/>
      <c r="MHV51" s="211"/>
      <c r="MHW51" s="211"/>
      <c r="MHX51" s="211"/>
      <c r="MHY51" s="211"/>
      <c r="MHZ51" s="211"/>
      <c r="MIA51" s="211"/>
      <c r="MIB51" s="211"/>
      <c r="MIC51" s="211"/>
      <c r="MID51" s="211"/>
      <c r="MIE51" s="211"/>
      <c r="MIF51" s="211"/>
      <c r="MIG51" s="211"/>
      <c r="MIH51" s="211"/>
      <c r="MII51" s="211"/>
      <c r="MIJ51" s="211"/>
      <c r="MIK51" s="211"/>
      <c r="MIL51" s="211"/>
      <c r="MIM51" s="211"/>
      <c r="MIN51" s="211"/>
      <c r="MIO51" s="211"/>
      <c r="MIP51" s="211"/>
      <c r="MIQ51" s="211"/>
      <c r="MIR51" s="211"/>
      <c r="MIS51" s="211"/>
      <c r="MIT51" s="211"/>
      <c r="MIU51" s="211"/>
      <c r="MIV51" s="211"/>
      <c r="MIW51" s="211"/>
      <c r="MIX51" s="211"/>
      <c r="MIY51" s="211"/>
      <c r="MIZ51" s="211"/>
      <c r="MJA51" s="211"/>
      <c r="MJB51" s="211"/>
      <c r="MJC51" s="211"/>
      <c r="MJD51" s="211"/>
      <c r="MJE51" s="211"/>
      <c r="MJF51" s="211"/>
      <c r="MJG51" s="211"/>
      <c r="MJH51" s="211"/>
      <c r="MJI51" s="211"/>
      <c r="MJJ51" s="211"/>
      <c r="MJK51" s="211"/>
      <c r="MJL51" s="211"/>
      <c r="MJM51" s="211"/>
      <c r="MJN51" s="211"/>
      <c r="MJO51" s="211"/>
      <c r="MJP51" s="211"/>
      <c r="MJQ51" s="211"/>
      <c r="MJR51" s="211"/>
      <c r="MJS51" s="211"/>
      <c r="MJT51" s="211"/>
      <c r="MJU51" s="211"/>
      <c r="MJV51" s="211"/>
      <c r="MJW51" s="211"/>
      <c r="MJX51" s="211"/>
      <c r="MJY51" s="211"/>
      <c r="MJZ51" s="211"/>
      <c r="MKA51" s="211"/>
      <c r="MKB51" s="211"/>
      <c r="MKC51" s="211"/>
      <c r="MKD51" s="211"/>
      <c r="MKE51" s="211"/>
      <c r="MKF51" s="211"/>
      <c r="MKG51" s="211"/>
      <c r="MKH51" s="211"/>
      <c r="MKI51" s="211"/>
      <c r="MKJ51" s="211"/>
      <c r="MKK51" s="211"/>
      <c r="MKL51" s="211"/>
      <c r="MKM51" s="211"/>
      <c r="MKN51" s="211"/>
      <c r="MKO51" s="211"/>
      <c r="MKP51" s="211"/>
      <c r="MKQ51" s="211"/>
      <c r="MKR51" s="211"/>
      <c r="MKS51" s="211"/>
      <c r="MKT51" s="211"/>
      <c r="MKU51" s="211"/>
      <c r="MKV51" s="211"/>
      <c r="MKW51" s="211"/>
      <c r="MKX51" s="211"/>
      <c r="MKY51" s="211"/>
      <c r="MKZ51" s="211"/>
      <c r="MLA51" s="211"/>
      <c r="MLB51" s="211"/>
      <c r="MLC51" s="211"/>
      <c r="MLD51" s="211"/>
      <c r="MLE51" s="211"/>
      <c r="MLF51" s="211"/>
      <c r="MLG51" s="211"/>
      <c r="MLH51" s="211"/>
      <c r="MLI51" s="211"/>
      <c r="MLJ51" s="211"/>
      <c r="MLK51" s="211"/>
      <c r="MLL51" s="211"/>
      <c r="MLM51" s="211"/>
      <c r="MLN51" s="211"/>
      <c r="MLO51" s="211"/>
      <c r="MLP51" s="211"/>
      <c r="MLQ51" s="211"/>
      <c r="MLR51" s="211"/>
      <c r="MLS51" s="211"/>
      <c r="MLT51" s="211"/>
      <c r="MLU51" s="211"/>
      <c r="MLV51" s="211"/>
      <c r="MLW51" s="211"/>
      <c r="MLX51" s="211"/>
      <c r="MLY51" s="211"/>
      <c r="MLZ51" s="211"/>
      <c r="MMA51" s="211"/>
      <c r="MMB51" s="211"/>
      <c r="MMC51" s="211"/>
      <c r="MMD51" s="211"/>
      <c r="MME51" s="211"/>
      <c r="MMF51" s="211"/>
      <c r="MMG51" s="211"/>
      <c r="MMH51" s="211"/>
      <c r="MMI51" s="211"/>
      <c r="MMJ51" s="211"/>
      <c r="MMK51" s="211"/>
      <c r="MML51" s="211"/>
      <c r="MMM51" s="211"/>
      <c r="MMN51" s="211"/>
      <c r="MMO51" s="211"/>
      <c r="MMP51" s="211"/>
      <c r="MMQ51" s="211"/>
      <c r="MMR51" s="211"/>
      <c r="MMS51" s="211"/>
      <c r="MMT51" s="211"/>
      <c r="MMU51" s="211"/>
      <c r="MMV51" s="211"/>
      <c r="MMW51" s="211"/>
      <c r="MMX51" s="211"/>
      <c r="MMY51" s="211"/>
      <c r="MMZ51" s="211"/>
      <c r="MNA51" s="211"/>
      <c r="MNB51" s="211"/>
      <c r="MNC51" s="211"/>
      <c r="MND51" s="211"/>
      <c r="MNE51" s="211"/>
      <c r="MNF51" s="211"/>
      <c r="MNG51" s="211"/>
      <c r="MNH51" s="211"/>
      <c r="MNI51" s="211"/>
      <c r="MNJ51" s="211"/>
      <c r="MNK51" s="211"/>
      <c r="MNL51" s="211"/>
      <c r="MNM51" s="211"/>
      <c r="MNN51" s="211"/>
      <c r="MNO51" s="211"/>
      <c r="MNP51" s="211"/>
      <c r="MNQ51" s="211"/>
      <c r="MNR51" s="211"/>
      <c r="MNS51" s="211"/>
      <c r="MNT51" s="211"/>
      <c r="MNU51" s="211"/>
      <c r="MNV51" s="211"/>
      <c r="MNW51" s="211"/>
      <c r="MNX51" s="211"/>
      <c r="MNY51" s="211"/>
      <c r="MNZ51" s="211"/>
      <c r="MOA51" s="211"/>
      <c r="MOB51" s="211"/>
      <c r="MOC51" s="211"/>
      <c r="MOD51" s="211"/>
      <c r="MOE51" s="211"/>
      <c r="MOF51" s="211"/>
      <c r="MOG51" s="211"/>
      <c r="MOH51" s="211"/>
      <c r="MOI51" s="211"/>
      <c r="MOJ51" s="211"/>
      <c r="MOK51" s="211"/>
      <c r="MOL51" s="211"/>
      <c r="MOM51" s="211"/>
      <c r="MON51" s="211"/>
      <c r="MOO51" s="211"/>
      <c r="MOP51" s="211"/>
      <c r="MOQ51" s="211"/>
      <c r="MOR51" s="211"/>
      <c r="MOS51" s="211"/>
      <c r="MOT51" s="211"/>
      <c r="MOU51" s="211"/>
      <c r="MOV51" s="211"/>
      <c r="MOW51" s="211"/>
      <c r="MOX51" s="211"/>
      <c r="MOY51" s="211"/>
      <c r="MOZ51" s="211"/>
      <c r="MPA51" s="211"/>
      <c r="MPB51" s="211"/>
      <c r="MPC51" s="211"/>
      <c r="MPD51" s="211"/>
      <c r="MPE51" s="211"/>
      <c r="MPF51" s="211"/>
      <c r="MPG51" s="211"/>
      <c r="MPH51" s="211"/>
      <c r="MPI51" s="211"/>
      <c r="MPJ51" s="211"/>
      <c r="MPK51" s="211"/>
      <c r="MPL51" s="211"/>
      <c r="MPM51" s="211"/>
      <c r="MPN51" s="211"/>
      <c r="MPO51" s="211"/>
      <c r="MPP51" s="211"/>
      <c r="MPQ51" s="211"/>
      <c r="MPR51" s="211"/>
      <c r="MPS51" s="211"/>
      <c r="MPT51" s="211"/>
      <c r="MPU51" s="211"/>
      <c r="MPV51" s="211"/>
      <c r="MPW51" s="211"/>
      <c r="MPX51" s="211"/>
      <c r="MPY51" s="211"/>
      <c r="MPZ51" s="211"/>
      <c r="MQA51" s="211"/>
      <c r="MQB51" s="211"/>
      <c r="MQC51" s="211"/>
      <c r="MQD51" s="211"/>
      <c r="MQE51" s="211"/>
      <c r="MQF51" s="211"/>
      <c r="MQG51" s="211"/>
      <c r="MQH51" s="211"/>
      <c r="MQI51" s="211"/>
      <c r="MQJ51" s="211"/>
      <c r="MQK51" s="211"/>
      <c r="MQL51" s="211"/>
      <c r="MQM51" s="211"/>
      <c r="MQN51" s="211"/>
      <c r="MQO51" s="211"/>
      <c r="MQP51" s="211"/>
      <c r="MQQ51" s="211"/>
      <c r="MQR51" s="211"/>
      <c r="MQS51" s="211"/>
      <c r="MQT51" s="211"/>
      <c r="MQU51" s="211"/>
      <c r="MQV51" s="211"/>
      <c r="MQW51" s="211"/>
      <c r="MQX51" s="211"/>
      <c r="MQY51" s="211"/>
      <c r="MQZ51" s="211"/>
      <c r="MRA51" s="211"/>
      <c r="MRB51" s="211"/>
      <c r="MRC51" s="211"/>
      <c r="MRD51" s="211"/>
      <c r="MRE51" s="211"/>
      <c r="MRF51" s="211"/>
      <c r="MRG51" s="211"/>
      <c r="MRH51" s="211"/>
      <c r="MRI51" s="211"/>
      <c r="MRJ51" s="211"/>
      <c r="MRK51" s="211"/>
      <c r="MRL51" s="211"/>
      <c r="MRM51" s="211"/>
      <c r="MRN51" s="211"/>
      <c r="MRO51" s="211"/>
      <c r="MRP51" s="211"/>
      <c r="MRQ51" s="211"/>
      <c r="MRR51" s="211"/>
      <c r="MRS51" s="211"/>
      <c r="MRT51" s="211"/>
      <c r="MRU51" s="211"/>
      <c r="MRV51" s="211"/>
      <c r="MRW51" s="211"/>
      <c r="MRX51" s="211"/>
      <c r="MRY51" s="211"/>
      <c r="MRZ51" s="211"/>
      <c r="MSA51" s="211"/>
      <c r="MSB51" s="211"/>
      <c r="MSC51" s="211"/>
      <c r="MSD51" s="211"/>
      <c r="MSE51" s="211"/>
      <c r="MSF51" s="211"/>
      <c r="MSG51" s="211"/>
      <c r="MSH51" s="211"/>
      <c r="MSI51" s="211"/>
      <c r="MSJ51" s="211"/>
      <c r="MSK51" s="211"/>
      <c r="MSL51" s="211"/>
      <c r="MSM51" s="211"/>
      <c r="MSN51" s="211"/>
      <c r="MSO51" s="211"/>
      <c r="MSP51" s="211"/>
      <c r="MSQ51" s="211"/>
      <c r="MSR51" s="211"/>
      <c r="MSS51" s="211"/>
      <c r="MST51" s="211"/>
      <c r="MSU51" s="211"/>
      <c r="MSV51" s="211"/>
      <c r="MSW51" s="211"/>
      <c r="MSX51" s="211"/>
      <c r="MSY51" s="211"/>
      <c r="MSZ51" s="211"/>
      <c r="MTA51" s="211"/>
      <c r="MTB51" s="211"/>
      <c r="MTC51" s="211"/>
      <c r="MTD51" s="211"/>
      <c r="MTE51" s="211"/>
      <c r="MTF51" s="211"/>
      <c r="MTG51" s="211"/>
      <c r="MTH51" s="211"/>
      <c r="MTI51" s="211"/>
      <c r="MTJ51" s="211"/>
      <c r="MTK51" s="211"/>
      <c r="MTL51" s="211"/>
      <c r="MTM51" s="211"/>
      <c r="MTN51" s="211"/>
      <c r="MTO51" s="211"/>
      <c r="MTP51" s="211"/>
      <c r="MTQ51" s="211"/>
      <c r="MTR51" s="211"/>
      <c r="MTS51" s="211"/>
      <c r="MTT51" s="211"/>
      <c r="MTU51" s="211"/>
      <c r="MTV51" s="211"/>
      <c r="MTW51" s="211"/>
      <c r="MTX51" s="211"/>
      <c r="MTY51" s="211"/>
      <c r="MTZ51" s="211"/>
      <c r="MUA51" s="211"/>
      <c r="MUB51" s="211"/>
      <c r="MUC51" s="211"/>
      <c r="MUD51" s="211"/>
      <c r="MUE51" s="211"/>
      <c r="MUF51" s="211"/>
      <c r="MUG51" s="211"/>
      <c r="MUH51" s="211"/>
      <c r="MUI51" s="211"/>
      <c r="MUJ51" s="211"/>
      <c r="MUK51" s="211"/>
      <c r="MUL51" s="211"/>
      <c r="MUM51" s="211"/>
      <c r="MUN51" s="211"/>
      <c r="MUO51" s="211"/>
      <c r="MUP51" s="211"/>
      <c r="MUQ51" s="211"/>
      <c r="MUR51" s="211"/>
      <c r="MUS51" s="211"/>
      <c r="MUT51" s="211"/>
      <c r="MUU51" s="211"/>
      <c r="MUV51" s="211"/>
      <c r="MUW51" s="211"/>
      <c r="MUX51" s="211"/>
      <c r="MUY51" s="211"/>
      <c r="MUZ51" s="211"/>
      <c r="MVA51" s="211"/>
      <c r="MVB51" s="211"/>
      <c r="MVC51" s="211"/>
      <c r="MVD51" s="211"/>
      <c r="MVE51" s="211"/>
      <c r="MVF51" s="211"/>
      <c r="MVG51" s="211"/>
      <c r="MVH51" s="211"/>
      <c r="MVI51" s="211"/>
      <c r="MVJ51" s="211"/>
      <c r="MVK51" s="211"/>
      <c r="MVL51" s="211"/>
      <c r="MVM51" s="211"/>
      <c r="MVN51" s="211"/>
      <c r="MVO51" s="211"/>
      <c r="MVP51" s="211"/>
      <c r="MVQ51" s="211"/>
      <c r="MVR51" s="211"/>
      <c r="MVS51" s="211"/>
      <c r="MVT51" s="211"/>
      <c r="MVU51" s="211"/>
      <c r="MVV51" s="211"/>
      <c r="MVW51" s="211"/>
      <c r="MVX51" s="211"/>
      <c r="MVY51" s="211"/>
      <c r="MVZ51" s="211"/>
      <c r="MWA51" s="211"/>
      <c r="MWB51" s="211"/>
      <c r="MWC51" s="211"/>
      <c r="MWD51" s="211"/>
      <c r="MWE51" s="211"/>
      <c r="MWF51" s="211"/>
      <c r="MWG51" s="211"/>
      <c r="MWH51" s="211"/>
      <c r="MWI51" s="211"/>
      <c r="MWJ51" s="211"/>
      <c r="MWK51" s="211"/>
      <c r="MWL51" s="211"/>
      <c r="MWM51" s="211"/>
      <c r="MWN51" s="211"/>
      <c r="MWO51" s="211"/>
      <c r="MWP51" s="211"/>
      <c r="MWQ51" s="211"/>
      <c r="MWR51" s="211"/>
      <c r="MWS51" s="211"/>
      <c r="MWT51" s="211"/>
      <c r="MWU51" s="211"/>
      <c r="MWV51" s="211"/>
      <c r="MWW51" s="211"/>
      <c r="MWX51" s="211"/>
      <c r="MWY51" s="211"/>
      <c r="MWZ51" s="211"/>
      <c r="MXA51" s="211"/>
      <c r="MXB51" s="211"/>
      <c r="MXC51" s="211"/>
      <c r="MXD51" s="211"/>
      <c r="MXE51" s="211"/>
      <c r="MXF51" s="211"/>
      <c r="MXG51" s="211"/>
      <c r="MXH51" s="211"/>
      <c r="MXI51" s="211"/>
      <c r="MXJ51" s="211"/>
      <c r="MXK51" s="211"/>
      <c r="MXL51" s="211"/>
      <c r="MXM51" s="211"/>
      <c r="MXN51" s="211"/>
      <c r="MXO51" s="211"/>
      <c r="MXP51" s="211"/>
      <c r="MXQ51" s="211"/>
      <c r="MXR51" s="211"/>
      <c r="MXS51" s="211"/>
      <c r="MXT51" s="211"/>
      <c r="MXU51" s="211"/>
      <c r="MXV51" s="211"/>
      <c r="MXW51" s="211"/>
      <c r="MXX51" s="211"/>
      <c r="MXY51" s="211"/>
      <c r="MXZ51" s="211"/>
      <c r="MYA51" s="211"/>
      <c r="MYB51" s="211"/>
      <c r="MYC51" s="211"/>
      <c r="MYD51" s="211"/>
      <c r="MYE51" s="211"/>
      <c r="MYF51" s="211"/>
      <c r="MYG51" s="211"/>
      <c r="MYH51" s="211"/>
      <c r="MYI51" s="211"/>
      <c r="MYJ51" s="211"/>
      <c r="MYK51" s="211"/>
      <c r="MYL51" s="211"/>
      <c r="MYM51" s="211"/>
      <c r="MYN51" s="211"/>
      <c r="MYO51" s="211"/>
      <c r="MYP51" s="211"/>
      <c r="MYQ51" s="211"/>
      <c r="MYR51" s="211"/>
      <c r="MYS51" s="211"/>
      <c r="MYT51" s="211"/>
      <c r="MYU51" s="211"/>
      <c r="MYV51" s="211"/>
      <c r="MYW51" s="211"/>
      <c r="MYX51" s="211"/>
      <c r="MYY51" s="211"/>
      <c r="MYZ51" s="211"/>
      <c r="MZA51" s="211"/>
      <c r="MZB51" s="211"/>
      <c r="MZC51" s="211"/>
      <c r="MZD51" s="211"/>
      <c r="MZE51" s="211"/>
      <c r="MZF51" s="211"/>
      <c r="MZG51" s="211"/>
      <c r="MZH51" s="211"/>
      <c r="MZI51" s="211"/>
      <c r="MZJ51" s="211"/>
      <c r="MZK51" s="211"/>
      <c r="MZL51" s="211"/>
      <c r="MZM51" s="211"/>
      <c r="MZN51" s="211"/>
      <c r="MZO51" s="211"/>
      <c r="MZP51" s="211"/>
      <c r="MZQ51" s="211"/>
      <c r="MZR51" s="211"/>
      <c r="MZS51" s="211"/>
      <c r="MZT51" s="211"/>
      <c r="MZU51" s="211"/>
      <c r="MZV51" s="211"/>
      <c r="MZW51" s="211"/>
      <c r="MZX51" s="211"/>
      <c r="MZY51" s="211"/>
      <c r="MZZ51" s="211"/>
      <c r="NAA51" s="211"/>
      <c r="NAB51" s="211"/>
      <c r="NAC51" s="211"/>
      <c r="NAD51" s="211"/>
      <c r="NAE51" s="211"/>
      <c r="NAF51" s="211"/>
      <c r="NAG51" s="211"/>
      <c r="NAH51" s="211"/>
      <c r="NAI51" s="211"/>
      <c r="NAJ51" s="211"/>
      <c r="NAK51" s="211"/>
      <c r="NAL51" s="211"/>
      <c r="NAM51" s="211"/>
      <c r="NAN51" s="211"/>
      <c r="NAO51" s="211"/>
      <c r="NAP51" s="211"/>
      <c r="NAQ51" s="211"/>
      <c r="NAR51" s="211"/>
      <c r="NAS51" s="211"/>
      <c r="NAT51" s="211"/>
      <c r="NAU51" s="211"/>
      <c r="NAV51" s="211"/>
      <c r="NAW51" s="211"/>
      <c r="NAX51" s="211"/>
      <c r="NAY51" s="211"/>
      <c r="NAZ51" s="211"/>
      <c r="NBA51" s="211"/>
      <c r="NBB51" s="211"/>
      <c r="NBC51" s="211"/>
      <c r="NBD51" s="211"/>
      <c r="NBE51" s="211"/>
      <c r="NBF51" s="211"/>
      <c r="NBG51" s="211"/>
      <c r="NBH51" s="211"/>
      <c r="NBI51" s="211"/>
      <c r="NBJ51" s="211"/>
      <c r="NBK51" s="211"/>
      <c r="NBL51" s="211"/>
      <c r="NBM51" s="211"/>
      <c r="NBN51" s="211"/>
      <c r="NBO51" s="211"/>
      <c r="NBP51" s="211"/>
      <c r="NBQ51" s="211"/>
      <c r="NBR51" s="211"/>
      <c r="NBS51" s="211"/>
      <c r="NBT51" s="211"/>
      <c r="NBU51" s="211"/>
      <c r="NBV51" s="211"/>
      <c r="NBW51" s="211"/>
      <c r="NBX51" s="211"/>
      <c r="NBY51" s="211"/>
      <c r="NBZ51" s="211"/>
      <c r="NCA51" s="211"/>
      <c r="NCB51" s="211"/>
      <c r="NCC51" s="211"/>
      <c r="NCD51" s="211"/>
      <c r="NCE51" s="211"/>
      <c r="NCF51" s="211"/>
      <c r="NCG51" s="211"/>
      <c r="NCH51" s="211"/>
      <c r="NCI51" s="211"/>
      <c r="NCJ51" s="211"/>
      <c r="NCK51" s="211"/>
      <c r="NCL51" s="211"/>
      <c r="NCM51" s="211"/>
      <c r="NCN51" s="211"/>
      <c r="NCO51" s="211"/>
      <c r="NCP51" s="211"/>
      <c r="NCQ51" s="211"/>
      <c r="NCR51" s="211"/>
      <c r="NCS51" s="211"/>
      <c r="NCT51" s="211"/>
      <c r="NCU51" s="211"/>
      <c r="NCV51" s="211"/>
      <c r="NCW51" s="211"/>
      <c r="NCX51" s="211"/>
      <c r="NCY51" s="211"/>
      <c r="NCZ51" s="211"/>
      <c r="NDA51" s="211"/>
      <c r="NDB51" s="211"/>
      <c r="NDC51" s="211"/>
      <c r="NDD51" s="211"/>
      <c r="NDE51" s="211"/>
      <c r="NDF51" s="211"/>
      <c r="NDG51" s="211"/>
      <c r="NDH51" s="211"/>
      <c r="NDI51" s="211"/>
      <c r="NDJ51" s="211"/>
      <c r="NDK51" s="211"/>
      <c r="NDL51" s="211"/>
      <c r="NDM51" s="211"/>
      <c r="NDN51" s="211"/>
      <c r="NDO51" s="211"/>
      <c r="NDP51" s="211"/>
      <c r="NDQ51" s="211"/>
      <c r="NDR51" s="211"/>
      <c r="NDS51" s="211"/>
      <c r="NDT51" s="211"/>
      <c r="NDU51" s="211"/>
      <c r="NDV51" s="211"/>
      <c r="NDW51" s="211"/>
      <c r="NDX51" s="211"/>
      <c r="NDY51" s="211"/>
      <c r="NDZ51" s="211"/>
      <c r="NEA51" s="211"/>
      <c r="NEB51" s="211"/>
      <c r="NEC51" s="211"/>
      <c r="NED51" s="211"/>
      <c r="NEE51" s="211"/>
      <c r="NEF51" s="211"/>
      <c r="NEG51" s="211"/>
      <c r="NEH51" s="211"/>
      <c r="NEI51" s="211"/>
      <c r="NEJ51" s="211"/>
      <c r="NEK51" s="211"/>
      <c r="NEL51" s="211"/>
      <c r="NEM51" s="211"/>
      <c r="NEN51" s="211"/>
      <c r="NEO51" s="211"/>
      <c r="NEP51" s="211"/>
      <c r="NEQ51" s="211"/>
      <c r="NER51" s="211"/>
      <c r="NES51" s="211"/>
      <c r="NET51" s="211"/>
      <c r="NEU51" s="211"/>
      <c r="NEV51" s="211"/>
      <c r="NEW51" s="211"/>
      <c r="NEX51" s="211"/>
      <c r="NEY51" s="211"/>
      <c r="NEZ51" s="211"/>
      <c r="NFA51" s="211"/>
      <c r="NFB51" s="211"/>
      <c r="NFC51" s="211"/>
      <c r="NFD51" s="211"/>
      <c r="NFE51" s="211"/>
      <c r="NFF51" s="211"/>
      <c r="NFG51" s="211"/>
      <c r="NFH51" s="211"/>
      <c r="NFI51" s="211"/>
      <c r="NFJ51" s="211"/>
      <c r="NFK51" s="211"/>
      <c r="NFL51" s="211"/>
      <c r="NFM51" s="211"/>
      <c r="NFN51" s="211"/>
      <c r="NFO51" s="211"/>
      <c r="NFP51" s="211"/>
      <c r="NFQ51" s="211"/>
      <c r="NFR51" s="211"/>
      <c r="NFS51" s="211"/>
      <c r="NFT51" s="211"/>
      <c r="NFU51" s="211"/>
      <c r="NFV51" s="211"/>
      <c r="NFW51" s="211"/>
      <c r="NFX51" s="211"/>
      <c r="NFY51" s="211"/>
      <c r="NFZ51" s="211"/>
      <c r="NGA51" s="211"/>
      <c r="NGB51" s="211"/>
      <c r="NGC51" s="211"/>
      <c r="NGD51" s="211"/>
      <c r="NGE51" s="211"/>
      <c r="NGF51" s="211"/>
      <c r="NGG51" s="211"/>
      <c r="NGH51" s="211"/>
      <c r="NGI51" s="211"/>
      <c r="NGJ51" s="211"/>
      <c r="NGK51" s="211"/>
      <c r="NGL51" s="211"/>
      <c r="NGM51" s="211"/>
      <c r="NGN51" s="211"/>
      <c r="NGO51" s="211"/>
      <c r="NGP51" s="211"/>
      <c r="NGQ51" s="211"/>
      <c r="NGR51" s="211"/>
      <c r="NGS51" s="211"/>
      <c r="NGT51" s="211"/>
      <c r="NGU51" s="211"/>
      <c r="NGV51" s="211"/>
      <c r="NGW51" s="211"/>
      <c r="NGX51" s="211"/>
      <c r="NGY51" s="211"/>
      <c r="NGZ51" s="211"/>
      <c r="NHA51" s="211"/>
      <c r="NHB51" s="211"/>
      <c r="NHC51" s="211"/>
      <c r="NHD51" s="211"/>
      <c r="NHE51" s="211"/>
      <c r="NHF51" s="211"/>
      <c r="NHG51" s="211"/>
      <c r="NHH51" s="211"/>
      <c r="NHI51" s="211"/>
      <c r="NHJ51" s="211"/>
      <c r="NHK51" s="211"/>
      <c r="NHL51" s="211"/>
      <c r="NHM51" s="211"/>
      <c r="NHN51" s="211"/>
      <c r="NHO51" s="211"/>
      <c r="NHP51" s="211"/>
      <c r="NHQ51" s="211"/>
      <c r="NHR51" s="211"/>
      <c r="NHS51" s="211"/>
      <c r="NHT51" s="211"/>
      <c r="NHU51" s="211"/>
      <c r="NHV51" s="211"/>
      <c r="NHW51" s="211"/>
      <c r="NHX51" s="211"/>
      <c r="NHY51" s="211"/>
      <c r="NHZ51" s="211"/>
      <c r="NIA51" s="211"/>
      <c r="NIB51" s="211"/>
      <c r="NIC51" s="211"/>
      <c r="NID51" s="211"/>
      <c r="NIE51" s="211"/>
      <c r="NIF51" s="211"/>
      <c r="NIG51" s="211"/>
      <c r="NIH51" s="211"/>
      <c r="NII51" s="211"/>
      <c r="NIJ51" s="211"/>
      <c r="NIK51" s="211"/>
      <c r="NIL51" s="211"/>
      <c r="NIM51" s="211"/>
      <c r="NIN51" s="211"/>
      <c r="NIO51" s="211"/>
      <c r="NIP51" s="211"/>
      <c r="NIQ51" s="211"/>
      <c r="NIR51" s="211"/>
      <c r="NIS51" s="211"/>
      <c r="NIT51" s="211"/>
      <c r="NIU51" s="211"/>
      <c r="NIV51" s="211"/>
      <c r="NIW51" s="211"/>
      <c r="NIX51" s="211"/>
      <c r="NIY51" s="211"/>
      <c r="NIZ51" s="211"/>
      <c r="NJA51" s="211"/>
      <c r="NJB51" s="211"/>
      <c r="NJC51" s="211"/>
      <c r="NJD51" s="211"/>
      <c r="NJE51" s="211"/>
      <c r="NJF51" s="211"/>
      <c r="NJG51" s="211"/>
      <c r="NJH51" s="211"/>
      <c r="NJI51" s="211"/>
      <c r="NJJ51" s="211"/>
      <c r="NJK51" s="211"/>
      <c r="NJL51" s="211"/>
      <c r="NJM51" s="211"/>
      <c r="NJN51" s="211"/>
      <c r="NJO51" s="211"/>
      <c r="NJP51" s="211"/>
      <c r="NJQ51" s="211"/>
      <c r="NJR51" s="211"/>
      <c r="NJS51" s="211"/>
      <c r="NJT51" s="211"/>
      <c r="NJU51" s="211"/>
      <c r="NJV51" s="211"/>
      <c r="NJW51" s="211"/>
      <c r="NJX51" s="211"/>
      <c r="NJY51" s="211"/>
      <c r="NJZ51" s="211"/>
      <c r="NKA51" s="211"/>
      <c r="NKB51" s="211"/>
      <c r="NKC51" s="211"/>
      <c r="NKD51" s="211"/>
      <c r="NKE51" s="211"/>
      <c r="NKF51" s="211"/>
      <c r="NKG51" s="211"/>
      <c r="NKH51" s="211"/>
      <c r="NKI51" s="211"/>
      <c r="NKJ51" s="211"/>
      <c r="NKK51" s="211"/>
      <c r="NKL51" s="211"/>
      <c r="NKM51" s="211"/>
      <c r="NKN51" s="211"/>
      <c r="NKO51" s="211"/>
      <c r="NKP51" s="211"/>
      <c r="NKQ51" s="211"/>
      <c r="NKR51" s="211"/>
      <c r="NKS51" s="211"/>
      <c r="NKT51" s="211"/>
      <c r="NKU51" s="211"/>
      <c r="NKV51" s="211"/>
      <c r="NKW51" s="211"/>
      <c r="NKX51" s="211"/>
      <c r="NKY51" s="211"/>
      <c r="NKZ51" s="211"/>
      <c r="NLA51" s="211"/>
      <c r="NLB51" s="211"/>
      <c r="NLC51" s="211"/>
      <c r="NLD51" s="211"/>
      <c r="NLE51" s="211"/>
      <c r="NLF51" s="211"/>
      <c r="NLG51" s="211"/>
      <c r="NLH51" s="211"/>
      <c r="NLI51" s="211"/>
      <c r="NLJ51" s="211"/>
      <c r="NLK51" s="211"/>
      <c r="NLL51" s="211"/>
      <c r="NLM51" s="211"/>
      <c r="NLN51" s="211"/>
      <c r="NLO51" s="211"/>
      <c r="NLP51" s="211"/>
      <c r="NLQ51" s="211"/>
      <c r="NLR51" s="211"/>
      <c r="NLS51" s="211"/>
      <c r="NLT51" s="211"/>
      <c r="NLU51" s="211"/>
      <c r="NLV51" s="211"/>
      <c r="NLW51" s="211"/>
      <c r="NLX51" s="211"/>
      <c r="NLY51" s="211"/>
      <c r="NLZ51" s="211"/>
      <c r="NMA51" s="211"/>
      <c r="NMB51" s="211"/>
      <c r="NMC51" s="211"/>
      <c r="NMD51" s="211"/>
      <c r="NME51" s="211"/>
      <c r="NMF51" s="211"/>
      <c r="NMG51" s="211"/>
      <c r="NMH51" s="211"/>
      <c r="NMI51" s="211"/>
      <c r="NMJ51" s="211"/>
      <c r="NMK51" s="211"/>
      <c r="NML51" s="211"/>
      <c r="NMM51" s="211"/>
      <c r="NMN51" s="211"/>
      <c r="NMO51" s="211"/>
      <c r="NMP51" s="211"/>
      <c r="NMQ51" s="211"/>
      <c r="NMR51" s="211"/>
      <c r="NMS51" s="211"/>
      <c r="NMT51" s="211"/>
      <c r="NMU51" s="211"/>
      <c r="NMV51" s="211"/>
      <c r="NMW51" s="211"/>
      <c r="NMX51" s="211"/>
      <c r="NMY51" s="211"/>
      <c r="NMZ51" s="211"/>
      <c r="NNA51" s="211"/>
      <c r="NNB51" s="211"/>
      <c r="NNC51" s="211"/>
      <c r="NND51" s="211"/>
      <c r="NNE51" s="211"/>
      <c r="NNF51" s="211"/>
      <c r="NNG51" s="211"/>
      <c r="NNH51" s="211"/>
      <c r="NNI51" s="211"/>
      <c r="NNJ51" s="211"/>
      <c r="NNK51" s="211"/>
      <c r="NNL51" s="211"/>
      <c r="NNM51" s="211"/>
      <c r="NNN51" s="211"/>
      <c r="NNO51" s="211"/>
      <c r="NNP51" s="211"/>
      <c r="NNQ51" s="211"/>
      <c r="NNR51" s="211"/>
      <c r="NNS51" s="211"/>
      <c r="NNT51" s="211"/>
      <c r="NNU51" s="211"/>
      <c r="NNV51" s="211"/>
      <c r="NNW51" s="211"/>
      <c r="NNX51" s="211"/>
      <c r="NNY51" s="211"/>
      <c r="NNZ51" s="211"/>
      <c r="NOA51" s="211"/>
      <c r="NOB51" s="211"/>
      <c r="NOC51" s="211"/>
      <c r="NOD51" s="211"/>
      <c r="NOE51" s="211"/>
      <c r="NOF51" s="211"/>
      <c r="NOG51" s="211"/>
      <c r="NOH51" s="211"/>
      <c r="NOI51" s="211"/>
      <c r="NOJ51" s="211"/>
      <c r="NOK51" s="211"/>
      <c r="NOL51" s="211"/>
      <c r="NOM51" s="211"/>
      <c r="NON51" s="211"/>
      <c r="NOO51" s="211"/>
      <c r="NOP51" s="211"/>
      <c r="NOQ51" s="211"/>
      <c r="NOR51" s="211"/>
      <c r="NOS51" s="211"/>
      <c r="NOT51" s="211"/>
      <c r="NOU51" s="211"/>
      <c r="NOV51" s="211"/>
      <c r="NOW51" s="211"/>
      <c r="NOX51" s="211"/>
      <c r="NOY51" s="211"/>
      <c r="NOZ51" s="211"/>
      <c r="NPA51" s="211"/>
      <c r="NPB51" s="211"/>
      <c r="NPC51" s="211"/>
      <c r="NPD51" s="211"/>
      <c r="NPE51" s="211"/>
      <c r="NPF51" s="211"/>
      <c r="NPG51" s="211"/>
      <c r="NPH51" s="211"/>
      <c r="NPI51" s="211"/>
      <c r="NPJ51" s="211"/>
      <c r="NPK51" s="211"/>
      <c r="NPL51" s="211"/>
      <c r="NPM51" s="211"/>
      <c r="NPN51" s="211"/>
      <c r="NPO51" s="211"/>
      <c r="NPP51" s="211"/>
      <c r="NPQ51" s="211"/>
      <c r="NPR51" s="211"/>
      <c r="NPS51" s="211"/>
      <c r="NPT51" s="211"/>
      <c r="NPU51" s="211"/>
      <c r="NPV51" s="211"/>
      <c r="NPW51" s="211"/>
      <c r="NPX51" s="211"/>
      <c r="NPY51" s="211"/>
      <c r="NPZ51" s="211"/>
      <c r="NQA51" s="211"/>
      <c r="NQB51" s="211"/>
      <c r="NQC51" s="211"/>
      <c r="NQD51" s="211"/>
      <c r="NQE51" s="211"/>
      <c r="NQF51" s="211"/>
      <c r="NQG51" s="211"/>
      <c r="NQH51" s="211"/>
      <c r="NQI51" s="211"/>
      <c r="NQJ51" s="211"/>
      <c r="NQK51" s="211"/>
      <c r="NQL51" s="211"/>
      <c r="NQM51" s="211"/>
      <c r="NQN51" s="211"/>
      <c r="NQO51" s="211"/>
      <c r="NQP51" s="211"/>
      <c r="NQQ51" s="211"/>
      <c r="NQR51" s="211"/>
      <c r="NQS51" s="211"/>
      <c r="NQT51" s="211"/>
      <c r="NQU51" s="211"/>
      <c r="NQV51" s="211"/>
      <c r="NQW51" s="211"/>
      <c r="NQX51" s="211"/>
      <c r="NQY51" s="211"/>
      <c r="NQZ51" s="211"/>
      <c r="NRA51" s="211"/>
      <c r="NRB51" s="211"/>
      <c r="NRC51" s="211"/>
      <c r="NRD51" s="211"/>
      <c r="NRE51" s="211"/>
      <c r="NRF51" s="211"/>
      <c r="NRG51" s="211"/>
      <c r="NRH51" s="211"/>
      <c r="NRI51" s="211"/>
      <c r="NRJ51" s="211"/>
      <c r="NRK51" s="211"/>
      <c r="NRL51" s="211"/>
      <c r="NRM51" s="211"/>
      <c r="NRN51" s="211"/>
      <c r="NRO51" s="211"/>
      <c r="NRP51" s="211"/>
      <c r="NRQ51" s="211"/>
      <c r="NRR51" s="211"/>
      <c r="NRS51" s="211"/>
      <c r="NRT51" s="211"/>
      <c r="NRU51" s="211"/>
      <c r="NRV51" s="211"/>
      <c r="NRW51" s="211"/>
      <c r="NRX51" s="211"/>
      <c r="NRY51" s="211"/>
      <c r="NRZ51" s="211"/>
      <c r="NSA51" s="211"/>
      <c r="NSB51" s="211"/>
      <c r="NSC51" s="211"/>
      <c r="NSD51" s="211"/>
      <c r="NSE51" s="211"/>
      <c r="NSF51" s="211"/>
      <c r="NSG51" s="211"/>
      <c r="NSH51" s="211"/>
      <c r="NSI51" s="211"/>
      <c r="NSJ51" s="211"/>
      <c r="NSK51" s="211"/>
      <c r="NSL51" s="211"/>
      <c r="NSM51" s="211"/>
      <c r="NSN51" s="211"/>
      <c r="NSO51" s="211"/>
      <c r="NSP51" s="211"/>
      <c r="NSQ51" s="211"/>
      <c r="NSR51" s="211"/>
      <c r="NSS51" s="211"/>
      <c r="NST51" s="211"/>
      <c r="NSU51" s="211"/>
      <c r="NSV51" s="211"/>
      <c r="NSW51" s="211"/>
      <c r="NSX51" s="211"/>
      <c r="NSY51" s="211"/>
      <c r="NSZ51" s="211"/>
      <c r="NTA51" s="211"/>
      <c r="NTB51" s="211"/>
      <c r="NTC51" s="211"/>
      <c r="NTD51" s="211"/>
      <c r="NTE51" s="211"/>
      <c r="NTF51" s="211"/>
      <c r="NTG51" s="211"/>
      <c r="NTH51" s="211"/>
      <c r="NTI51" s="211"/>
      <c r="NTJ51" s="211"/>
      <c r="NTK51" s="211"/>
      <c r="NTL51" s="211"/>
      <c r="NTM51" s="211"/>
      <c r="NTN51" s="211"/>
      <c r="NTO51" s="211"/>
      <c r="NTP51" s="211"/>
      <c r="NTQ51" s="211"/>
      <c r="NTR51" s="211"/>
      <c r="NTS51" s="211"/>
      <c r="NTT51" s="211"/>
      <c r="NTU51" s="211"/>
      <c r="NTV51" s="211"/>
      <c r="NTW51" s="211"/>
      <c r="NTX51" s="211"/>
      <c r="NTY51" s="211"/>
      <c r="NTZ51" s="211"/>
      <c r="NUA51" s="211"/>
      <c r="NUB51" s="211"/>
      <c r="NUC51" s="211"/>
      <c r="NUD51" s="211"/>
      <c r="NUE51" s="211"/>
      <c r="NUF51" s="211"/>
      <c r="NUG51" s="211"/>
      <c r="NUH51" s="211"/>
      <c r="NUI51" s="211"/>
      <c r="NUJ51" s="211"/>
      <c r="NUK51" s="211"/>
      <c r="NUL51" s="211"/>
      <c r="NUM51" s="211"/>
      <c r="NUN51" s="211"/>
      <c r="NUO51" s="211"/>
      <c r="NUP51" s="211"/>
      <c r="NUQ51" s="211"/>
      <c r="NUR51" s="211"/>
      <c r="NUS51" s="211"/>
      <c r="NUT51" s="211"/>
      <c r="NUU51" s="211"/>
      <c r="NUV51" s="211"/>
      <c r="NUW51" s="211"/>
      <c r="NUX51" s="211"/>
      <c r="NUY51" s="211"/>
      <c r="NUZ51" s="211"/>
      <c r="NVA51" s="211"/>
      <c r="NVB51" s="211"/>
      <c r="NVC51" s="211"/>
      <c r="NVD51" s="211"/>
      <c r="NVE51" s="211"/>
      <c r="NVF51" s="211"/>
      <c r="NVG51" s="211"/>
      <c r="NVH51" s="211"/>
      <c r="NVI51" s="211"/>
      <c r="NVJ51" s="211"/>
      <c r="NVK51" s="211"/>
      <c r="NVL51" s="211"/>
      <c r="NVM51" s="211"/>
      <c r="NVN51" s="211"/>
      <c r="NVO51" s="211"/>
      <c r="NVP51" s="211"/>
      <c r="NVQ51" s="211"/>
      <c r="NVR51" s="211"/>
      <c r="NVS51" s="211"/>
      <c r="NVT51" s="211"/>
      <c r="NVU51" s="211"/>
      <c r="NVV51" s="211"/>
      <c r="NVW51" s="211"/>
      <c r="NVX51" s="211"/>
      <c r="NVY51" s="211"/>
      <c r="NVZ51" s="211"/>
      <c r="NWA51" s="211"/>
      <c r="NWB51" s="211"/>
      <c r="NWC51" s="211"/>
      <c r="NWD51" s="211"/>
      <c r="NWE51" s="211"/>
      <c r="NWF51" s="211"/>
      <c r="NWG51" s="211"/>
      <c r="NWH51" s="211"/>
      <c r="NWI51" s="211"/>
      <c r="NWJ51" s="211"/>
      <c r="NWK51" s="211"/>
      <c r="NWL51" s="211"/>
      <c r="NWM51" s="211"/>
      <c r="NWN51" s="211"/>
      <c r="NWO51" s="211"/>
      <c r="NWP51" s="211"/>
      <c r="NWQ51" s="211"/>
      <c r="NWR51" s="211"/>
      <c r="NWS51" s="211"/>
      <c r="NWT51" s="211"/>
      <c r="NWU51" s="211"/>
      <c r="NWV51" s="211"/>
      <c r="NWW51" s="211"/>
      <c r="NWX51" s="211"/>
      <c r="NWY51" s="211"/>
      <c r="NWZ51" s="211"/>
      <c r="NXA51" s="211"/>
      <c r="NXB51" s="211"/>
      <c r="NXC51" s="211"/>
      <c r="NXD51" s="211"/>
      <c r="NXE51" s="211"/>
      <c r="NXF51" s="211"/>
      <c r="NXG51" s="211"/>
      <c r="NXH51" s="211"/>
      <c r="NXI51" s="211"/>
      <c r="NXJ51" s="211"/>
      <c r="NXK51" s="211"/>
      <c r="NXL51" s="211"/>
      <c r="NXM51" s="211"/>
      <c r="NXN51" s="211"/>
      <c r="NXO51" s="211"/>
      <c r="NXP51" s="211"/>
      <c r="NXQ51" s="211"/>
      <c r="NXR51" s="211"/>
      <c r="NXS51" s="211"/>
      <c r="NXT51" s="211"/>
      <c r="NXU51" s="211"/>
      <c r="NXV51" s="211"/>
      <c r="NXW51" s="211"/>
      <c r="NXX51" s="211"/>
      <c r="NXY51" s="211"/>
      <c r="NXZ51" s="211"/>
      <c r="NYA51" s="211"/>
      <c r="NYB51" s="211"/>
      <c r="NYC51" s="211"/>
      <c r="NYD51" s="211"/>
      <c r="NYE51" s="211"/>
      <c r="NYF51" s="211"/>
      <c r="NYG51" s="211"/>
      <c r="NYH51" s="211"/>
      <c r="NYI51" s="211"/>
      <c r="NYJ51" s="211"/>
      <c r="NYK51" s="211"/>
      <c r="NYL51" s="211"/>
      <c r="NYM51" s="211"/>
      <c r="NYN51" s="211"/>
      <c r="NYO51" s="211"/>
      <c r="NYP51" s="211"/>
      <c r="NYQ51" s="211"/>
      <c r="NYR51" s="211"/>
      <c r="NYS51" s="211"/>
      <c r="NYT51" s="211"/>
      <c r="NYU51" s="211"/>
      <c r="NYV51" s="211"/>
      <c r="NYW51" s="211"/>
      <c r="NYX51" s="211"/>
      <c r="NYY51" s="211"/>
      <c r="NYZ51" s="211"/>
      <c r="NZA51" s="211"/>
      <c r="NZB51" s="211"/>
      <c r="NZC51" s="211"/>
      <c r="NZD51" s="211"/>
      <c r="NZE51" s="211"/>
      <c r="NZF51" s="211"/>
      <c r="NZG51" s="211"/>
      <c r="NZH51" s="211"/>
      <c r="NZI51" s="211"/>
      <c r="NZJ51" s="211"/>
      <c r="NZK51" s="211"/>
      <c r="NZL51" s="211"/>
      <c r="NZM51" s="211"/>
      <c r="NZN51" s="211"/>
      <c r="NZO51" s="211"/>
      <c r="NZP51" s="211"/>
      <c r="NZQ51" s="211"/>
      <c r="NZR51" s="211"/>
      <c r="NZS51" s="211"/>
      <c r="NZT51" s="211"/>
      <c r="NZU51" s="211"/>
      <c r="NZV51" s="211"/>
      <c r="NZW51" s="211"/>
      <c r="NZX51" s="211"/>
      <c r="NZY51" s="211"/>
      <c r="NZZ51" s="211"/>
      <c r="OAA51" s="211"/>
      <c r="OAB51" s="211"/>
      <c r="OAC51" s="211"/>
      <c r="OAD51" s="211"/>
      <c r="OAE51" s="211"/>
      <c r="OAF51" s="211"/>
      <c r="OAG51" s="211"/>
      <c r="OAH51" s="211"/>
      <c r="OAI51" s="211"/>
      <c r="OAJ51" s="211"/>
      <c r="OAK51" s="211"/>
      <c r="OAL51" s="211"/>
      <c r="OAM51" s="211"/>
      <c r="OAN51" s="211"/>
      <c r="OAO51" s="211"/>
      <c r="OAP51" s="211"/>
      <c r="OAQ51" s="211"/>
      <c r="OAR51" s="211"/>
      <c r="OAS51" s="211"/>
      <c r="OAT51" s="211"/>
      <c r="OAU51" s="211"/>
      <c r="OAV51" s="211"/>
      <c r="OAW51" s="211"/>
      <c r="OAX51" s="211"/>
      <c r="OAY51" s="211"/>
      <c r="OAZ51" s="211"/>
      <c r="OBA51" s="211"/>
      <c r="OBB51" s="211"/>
      <c r="OBC51" s="211"/>
      <c r="OBD51" s="211"/>
      <c r="OBE51" s="211"/>
      <c r="OBF51" s="211"/>
      <c r="OBG51" s="211"/>
      <c r="OBH51" s="211"/>
      <c r="OBI51" s="211"/>
      <c r="OBJ51" s="211"/>
      <c r="OBK51" s="211"/>
      <c r="OBL51" s="211"/>
      <c r="OBM51" s="211"/>
      <c r="OBN51" s="211"/>
      <c r="OBO51" s="211"/>
      <c r="OBP51" s="211"/>
      <c r="OBQ51" s="211"/>
      <c r="OBR51" s="211"/>
      <c r="OBS51" s="211"/>
      <c r="OBT51" s="211"/>
      <c r="OBU51" s="211"/>
      <c r="OBV51" s="211"/>
      <c r="OBW51" s="211"/>
      <c r="OBX51" s="211"/>
      <c r="OBY51" s="211"/>
      <c r="OBZ51" s="211"/>
      <c r="OCA51" s="211"/>
      <c r="OCB51" s="211"/>
      <c r="OCC51" s="211"/>
      <c r="OCD51" s="211"/>
      <c r="OCE51" s="211"/>
      <c r="OCF51" s="211"/>
      <c r="OCG51" s="211"/>
      <c r="OCH51" s="211"/>
      <c r="OCI51" s="211"/>
      <c r="OCJ51" s="211"/>
      <c r="OCK51" s="211"/>
      <c r="OCL51" s="211"/>
      <c r="OCM51" s="211"/>
      <c r="OCN51" s="211"/>
      <c r="OCO51" s="211"/>
      <c r="OCP51" s="211"/>
      <c r="OCQ51" s="211"/>
      <c r="OCR51" s="211"/>
      <c r="OCS51" s="211"/>
      <c r="OCT51" s="211"/>
      <c r="OCU51" s="211"/>
      <c r="OCV51" s="211"/>
      <c r="OCW51" s="211"/>
      <c r="OCX51" s="211"/>
      <c r="OCY51" s="211"/>
      <c r="OCZ51" s="211"/>
      <c r="ODA51" s="211"/>
      <c r="ODB51" s="211"/>
      <c r="ODC51" s="211"/>
      <c r="ODD51" s="211"/>
      <c r="ODE51" s="211"/>
      <c r="ODF51" s="211"/>
      <c r="ODG51" s="211"/>
      <c r="ODH51" s="211"/>
      <c r="ODI51" s="211"/>
      <c r="ODJ51" s="211"/>
      <c r="ODK51" s="211"/>
      <c r="ODL51" s="211"/>
      <c r="ODM51" s="211"/>
      <c r="ODN51" s="211"/>
      <c r="ODO51" s="211"/>
      <c r="ODP51" s="211"/>
      <c r="ODQ51" s="211"/>
      <c r="ODR51" s="211"/>
      <c r="ODS51" s="211"/>
      <c r="ODT51" s="211"/>
      <c r="ODU51" s="211"/>
      <c r="ODV51" s="211"/>
      <c r="ODW51" s="211"/>
      <c r="ODX51" s="211"/>
      <c r="ODY51" s="211"/>
      <c r="ODZ51" s="211"/>
      <c r="OEA51" s="211"/>
      <c r="OEB51" s="211"/>
      <c r="OEC51" s="211"/>
      <c r="OED51" s="211"/>
      <c r="OEE51" s="211"/>
      <c r="OEF51" s="211"/>
      <c r="OEG51" s="211"/>
      <c r="OEH51" s="211"/>
      <c r="OEI51" s="211"/>
      <c r="OEJ51" s="211"/>
      <c r="OEK51" s="211"/>
      <c r="OEL51" s="211"/>
      <c r="OEM51" s="211"/>
      <c r="OEN51" s="211"/>
      <c r="OEO51" s="211"/>
      <c r="OEP51" s="211"/>
      <c r="OEQ51" s="211"/>
      <c r="OER51" s="211"/>
      <c r="OES51" s="211"/>
      <c r="OET51" s="211"/>
      <c r="OEU51" s="211"/>
      <c r="OEV51" s="211"/>
      <c r="OEW51" s="211"/>
      <c r="OEX51" s="211"/>
      <c r="OEY51" s="211"/>
      <c r="OEZ51" s="211"/>
      <c r="OFA51" s="211"/>
      <c r="OFB51" s="211"/>
      <c r="OFC51" s="211"/>
      <c r="OFD51" s="211"/>
      <c r="OFE51" s="211"/>
      <c r="OFF51" s="211"/>
      <c r="OFG51" s="211"/>
      <c r="OFH51" s="211"/>
      <c r="OFI51" s="211"/>
      <c r="OFJ51" s="211"/>
      <c r="OFK51" s="211"/>
      <c r="OFL51" s="211"/>
      <c r="OFM51" s="211"/>
      <c r="OFN51" s="211"/>
      <c r="OFO51" s="211"/>
      <c r="OFP51" s="211"/>
      <c r="OFQ51" s="211"/>
      <c r="OFR51" s="211"/>
      <c r="OFS51" s="211"/>
      <c r="OFT51" s="211"/>
      <c r="OFU51" s="211"/>
      <c r="OFV51" s="211"/>
      <c r="OFW51" s="211"/>
      <c r="OFX51" s="211"/>
      <c r="OFY51" s="211"/>
      <c r="OFZ51" s="211"/>
      <c r="OGA51" s="211"/>
      <c r="OGB51" s="211"/>
      <c r="OGC51" s="211"/>
      <c r="OGD51" s="211"/>
      <c r="OGE51" s="211"/>
      <c r="OGF51" s="211"/>
      <c r="OGG51" s="211"/>
      <c r="OGH51" s="211"/>
      <c r="OGI51" s="211"/>
      <c r="OGJ51" s="211"/>
      <c r="OGK51" s="211"/>
      <c r="OGL51" s="211"/>
      <c r="OGM51" s="211"/>
      <c r="OGN51" s="211"/>
      <c r="OGO51" s="211"/>
      <c r="OGP51" s="211"/>
      <c r="OGQ51" s="211"/>
      <c r="OGR51" s="211"/>
      <c r="OGS51" s="211"/>
      <c r="OGT51" s="211"/>
      <c r="OGU51" s="211"/>
      <c r="OGV51" s="211"/>
      <c r="OGW51" s="211"/>
      <c r="OGX51" s="211"/>
      <c r="OGY51" s="211"/>
      <c r="OGZ51" s="211"/>
      <c r="OHA51" s="211"/>
      <c r="OHB51" s="211"/>
      <c r="OHC51" s="211"/>
      <c r="OHD51" s="211"/>
      <c r="OHE51" s="211"/>
      <c r="OHF51" s="211"/>
      <c r="OHG51" s="211"/>
      <c r="OHH51" s="211"/>
      <c r="OHI51" s="211"/>
      <c r="OHJ51" s="211"/>
      <c r="OHK51" s="211"/>
      <c r="OHL51" s="211"/>
      <c r="OHM51" s="211"/>
      <c r="OHN51" s="211"/>
      <c r="OHO51" s="211"/>
      <c r="OHP51" s="211"/>
      <c r="OHQ51" s="211"/>
      <c r="OHR51" s="211"/>
      <c r="OHS51" s="211"/>
      <c r="OHT51" s="211"/>
      <c r="OHU51" s="211"/>
      <c r="OHV51" s="211"/>
      <c r="OHW51" s="211"/>
      <c r="OHX51" s="211"/>
      <c r="OHY51" s="211"/>
      <c r="OHZ51" s="211"/>
      <c r="OIA51" s="211"/>
      <c r="OIB51" s="211"/>
      <c r="OIC51" s="211"/>
      <c r="OID51" s="211"/>
      <c r="OIE51" s="211"/>
      <c r="OIF51" s="211"/>
      <c r="OIG51" s="211"/>
      <c r="OIH51" s="211"/>
      <c r="OII51" s="211"/>
      <c r="OIJ51" s="211"/>
      <c r="OIK51" s="211"/>
      <c r="OIL51" s="211"/>
      <c r="OIM51" s="211"/>
      <c r="OIN51" s="211"/>
      <c r="OIO51" s="211"/>
      <c r="OIP51" s="211"/>
      <c r="OIQ51" s="211"/>
      <c r="OIR51" s="211"/>
      <c r="OIS51" s="211"/>
      <c r="OIT51" s="211"/>
      <c r="OIU51" s="211"/>
      <c r="OIV51" s="211"/>
      <c r="OIW51" s="211"/>
      <c r="OIX51" s="211"/>
      <c r="OIY51" s="211"/>
      <c r="OIZ51" s="211"/>
      <c r="OJA51" s="211"/>
      <c r="OJB51" s="211"/>
      <c r="OJC51" s="211"/>
      <c r="OJD51" s="211"/>
      <c r="OJE51" s="211"/>
      <c r="OJF51" s="211"/>
      <c r="OJG51" s="211"/>
      <c r="OJH51" s="211"/>
      <c r="OJI51" s="211"/>
      <c r="OJJ51" s="211"/>
      <c r="OJK51" s="211"/>
      <c r="OJL51" s="211"/>
      <c r="OJM51" s="211"/>
      <c r="OJN51" s="211"/>
      <c r="OJO51" s="211"/>
      <c r="OJP51" s="211"/>
      <c r="OJQ51" s="211"/>
      <c r="OJR51" s="211"/>
      <c r="OJS51" s="211"/>
      <c r="OJT51" s="211"/>
      <c r="OJU51" s="211"/>
      <c r="OJV51" s="211"/>
      <c r="OJW51" s="211"/>
      <c r="OJX51" s="211"/>
      <c r="OJY51" s="211"/>
      <c r="OJZ51" s="211"/>
      <c r="OKA51" s="211"/>
      <c r="OKB51" s="211"/>
      <c r="OKC51" s="211"/>
      <c r="OKD51" s="211"/>
      <c r="OKE51" s="211"/>
      <c r="OKF51" s="211"/>
      <c r="OKG51" s="211"/>
      <c r="OKH51" s="211"/>
      <c r="OKI51" s="211"/>
      <c r="OKJ51" s="211"/>
      <c r="OKK51" s="211"/>
      <c r="OKL51" s="211"/>
      <c r="OKM51" s="211"/>
      <c r="OKN51" s="211"/>
      <c r="OKO51" s="211"/>
      <c r="OKP51" s="211"/>
      <c r="OKQ51" s="211"/>
      <c r="OKR51" s="211"/>
      <c r="OKS51" s="211"/>
      <c r="OKT51" s="211"/>
      <c r="OKU51" s="211"/>
      <c r="OKV51" s="211"/>
      <c r="OKW51" s="211"/>
      <c r="OKX51" s="211"/>
      <c r="OKY51" s="211"/>
      <c r="OKZ51" s="211"/>
      <c r="OLA51" s="211"/>
      <c r="OLB51" s="211"/>
      <c r="OLC51" s="211"/>
      <c r="OLD51" s="211"/>
      <c r="OLE51" s="211"/>
      <c r="OLF51" s="211"/>
      <c r="OLG51" s="211"/>
      <c r="OLH51" s="211"/>
      <c r="OLI51" s="211"/>
      <c r="OLJ51" s="211"/>
      <c r="OLK51" s="211"/>
      <c r="OLL51" s="211"/>
      <c r="OLM51" s="211"/>
      <c r="OLN51" s="211"/>
      <c r="OLO51" s="211"/>
      <c r="OLP51" s="211"/>
      <c r="OLQ51" s="211"/>
      <c r="OLR51" s="211"/>
      <c r="OLS51" s="211"/>
      <c r="OLT51" s="211"/>
      <c r="OLU51" s="211"/>
      <c r="OLV51" s="211"/>
      <c r="OLW51" s="211"/>
      <c r="OLX51" s="211"/>
      <c r="OLY51" s="211"/>
      <c r="OLZ51" s="211"/>
      <c r="OMA51" s="211"/>
      <c r="OMB51" s="211"/>
      <c r="OMC51" s="211"/>
      <c r="OMD51" s="211"/>
      <c r="OME51" s="211"/>
      <c r="OMF51" s="211"/>
      <c r="OMG51" s="211"/>
      <c r="OMH51" s="211"/>
      <c r="OMI51" s="211"/>
      <c r="OMJ51" s="211"/>
      <c r="OMK51" s="211"/>
      <c r="OML51" s="211"/>
      <c r="OMM51" s="211"/>
      <c r="OMN51" s="211"/>
      <c r="OMO51" s="211"/>
      <c r="OMP51" s="211"/>
      <c r="OMQ51" s="211"/>
      <c r="OMR51" s="211"/>
      <c r="OMS51" s="211"/>
      <c r="OMT51" s="211"/>
      <c r="OMU51" s="211"/>
      <c r="OMV51" s="211"/>
      <c r="OMW51" s="211"/>
      <c r="OMX51" s="211"/>
      <c r="OMY51" s="211"/>
      <c r="OMZ51" s="211"/>
      <c r="ONA51" s="211"/>
      <c r="ONB51" s="211"/>
      <c r="ONC51" s="211"/>
      <c r="OND51" s="211"/>
      <c r="ONE51" s="211"/>
      <c r="ONF51" s="211"/>
      <c r="ONG51" s="211"/>
      <c r="ONH51" s="211"/>
      <c r="ONI51" s="211"/>
      <c r="ONJ51" s="211"/>
      <c r="ONK51" s="211"/>
      <c r="ONL51" s="211"/>
      <c r="ONM51" s="211"/>
      <c r="ONN51" s="211"/>
      <c r="ONO51" s="211"/>
      <c r="ONP51" s="211"/>
      <c r="ONQ51" s="211"/>
      <c r="ONR51" s="211"/>
      <c r="ONS51" s="211"/>
      <c r="ONT51" s="211"/>
      <c r="ONU51" s="211"/>
      <c r="ONV51" s="211"/>
      <c r="ONW51" s="211"/>
      <c r="ONX51" s="211"/>
      <c r="ONY51" s="211"/>
      <c r="ONZ51" s="211"/>
      <c r="OOA51" s="211"/>
      <c r="OOB51" s="211"/>
      <c r="OOC51" s="211"/>
      <c r="OOD51" s="211"/>
      <c r="OOE51" s="211"/>
      <c r="OOF51" s="211"/>
      <c r="OOG51" s="211"/>
      <c r="OOH51" s="211"/>
      <c r="OOI51" s="211"/>
      <c r="OOJ51" s="211"/>
      <c r="OOK51" s="211"/>
      <c r="OOL51" s="211"/>
      <c r="OOM51" s="211"/>
      <c r="OON51" s="211"/>
      <c r="OOO51" s="211"/>
      <c r="OOP51" s="211"/>
      <c r="OOQ51" s="211"/>
      <c r="OOR51" s="211"/>
      <c r="OOS51" s="211"/>
      <c r="OOT51" s="211"/>
      <c r="OOU51" s="211"/>
      <c r="OOV51" s="211"/>
      <c r="OOW51" s="211"/>
      <c r="OOX51" s="211"/>
      <c r="OOY51" s="211"/>
      <c r="OOZ51" s="211"/>
      <c r="OPA51" s="211"/>
      <c r="OPB51" s="211"/>
      <c r="OPC51" s="211"/>
      <c r="OPD51" s="211"/>
      <c r="OPE51" s="211"/>
      <c r="OPF51" s="211"/>
      <c r="OPG51" s="211"/>
      <c r="OPH51" s="211"/>
      <c r="OPI51" s="211"/>
      <c r="OPJ51" s="211"/>
      <c r="OPK51" s="211"/>
      <c r="OPL51" s="211"/>
      <c r="OPM51" s="211"/>
      <c r="OPN51" s="211"/>
      <c r="OPO51" s="211"/>
      <c r="OPP51" s="211"/>
      <c r="OPQ51" s="211"/>
      <c r="OPR51" s="211"/>
      <c r="OPS51" s="211"/>
      <c r="OPT51" s="211"/>
      <c r="OPU51" s="211"/>
      <c r="OPV51" s="211"/>
      <c r="OPW51" s="211"/>
      <c r="OPX51" s="211"/>
      <c r="OPY51" s="211"/>
      <c r="OPZ51" s="211"/>
      <c r="OQA51" s="211"/>
      <c r="OQB51" s="211"/>
      <c r="OQC51" s="211"/>
      <c r="OQD51" s="211"/>
      <c r="OQE51" s="211"/>
      <c r="OQF51" s="211"/>
      <c r="OQG51" s="211"/>
      <c r="OQH51" s="211"/>
      <c r="OQI51" s="211"/>
      <c r="OQJ51" s="211"/>
      <c r="OQK51" s="211"/>
      <c r="OQL51" s="211"/>
      <c r="OQM51" s="211"/>
      <c r="OQN51" s="211"/>
      <c r="OQO51" s="211"/>
      <c r="OQP51" s="211"/>
      <c r="OQQ51" s="211"/>
      <c r="OQR51" s="211"/>
      <c r="OQS51" s="211"/>
      <c r="OQT51" s="211"/>
      <c r="OQU51" s="211"/>
      <c r="OQV51" s="211"/>
      <c r="OQW51" s="211"/>
      <c r="OQX51" s="211"/>
      <c r="OQY51" s="211"/>
      <c r="OQZ51" s="211"/>
      <c r="ORA51" s="211"/>
      <c r="ORB51" s="211"/>
      <c r="ORC51" s="211"/>
      <c r="ORD51" s="211"/>
      <c r="ORE51" s="211"/>
      <c r="ORF51" s="211"/>
      <c r="ORG51" s="211"/>
      <c r="ORH51" s="211"/>
      <c r="ORI51" s="211"/>
      <c r="ORJ51" s="211"/>
      <c r="ORK51" s="211"/>
      <c r="ORL51" s="211"/>
      <c r="ORM51" s="211"/>
      <c r="ORN51" s="211"/>
      <c r="ORO51" s="211"/>
      <c r="ORP51" s="211"/>
      <c r="ORQ51" s="211"/>
      <c r="ORR51" s="211"/>
      <c r="ORS51" s="211"/>
      <c r="ORT51" s="211"/>
      <c r="ORU51" s="211"/>
      <c r="ORV51" s="211"/>
      <c r="ORW51" s="211"/>
      <c r="ORX51" s="211"/>
      <c r="ORY51" s="211"/>
      <c r="ORZ51" s="211"/>
      <c r="OSA51" s="211"/>
      <c r="OSB51" s="211"/>
      <c r="OSC51" s="211"/>
      <c r="OSD51" s="211"/>
      <c r="OSE51" s="211"/>
      <c r="OSF51" s="211"/>
      <c r="OSG51" s="211"/>
      <c r="OSH51" s="211"/>
      <c r="OSI51" s="211"/>
      <c r="OSJ51" s="211"/>
      <c r="OSK51" s="211"/>
      <c r="OSL51" s="211"/>
      <c r="OSM51" s="211"/>
      <c r="OSN51" s="211"/>
      <c r="OSO51" s="211"/>
      <c r="OSP51" s="211"/>
      <c r="OSQ51" s="211"/>
      <c r="OSR51" s="211"/>
      <c r="OSS51" s="211"/>
      <c r="OST51" s="211"/>
      <c r="OSU51" s="211"/>
      <c r="OSV51" s="211"/>
      <c r="OSW51" s="211"/>
      <c r="OSX51" s="211"/>
      <c r="OSY51" s="211"/>
      <c r="OSZ51" s="211"/>
      <c r="OTA51" s="211"/>
      <c r="OTB51" s="211"/>
      <c r="OTC51" s="211"/>
      <c r="OTD51" s="211"/>
      <c r="OTE51" s="211"/>
      <c r="OTF51" s="211"/>
      <c r="OTG51" s="211"/>
      <c r="OTH51" s="211"/>
      <c r="OTI51" s="211"/>
      <c r="OTJ51" s="211"/>
      <c r="OTK51" s="211"/>
      <c r="OTL51" s="211"/>
      <c r="OTM51" s="211"/>
      <c r="OTN51" s="211"/>
      <c r="OTO51" s="211"/>
      <c r="OTP51" s="211"/>
      <c r="OTQ51" s="211"/>
      <c r="OTR51" s="211"/>
      <c r="OTS51" s="211"/>
      <c r="OTT51" s="211"/>
      <c r="OTU51" s="211"/>
      <c r="OTV51" s="211"/>
      <c r="OTW51" s="211"/>
      <c r="OTX51" s="211"/>
      <c r="OTY51" s="211"/>
      <c r="OTZ51" s="211"/>
      <c r="OUA51" s="211"/>
      <c r="OUB51" s="211"/>
      <c r="OUC51" s="211"/>
      <c r="OUD51" s="211"/>
      <c r="OUE51" s="211"/>
      <c r="OUF51" s="211"/>
      <c r="OUG51" s="211"/>
      <c r="OUH51" s="211"/>
      <c r="OUI51" s="211"/>
      <c r="OUJ51" s="211"/>
      <c r="OUK51" s="211"/>
      <c r="OUL51" s="211"/>
      <c r="OUM51" s="211"/>
      <c r="OUN51" s="211"/>
      <c r="OUO51" s="211"/>
      <c r="OUP51" s="211"/>
      <c r="OUQ51" s="211"/>
      <c r="OUR51" s="211"/>
      <c r="OUS51" s="211"/>
      <c r="OUT51" s="211"/>
      <c r="OUU51" s="211"/>
      <c r="OUV51" s="211"/>
      <c r="OUW51" s="211"/>
      <c r="OUX51" s="211"/>
      <c r="OUY51" s="211"/>
      <c r="OUZ51" s="211"/>
      <c r="OVA51" s="211"/>
      <c r="OVB51" s="211"/>
      <c r="OVC51" s="211"/>
      <c r="OVD51" s="211"/>
      <c r="OVE51" s="211"/>
      <c r="OVF51" s="211"/>
      <c r="OVG51" s="211"/>
      <c r="OVH51" s="211"/>
      <c r="OVI51" s="211"/>
      <c r="OVJ51" s="211"/>
      <c r="OVK51" s="211"/>
      <c r="OVL51" s="211"/>
      <c r="OVM51" s="211"/>
      <c r="OVN51" s="211"/>
      <c r="OVO51" s="211"/>
      <c r="OVP51" s="211"/>
      <c r="OVQ51" s="211"/>
      <c r="OVR51" s="211"/>
      <c r="OVS51" s="211"/>
      <c r="OVT51" s="211"/>
      <c r="OVU51" s="211"/>
      <c r="OVV51" s="211"/>
      <c r="OVW51" s="211"/>
      <c r="OVX51" s="211"/>
      <c r="OVY51" s="211"/>
      <c r="OVZ51" s="211"/>
      <c r="OWA51" s="211"/>
      <c r="OWB51" s="211"/>
      <c r="OWC51" s="211"/>
      <c r="OWD51" s="211"/>
      <c r="OWE51" s="211"/>
      <c r="OWF51" s="211"/>
      <c r="OWG51" s="211"/>
      <c r="OWH51" s="211"/>
      <c r="OWI51" s="211"/>
      <c r="OWJ51" s="211"/>
      <c r="OWK51" s="211"/>
      <c r="OWL51" s="211"/>
      <c r="OWM51" s="211"/>
      <c r="OWN51" s="211"/>
      <c r="OWO51" s="211"/>
      <c r="OWP51" s="211"/>
      <c r="OWQ51" s="211"/>
      <c r="OWR51" s="211"/>
      <c r="OWS51" s="211"/>
      <c r="OWT51" s="211"/>
      <c r="OWU51" s="211"/>
      <c r="OWV51" s="211"/>
      <c r="OWW51" s="211"/>
      <c r="OWX51" s="211"/>
      <c r="OWY51" s="211"/>
      <c r="OWZ51" s="211"/>
      <c r="OXA51" s="211"/>
      <c r="OXB51" s="211"/>
      <c r="OXC51" s="211"/>
      <c r="OXD51" s="211"/>
      <c r="OXE51" s="211"/>
      <c r="OXF51" s="211"/>
      <c r="OXG51" s="211"/>
      <c r="OXH51" s="211"/>
      <c r="OXI51" s="211"/>
      <c r="OXJ51" s="211"/>
      <c r="OXK51" s="211"/>
      <c r="OXL51" s="211"/>
      <c r="OXM51" s="211"/>
      <c r="OXN51" s="211"/>
      <c r="OXO51" s="211"/>
      <c r="OXP51" s="211"/>
      <c r="OXQ51" s="211"/>
      <c r="OXR51" s="211"/>
      <c r="OXS51" s="211"/>
      <c r="OXT51" s="211"/>
      <c r="OXU51" s="211"/>
      <c r="OXV51" s="211"/>
      <c r="OXW51" s="211"/>
      <c r="OXX51" s="211"/>
      <c r="OXY51" s="211"/>
      <c r="OXZ51" s="211"/>
      <c r="OYA51" s="211"/>
      <c r="OYB51" s="211"/>
      <c r="OYC51" s="211"/>
      <c r="OYD51" s="211"/>
      <c r="OYE51" s="211"/>
      <c r="OYF51" s="211"/>
      <c r="OYG51" s="211"/>
      <c r="OYH51" s="211"/>
      <c r="OYI51" s="211"/>
      <c r="OYJ51" s="211"/>
      <c r="OYK51" s="211"/>
      <c r="OYL51" s="211"/>
      <c r="OYM51" s="211"/>
      <c r="OYN51" s="211"/>
      <c r="OYO51" s="211"/>
      <c r="OYP51" s="211"/>
      <c r="OYQ51" s="211"/>
      <c r="OYR51" s="211"/>
      <c r="OYS51" s="211"/>
      <c r="OYT51" s="211"/>
      <c r="OYU51" s="211"/>
      <c r="OYV51" s="211"/>
      <c r="OYW51" s="211"/>
      <c r="OYX51" s="211"/>
      <c r="OYY51" s="211"/>
      <c r="OYZ51" s="211"/>
      <c r="OZA51" s="211"/>
      <c r="OZB51" s="211"/>
      <c r="OZC51" s="211"/>
      <c r="OZD51" s="211"/>
      <c r="OZE51" s="211"/>
      <c r="OZF51" s="211"/>
      <c r="OZG51" s="211"/>
      <c r="OZH51" s="211"/>
      <c r="OZI51" s="211"/>
      <c r="OZJ51" s="211"/>
      <c r="OZK51" s="211"/>
      <c r="OZL51" s="211"/>
      <c r="OZM51" s="211"/>
      <c r="OZN51" s="211"/>
      <c r="OZO51" s="211"/>
      <c r="OZP51" s="211"/>
      <c r="OZQ51" s="211"/>
      <c r="OZR51" s="211"/>
      <c r="OZS51" s="211"/>
      <c r="OZT51" s="211"/>
      <c r="OZU51" s="211"/>
      <c r="OZV51" s="211"/>
      <c r="OZW51" s="211"/>
      <c r="OZX51" s="211"/>
      <c r="OZY51" s="211"/>
      <c r="OZZ51" s="211"/>
      <c r="PAA51" s="211"/>
      <c r="PAB51" s="211"/>
      <c r="PAC51" s="211"/>
      <c r="PAD51" s="211"/>
      <c r="PAE51" s="211"/>
      <c r="PAF51" s="211"/>
      <c r="PAG51" s="211"/>
      <c r="PAH51" s="211"/>
      <c r="PAI51" s="211"/>
      <c r="PAJ51" s="211"/>
      <c r="PAK51" s="211"/>
      <c r="PAL51" s="211"/>
      <c r="PAM51" s="211"/>
      <c r="PAN51" s="211"/>
      <c r="PAO51" s="211"/>
      <c r="PAP51" s="211"/>
      <c r="PAQ51" s="211"/>
      <c r="PAR51" s="211"/>
      <c r="PAS51" s="211"/>
      <c r="PAT51" s="211"/>
      <c r="PAU51" s="211"/>
      <c r="PAV51" s="211"/>
      <c r="PAW51" s="211"/>
      <c r="PAX51" s="211"/>
      <c r="PAY51" s="211"/>
      <c r="PAZ51" s="211"/>
      <c r="PBA51" s="211"/>
      <c r="PBB51" s="211"/>
      <c r="PBC51" s="211"/>
      <c r="PBD51" s="211"/>
      <c r="PBE51" s="211"/>
      <c r="PBF51" s="211"/>
      <c r="PBG51" s="211"/>
      <c r="PBH51" s="211"/>
      <c r="PBI51" s="211"/>
      <c r="PBJ51" s="211"/>
      <c r="PBK51" s="211"/>
      <c r="PBL51" s="211"/>
      <c r="PBM51" s="211"/>
      <c r="PBN51" s="211"/>
      <c r="PBO51" s="211"/>
      <c r="PBP51" s="211"/>
      <c r="PBQ51" s="211"/>
      <c r="PBR51" s="211"/>
      <c r="PBS51" s="211"/>
      <c r="PBT51" s="211"/>
      <c r="PBU51" s="211"/>
      <c r="PBV51" s="211"/>
      <c r="PBW51" s="211"/>
      <c r="PBX51" s="211"/>
      <c r="PBY51" s="211"/>
      <c r="PBZ51" s="211"/>
      <c r="PCA51" s="211"/>
      <c r="PCB51" s="211"/>
      <c r="PCC51" s="211"/>
      <c r="PCD51" s="211"/>
      <c r="PCE51" s="211"/>
      <c r="PCF51" s="211"/>
      <c r="PCG51" s="211"/>
      <c r="PCH51" s="211"/>
      <c r="PCI51" s="211"/>
      <c r="PCJ51" s="211"/>
      <c r="PCK51" s="211"/>
      <c r="PCL51" s="211"/>
      <c r="PCM51" s="211"/>
      <c r="PCN51" s="211"/>
      <c r="PCO51" s="211"/>
      <c r="PCP51" s="211"/>
      <c r="PCQ51" s="211"/>
      <c r="PCR51" s="211"/>
      <c r="PCS51" s="211"/>
      <c r="PCT51" s="211"/>
      <c r="PCU51" s="211"/>
      <c r="PCV51" s="211"/>
      <c r="PCW51" s="211"/>
      <c r="PCX51" s="211"/>
      <c r="PCY51" s="211"/>
      <c r="PCZ51" s="211"/>
      <c r="PDA51" s="211"/>
      <c r="PDB51" s="211"/>
      <c r="PDC51" s="211"/>
      <c r="PDD51" s="211"/>
      <c r="PDE51" s="211"/>
      <c r="PDF51" s="211"/>
      <c r="PDG51" s="211"/>
      <c r="PDH51" s="211"/>
      <c r="PDI51" s="211"/>
      <c r="PDJ51" s="211"/>
      <c r="PDK51" s="211"/>
      <c r="PDL51" s="211"/>
      <c r="PDM51" s="211"/>
      <c r="PDN51" s="211"/>
      <c r="PDO51" s="211"/>
      <c r="PDP51" s="211"/>
      <c r="PDQ51" s="211"/>
      <c r="PDR51" s="211"/>
      <c r="PDS51" s="211"/>
      <c r="PDT51" s="211"/>
      <c r="PDU51" s="211"/>
      <c r="PDV51" s="211"/>
      <c r="PDW51" s="211"/>
      <c r="PDX51" s="211"/>
      <c r="PDY51" s="211"/>
      <c r="PDZ51" s="211"/>
      <c r="PEA51" s="211"/>
      <c r="PEB51" s="211"/>
      <c r="PEC51" s="211"/>
      <c r="PED51" s="211"/>
      <c r="PEE51" s="211"/>
      <c r="PEF51" s="211"/>
      <c r="PEG51" s="211"/>
      <c r="PEH51" s="211"/>
      <c r="PEI51" s="211"/>
      <c r="PEJ51" s="211"/>
      <c r="PEK51" s="211"/>
      <c r="PEL51" s="211"/>
      <c r="PEM51" s="211"/>
      <c r="PEN51" s="211"/>
      <c r="PEO51" s="211"/>
      <c r="PEP51" s="211"/>
      <c r="PEQ51" s="211"/>
      <c r="PER51" s="211"/>
      <c r="PES51" s="211"/>
      <c r="PET51" s="211"/>
      <c r="PEU51" s="211"/>
      <c r="PEV51" s="211"/>
      <c r="PEW51" s="211"/>
      <c r="PEX51" s="211"/>
      <c r="PEY51" s="211"/>
      <c r="PEZ51" s="211"/>
      <c r="PFA51" s="211"/>
      <c r="PFB51" s="211"/>
      <c r="PFC51" s="211"/>
      <c r="PFD51" s="211"/>
      <c r="PFE51" s="211"/>
      <c r="PFF51" s="211"/>
      <c r="PFG51" s="211"/>
      <c r="PFH51" s="211"/>
      <c r="PFI51" s="211"/>
      <c r="PFJ51" s="211"/>
      <c r="PFK51" s="211"/>
      <c r="PFL51" s="211"/>
      <c r="PFM51" s="211"/>
      <c r="PFN51" s="211"/>
      <c r="PFO51" s="211"/>
      <c r="PFP51" s="211"/>
      <c r="PFQ51" s="211"/>
      <c r="PFR51" s="211"/>
      <c r="PFS51" s="211"/>
      <c r="PFT51" s="211"/>
      <c r="PFU51" s="211"/>
      <c r="PFV51" s="211"/>
      <c r="PFW51" s="211"/>
      <c r="PFX51" s="211"/>
      <c r="PFY51" s="211"/>
      <c r="PFZ51" s="211"/>
      <c r="PGA51" s="211"/>
      <c r="PGB51" s="211"/>
      <c r="PGC51" s="211"/>
      <c r="PGD51" s="211"/>
      <c r="PGE51" s="211"/>
      <c r="PGF51" s="211"/>
      <c r="PGG51" s="211"/>
      <c r="PGH51" s="211"/>
      <c r="PGI51" s="211"/>
      <c r="PGJ51" s="211"/>
      <c r="PGK51" s="211"/>
      <c r="PGL51" s="211"/>
      <c r="PGM51" s="211"/>
      <c r="PGN51" s="211"/>
      <c r="PGO51" s="211"/>
      <c r="PGP51" s="211"/>
      <c r="PGQ51" s="211"/>
      <c r="PGR51" s="211"/>
      <c r="PGS51" s="211"/>
      <c r="PGT51" s="211"/>
      <c r="PGU51" s="211"/>
      <c r="PGV51" s="211"/>
      <c r="PGW51" s="211"/>
      <c r="PGX51" s="211"/>
      <c r="PGY51" s="211"/>
      <c r="PGZ51" s="211"/>
      <c r="PHA51" s="211"/>
      <c r="PHB51" s="211"/>
      <c r="PHC51" s="211"/>
      <c r="PHD51" s="211"/>
      <c r="PHE51" s="211"/>
      <c r="PHF51" s="211"/>
      <c r="PHG51" s="211"/>
      <c r="PHH51" s="211"/>
      <c r="PHI51" s="211"/>
      <c r="PHJ51" s="211"/>
      <c r="PHK51" s="211"/>
      <c r="PHL51" s="211"/>
      <c r="PHM51" s="211"/>
      <c r="PHN51" s="211"/>
      <c r="PHO51" s="211"/>
      <c r="PHP51" s="211"/>
      <c r="PHQ51" s="211"/>
      <c r="PHR51" s="211"/>
      <c r="PHS51" s="211"/>
      <c r="PHT51" s="211"/>
      <c r="PHU51" s="211"/>
      <c r="PHV51" s="211"/>
      <c r="PHW51" s="211"/>
      <c r="PHX51" s="211"/>
      <c r="PHY51" s="211"/>
      <c r="PHZ51" s="211"/>
      <c r="PIA51" s="211"/>
      <c r="PIB51" s="211"/>
      <c r="PIC51" s="211"/>
      <c r="PID51" s="211"/>
      <c r="PIE51" s="211"/>
      <c r="PIF51" s="211"/>
      <c r="PIG51" s="211"/>
      <c r="PIH51" s="211"/>
      <c r="PII51" s="211"/>
      <c r="PIJ51" s="211"/>
      <c r="PIK51" s="211"/>
      <c r="PIL51" s="211"/>
      <c r="PIM51" s="211"/>
      <c r="PIN51" s="211"/>
      <c r="PIO51" s="211"/>
      <c r="PIP51" s="211"/>
      <c r="PIQ51" s="211"/>
      <c r="PIR51" s="211"/>
      <c r="PIS51" s="211"/>
      <c r="PIT51" s="211"/>
      <c r="PIU51" s="211"/>
      <c r="PIV51" s="211"/>
      <c r="PIW51" s="211"/>
      <c r="PIX51" s="211"/>
      <c r="PIY51" s="211"/>
      <c r="PIZ51" s="211"/>
      <c r="PJA51" s="211"/>
      <c r="PJB51" s="211"/>
      <c r="PJC51" s="211"/>
      <c r="PJD51" s="211"/>
      <c r="PJE51" s="211"/>
      <c r="PJF51" s="211"/>
      <c r="PJG51" s="211"/>
      <c r="PJH51" s="211"/>
      <c r="PJI51" s="211"/>
      <c r="PJJ51" s="211"/>
      <c r="PJK51" s="211"/>
      <c r="PJL51" s="211"/>
      <c r="PJM51" s="211"/>
      <c r="PJN51" s="211"/>
      <c r="PJO51" s="211"/>
      <c r="PJP51" s="211"/>
      <c r="PJQ51" s="211"/>
      <c r="PJR51" s="211"/>
      <c r="PJS51" s="211"/>
      <c r="PJT51" s="211"/>
      <c r="PJU51" s="211"/>
      <c r="PJV51" s="211"/>
      <c r="PJW51" s="211"/>
      <c r="PJX51" s="211"/>
      <c r="PJY51" s="211"/>
      <c r="PJZ51" s="211"/>
      <c r="PKA51" s="211"/>
      <c r="PKB51" s="211"/>
      <c r="PKC51" s="211"/>
      <c r="PKD51" s="211"/>
      <c r="PKE51" s="211"/>
      <c r="PKF51" s="211"/>
      <c r="PKG51" s="211"/>
      <c r="PKH51" s="211"/>
      <c r="PKI51" s="211"/>
      <c r="PKJ51" s="211"/>
      <c r="PKK51" s="211"/>
      <c r="PKL51" s="211"/>
      <c r="PKM51" s="211"/>
      <c r="PKN51" s="211"/>
      <c r="PKO51" s="211"/>
      <c r="PKP51" s="211"/>
      <c r="PKQ51" s="211"/>
      <c r="PKR51" s="211"/>
      <c r="PKS51" s="211"/>
      <c r="PKT51" s="211"/>
      <c r="PKU51" s="211"/>
      <c r="PKV51" s="211"/>
      <c r="PKW51" s="211"/>
      <c r="PKX51" s="211"/>
      <c r="PKY51" s="211"/>
      <c r="PKZ51" s="211"/>
      <c r="PLA51" s="211"/>
      <c r="PLB51" s="211"/>
      <c r="PLC51" s="211"/>
      <c r="PLD51" s="211"/>
      <c r="PLE51" s="211"/>
      <c r="PLF51" s="211"/>
      <c r="PLG51" s="211"/>
      <c r="PLH51" s="211"/>
      <c r="PLI51" s="211"/>
      <c r="PLJ51" s="211"/>
      <c r="PLK51" s="211"/>
      <c r="PLL51" s="211"/>
      <c r="PLM51" s="211"/>
      <c r="PLN51" s="211"/>
      <c r="PLO51" s="211"/>
      <c r="PLP51" s="211"/>
      <c r="PLQ51" s="211"/>
      <c r="PLR51" s="211"/>
      <c r="PLS51" s="211"/>
      <c r="PLT51" s="211"/>
      <c r="PLU51" s="211"/>
      <c r="PLV51" s="211"/>
      <c r="PLW51" s="211"/>
      <c r="PLX51" s="211"/>
      <c r="PLY51" s="211"/>
      <c r="PLZ51" s="211"/>
      <c r="PMA51" s="211"/>
      <c r="PMB51" s="211"/>
      <c r="PMC51" s="211"/>
      <c r="PMD51" s="211"/>
      <c r="PME51" s="211"/>
      <c r="PMF51" s="211"/>
      <c r="PMG51" s="211"/>
      <c r="PMH51" s="211"/>
      <c r="PMI51" s="211"/>
      <c r="PMJ51" s="211"/>
      <c r="PMK51" s="211"/>
      <c r="PML51" s="211"/>
      <c r="PMM51" s="211"/>
      <c r="PMN51" s="211"/>
      <c r="PMO51" s="211"/>
      <c r="PMP51" s="211"/>
      <c r="PMQ51" s="211"/>
      <c r="PMR51" s="211"/>
      <c r="PMS51" s="211"/>
      <c r="PMT51" s="211"/>
      <c r="PMU51" s="211"/>
      <c r="PMV51" s="211"/>
      <c r="PMW51" s="211"/>
      <c r="PMX51" s="211"/>
      <c r="PMY51" s="211"/>
      <c r="PMZ51" s="211"/>
      <c r="PNA51" s="211"/>
      <c r="PNB51" s="211"/>
      <c r="PNC51" s="211"/>
      <c r="PND51" s="211"/>
      <c r="PNE51" s="211"/>
      <c r="PNF51" s="211"/>
      <c r="PNG51" s="211"/>
      <c r="PNH51" s="211"/>
      <c r="PNI51" s="211"/>
      <c r="PNJ51" s="211"/>
      <c r="PNK51" s="211"/>
      <c r="PNL51" s="211"/>
      <c r="PNM51" s="211"/>
      <c r="PNN51" s="211"/>
      <c r="PNO51" s="211"/>
      <c r="PNP51" s="211"/>
      <c r="PNQ51" s="211"/>
      <c r="PNR51" s="211"/>
      <c r="PNS51" s="211"/>
      <c r="PNT51" s="211"/>
      <c r="PNU51" s="211"/>
      <c r="PNV51" s="211"/>
      <c r="PNW51" s="211"/>
      <c r="PNX51" s="211"/>
      <c r="PNY51" s="211"/>
      <c r="PNZ51" s="211"/>
      <c r="POA51" s="211"/>
      <c r="POB51" s="211"/>
      <c r="POC51" s="211"/>
      <c r="POD51" s="211"/>
      <c r="POE51" s="211"/>
      <c r="POF51" s="211"/>
      <c r="POG51" s="211"/>
      <c r="POH51" s="211"/>
      <c r="POI51" s="211"/>
      <c r="POJ51" s="211"/>
      <c r="POK51" s="211"/>
      <c r="POL51" s="211"/>
      <c r="POM51" s="211"/>
      <c r="PON51" s="211"/>
      <c r="POO51" s="211"/>
      <c r="POP51" s="211"/>
      <c r="POQ51" s="211"/>
      <c r="POR51" s="211"/>
      <c r="POS51" s="211"/>
      <c r="POT51" s="211"/>
      <c r="POU51" s="211"/>
      <c r="POV51" s="211"/>
      <c r="POW51" s="211"/>
      <c r="POX51" s="211"/>
      <c r="POY51" s="211"/>
      <c r="POZ51" s="211"/>
      <c r="PPA51" s="211"/>
      <c r="PPB51" s="211"/>
      <c r="PPC51" s="211"/>
      <c r="PPD51" s="211"/>
      <c r="PPE51" s="211"/>
      <c r="PPF51" s="211"/>
      <c r="PPG51" s="211"/>
      <c r="PPH51" s="211"/>
      <c r="PPI51" s="211"/>
      <c r="PPJ51" s="211"/>
      <c r="PPK51" s="211"/>
      <c r="PPL51" s="211"/>
      <c r="PPM51" s="211"/>
      <c r="PPN51" s="211"/>
      <c r="PPO51" s="211"/>
      <c r="PPP51" s="211"/>
      <c r="PPQ51" s="211"/>
      <c r="PPR51" s="211"/>
      <c r="PPS51" s="211"/>
      <c r="PPT51" s="211"/>
      <c r="PPU51" s="211"/>
      <c r="PPV51" s="211"/>
      <c r="PPW51" s="211"/>
      <c r="PPX51" s="211"/>
      <c r="PPY51" s="211"/>
      <c r="PPZ51" s="211"/>
      <c r="PQA51" s="211"/>
      <c r="PQB51" s="211"/>
      <c r="PQC51" s="211"/>
      <c r="PQD51" s="211"/>
      <c r="PQE51" s="211"/>
      <c r="PQF51" s="211"/>
      <c r="PQG51" s="211"/>
      <c r="PQH51" s="211"/>
      <c r="PQI51" s="211"/>
      <c r="PQJ51" s="211"/>
      <c r="PQK51" s="211"/>
      <c r="PQL51" s="211"/>
      <c r="PQM51" s="211"/>
      <c r="PQN51" s="211"/>
      <c r="PQO51" s="211"/>
      <c r="PQP51" s="211"/>
      <c r="PQQ51" s="211"/>
      <c r="PQR51" s="211"/>
      <c r="PQS51" s="211"/>
      <c r="PQT51" s="211"/>
      <c r="PQU51" s="211"/>
      <c r="PQV51" s="211"/>
      <c r="PQW51" s="211"/>
      <c r="PQX51" s="211"/>
      <c r="PQY51" s="211"/>
      <c r="PQZ51" s="211"/>
      <c r="PRA51" s="211"/>
      <c r="PRB51" s="211"/>
      <c r="PRC51" s="211"/>
      <c r="PRD51" s="211"/>
      <c r="PRE51" s="211"/>
      <c r="PRF51" s="211"/>
      <c r="PRG51" s="211"/>
      <c r="PRH51" s="211"/>
      <c r="PRI51" s="211"/>
      <c r="PRJ51" s="211"/>
      <c r="PRK51" s="211"/>
      <c r="PRL51" s="211"/>
      <c r="PRM51" s="211"/>
      <c r="PRN51" s="211"/>
      <c r="PRO51" s="211"/>
      <c r="PRP51" s="211"/>
      <c r="PRQ51" s="211"/>
      <c r="PRR51" s="211"/>
      <c r="PRS51" s="211"/>
      <c r="PRT51" s="211"/>
      <c r="PRU51" s="211"/>
      <c r="PRV51" s="211"/>
      <c r="PRW51" s="211"/>
      <c r="PRX51" s="211"/>
      <c r="PRY51" s="211"/>
      <c r="PRZ51" s="211"/>
      <c r="PSA51" s="211"/>
      <c r="PSB51" s="211"/>
      <c r="PSC51" s="211"/>
      <c r="PSD51" s="211"/>
      <c r="PSE51" s="211"/>
      <c r="PSF51" s="211"/>
      <c r="PSG51" s="211"/>
      <c r="PSH51" s="211"/>
      <c r="PSI51" s="211"/>
      <c r="PSJ51" s="211"/>
      <c r="PSK51" s="211"/>
      <c r="PSL51" s="211"/>
      <c r="PSM51" s="211"/>
      <c r="PSN51" s="211"/>
      <c r="PSO51" s="211"/>
      <c r="PSP51" s="211"/>
      <c r="PSQ51" s="211"/>
      <c r="PSR51" s="211"/>
      <c r="PSS51" s="211"/>
      <c r="PST51" s="211"/>
      <c r="PSU51" s="211"/>
      <c r="PSV51" s="211"/>
      <c r="PSW51" s="211"/>
      <c r="PSX51" s="211"/>
      <c r="PSY51" s="211"/>
      <c r="PSZ51" s="211"/>
      <c r="PTA51" s="211"/>
      <c r="PTB51" s="211"/>
      <c r="PTC51" s="211"/>
      <c r="PTD51" s="211"/>
      <c r="PTE51" s="211"/>
      <c r="PTF51" s="211"/>
      <c r="PTG51" s="211"/>
      <c r="PTH51" s="211"/>
      <c r="PTI51" s="211"/>
      <c r="PTJ51" s="211"/>
      <c r="PTK51" s="211"/>
      <c r="PTL51" s="211"/>
      <c r="PTM51" s="211"/>
      <c r="PTN51" s="211"/>
      <c r="PTO51" s="211"/>
      <c r="PTP51" s="211"/>
      <c r="PTQ51" s="211"/>
      <c r="PTR51" s="211"/>
      <c r="PTS51" s="211"/>
      <c r="PTT51" s="211"/>
      <c r="PTU51" s="211"/>
      <c r="PTV51" s="211"/>
      <c r="PTW51" s="211"/>
      <c r="PTX51" s="211"/>
      <c r="PTY51" s="211"/>
      <c r="PTZ51" s="211"/>
      <c r="PUA51" s="211"/>
      <c r="PUB51" s="211"/>
      <c r="PUC51" s="211"/>
      <c r="PUD51" s="211"/>
      <c r="PUE51" s="211"/>
      <c r="PUF51" s="211"/>
      <c r="PUG51" s="211"/>
      <c r="PUH51" s="211"/>
      <c r="PUI51" s="211"/>
      <c r="PUJ51" s="211"/>
      <c r="PUK51" s="211"/>
      <c r="PUL51" s="211"/>
      <c r="PUM51" s="211"/>
      <c r="PUN51" s="211"/>
      <c r="PUO51" s="211"/>
      <c r="PUP51" s="211"/>
      <c r="PUQ51" s="211"/>
      <c r="PUR51" s="211"/>
      <c r="PUS51" s="211"/>
      <c r="PUT51" s="211"/>
      <c r="PUU51" s="211"/>
      <c r="PUV51" s="211"/>
      <c r="PUW51" s="211"/>
      <c r="PUX51" s="211"/>
      <c r="PUY51" s="211"/>
      <c r="PUZ51" s="211"/>
      <c r="PVA51" s="211"/>
      <c r="PVB51" s="211"/>
      <c r="PVC51" s="211"/>
      <c r="PVD51" s="211"/>
      <c r="PVE51" s="211"/>
      <c r="PVF51" s="211"/>
      <c r="PVG51" s="211"/>
      <c r="PVH51" s="211"/>
      <c r="PVI51" s="211"/>
      <c r="PVJ51" s="211"/>
      <c r="PVK51" s="211"/>
      <c r="PVL51" s="211"/>
      <c r="PVM51" s="211"/>
      <c r="PVN51" s="211"/>
      <c r="PVO51" s="211"/>
      <c r="PVP51" s="211"/>
      <c r="PVQ51" s="211"/>
      <c r="PVR51" s="211"/>
      <c r="PVS51" s="211"/>
      <c r="PVT51" s="211"/>
      <c r="PVU51" s="211"/>
      <c r="PVV51" s="211"/>
      <c r="PVW51" s="211"/>
      <c r="PVX51" s="211"/>
      <c r="PVY51" s="211"/>
      <c r="PVZ51" s="211"/>
      <c r="PWA51" s="211"/>
      <c r="PWB51" s="211"/>
      <c r="PWC51" s="211"/>
      <c r="PWD51" s="211"/>
      <c r="PWE51" s="211"/>
      <c r="PWF51" s="211"/>
      <c r="PWG51" s="211"/>
      <c r="PWH51" s="211"/>
      <c r="PWI51" s="211"/>
      <c r="PWJ51" s="211"/>
      <c r="PWK51" s="211"/>
      <c r="PWL51" s="211"/>
      <c r="PWM51" s="211"/>
      <c r="PWN51" s="211"/>
      <c r="PWO51" s="211"/>
      <c r="PWP51" s="211"/>
      <c r="PWQ51" s="211"/>
      <c r="PWR51" s="211"/>
      <c r="PWS51" s="211"/>
      <c r="PWT51" s="211"/>
      <c r="PWU51" s="211"/>
      <c r="PWV51" s="211"/>
      <c r="PWW51" s="211"/>
      <c r="PWX51" s="211"/>
      <c r="PWY51" s="211"/>
      <c r="PWZ51" s="211"/>
      <c r="PXA51" s="211"/>
      <c r="PXB51" s="211"/>
      <c r="PXC51" s="211"/>
      <c r="PXD51" s="211"/>
      <c r="PXE51" s="211"/>
      <c r="PXF51" s="211"/>
      <c r="PXG51" s="211"/>
      <c r="PXH51" s="211"/>
      <c r="PXI51" s="211"/>
      <c r="PXJ51" s="211"/>
      <c r="PXK51" s="211"/>
      <c r="PXL51" s="211"/>
      <c r="PXM51" s="211"/>
      <c r="PXN51" s="211"/>
      <c r="PXO51" s="211"/>
      <c r="PXP51" s="211"/>
      <c r="PXQ51" s="211"/>
      <c r="PXR51" s="211"/>
      <c r="PXS51" s="211"/>
      <c r="PXT51" s="211"/>
      <c r="PXU51" s="211"/>
      <c r="PXV51" s="211"/>
      <c r="PXW51" s="211"/>
      <c r="PXX51" s="211"/>
      <c r="PXY51" s="211"/>
      <c r="PXZ51" s="211"/>
      <c r="PYA51" s="211"/>
      <c r="PYB51" s="211"/>
      <c r="PYC51" s="211"/>
      <c r="PYD51" s="211"/>
      <c r="PYE51" s="211"/>
      <c r="PYF51" s="211"/>
      <c r="PYG51" s="211"/>
      <c r="PYH51" s="211"/>
      <c r="PYI51" s="211"/>
      <c r="PYJ51" s="211"/>
      <c r="PYK51" s="211"/>
      <c r="PYL51" s="211"/>
      <c r="PYM51" s="211"/>
      <c r="PYN51" s="211"/>
      <c r="PYO51" s="211"/>
      <c r="PYP51" s="211"/>
      <c r="PYQ51" s="211"/>
      <c r="PYR51" s="211"/>
      <c r="PYS51" s="211"/>
      <c r="PYT51" s="211"/>
      <c r="PYU51" s="211"/>
      <c r="PYV51" s="211"/>
      <c r="PYW51" s="211"/>
      <c r="PYX51" s="211"/>
      <c r="PYY51" s="211"/>
      <c r="PYZ51" s="211"/>
      <c r="PZA51" s="211"/>
      <c r="PZB51" s="211"/>
      <c r="PZC51" s="211"/>
      <c r="PZD51" s="211"/>
      <c r="PZE51" s="211"/>
      <c r="PZF51" s="211"/>
      <c r="PZG51" s="211"/>
      <c r="PZH51" s="211"/>
      <c r="PZI51" s="211"/>
      <c r="PZJ51" s="211"/>
      <c r="PZK51" s="211"/>
      <c r="PZL51" s="211"/>
      <c r="PZM51" s="211"/>
      <c r="PZN51" s="211"/>
      <c r="PZO51" s="211"/>
      <c r="PZP51" s="211"/>
      <c r="PZQ51" s="211"/>
      <c r="PZR51" s="211"/>
      <c r="PZS51" s="211"/>
      <c r="PZT51" s="211"/>
      <c r="PZU51" s="211"/>
      <c r="PZV51" s="211"/>
      <c r="PZW51" s="211"/>
      <c r="PZX51" s="211"/>
      <c r="PZY51" s="211"/>
      <c r="PZZ51" s="211"/>
      <c r="QAA51" s="211"/>
      <c r="QAB51" s="211"/>
      <c r="QAC51" s="211"/>
      <c r="QAD51" s="211"/>
      <c r="QAE51" s="211"/>
      <c r="QAF51" s="211"/>
      <c r="QAG51" s="211"/>
      <c r="QAH51" s="211"/>
      <c r="QAI51" s="211"/>
      <c r="QAJ51" s="211"/>
      <c r="QAK51" s="211"/>
      <c r="QAL51" s="211"/>
      <c r="QAM51" s="211"/>
      <c r="QAN51" s="211"/>
      <c r="QAO51" s="211"/>
      <c r="QAP51" s="211"/>
      <c r="QAQ51" s="211"/>
      <c r="QAR51" s="211"/>
      <c r="QAS51" s="211"/>
      <c r="QAT51" s="211"/>
      <c r="QAU51" s="211"/>
      <c r="QAV51" s="211"/>
      <c r="QAW51" s="211"/>
      <c r="QAX51" s="211"/>
      <c r="QAY51" s="211"/>
      <c r="QAZ51" s="211"/>
      <c r="QBA51" s="211"/>
      <c r="QBB51" s="211"/>
      <c r="QBC51" s="211"/>
      <c r="QBD51" s="211"/>
      <c r="QBE51" s="211"/>
      <c r="QBF51" s="211"/>
      <c r="QBG51" s="211"/>
      <c r="QBH51" s="211"/>
      <c r="QBI51" s="211"/>
      <c r="QBJ51" s="211"/>
      <c r="QBK51" s="211"/>
      <c r="QBL51" s="211"/>
      <c r="QBM51" s="211"/>
      <c r="QBN51" s="211"/>
      <c r="QBO51" s="211"/>
      <c r="QBP51" s="211"/>
      <c r="QBQ51" s="211"/>
      <c r="QBR51" s="211"/>
      <c r="QBS51" s="211"/>
      <c r="QBT51" s="211"/>
      <c r="QBU51" s="211"/>
      <c r="QBV51" s="211"/>
      <c r="QBW51" s="211"/>
      <c r="QBX51" s="211"/>
      <c r="QBY51" s="211"/>
      <c r="QBZ51" s="211"/>
      <c r="QCA51" s="211"/>
      <c r="QCB51" s="211"/>
      <c r="QCC51" s="211"/>
      <c r="QCD51" s="211"/>
      <c r="QCE51" s="211"/>
      <c r="QCF51" s="211"/>
      <c r="QCG51" s="211"/>
      <c r="QCH51" s="211"/>
      <c r="QCI51" s="211"/>
      <c r="QCJ51" s="211"/>
      <c r="QCK51" s="211"/>
      <c r="QCL51" s="211"/>
      <c r="QCM51" s="211"/>
      <c r="QCN51" s="211"/>
      <c r="QCO51" s="211"/>
      <c r="QCP51" s="211"/>
      <c r="QCQ51" s="211"/>
      <c r="QCR51" s="211"/>
      <c r="QCS51" s="211"/>
      <c r="QCT51" s="211"/>
      <c r="QCU51" s="211"/>
      <c r="QCV51" s="211"/>
      <c r="QCW51" s="211"/>
      <c r="QCX51" s="211"/>
      <c r="QCY51" s="211"/>
      <c r="QCZ51" s="211"/>
      <c r="QDA51" s="211"/>
      <c r="QDB51" s="211"/>
      <c r="QDC51" s="211"/>
      <c r="QDD51" s="211"/>
      <c r="QDE51" s="211"/>
      <c r="QDF51" s="211"/>
      <c r="QDG51" s="211"/>
      <c r="QDH51" s="211"/>
      <c r="QDI51" s="211"/>
      <c r="QDJ51" s="211"/>
      <c r="QDK51" s="211"/>
      <c r="QDL51" s="211"/>
      <c r="QDM51" s="211"/>
      <c r="QDN51" s="211"/>
      <c r="QDO51" s="211"/>
      <c r="QDP51" s="211"/>
      <c r="QDQ51" s="211"/>
      <c r="QDR51" s="211"/>
      <c r="QDS51" s="211"/>
      <c r="QDT51" s="211"/>
      <c r="QDU51" s="211"/>
      <c r="QDV51" s="211"/>
      <c r="QDW51" s="211"/>
      <c r="QDX51" s="211"/>
      <c r="QDY51" s="211"/>
      <c r="QDZ51" s="211"/>
      <c r="QEA51" s="211"/>
      <c r="QEB51" s="211"/>
      <c r="QEC51" s="211"/>
      <c r="QED51" s="211"/>
      <c r="QEE51" s="211"/>
      <c r="QEF51" s="211"/>
      <c r="QEG51" s="211"/>
      <c r="QEH51" s="211"/>
      <c r="QEI51" s="211"/>
      <c r="QEJ51" s="211"/>
      <c r="QEK51" s="211"/>
      <c r="QEL51" s="211"/>
      <c r="QEM51" s="211"/>
      <c r="QEN51" s="211"/>
      <c r="QEO51" s="211"/>
      <c r="QEP51" s="211"/>
      <c r="QEQ51" s="211"/>
      <c r="QER51" s="211"/>
      <c r="QES51" s="211"/>
      <c r="QET51" s="211"/>
      <c r="QEU51" s="211"/>
      <c r="QEV51" s="211"/>
      <c r="QEW51" s="211"/>
      <c r="QEX51" s="211"/>
      <c r="QEY51" s="211"/>
      <c r="QEZ51" s="211"/>
      <c r="QFA51" s="211"/>
      <c r="QFB51" s="211"/>
      <c r="QFC51" s="211"/>
      <c r="QFD51" s="211"/>
      <c r="QFE51" s="211"/>
      <c r="QFF51" s="211"/>
      <c r="QFG51" s="211"/>
      <c r="QFH51" s="211"/>
      <c r="QFI51" s="211"/>
      <c r="QFJ51" s="211"/>
      <c r="QFK51" s="211"/>
      <c r="QFL51" s="211"/>
      <c r="QFM51" s="211"/>
      <c r="QFN51" s="211"/>
      <c r="QFO51" s="211"/>
      <c r="QFP51" s="211"/>
      <c r="QFQ51" s="211"/>
      <c r="QFR51" s="211"/>
      <c r="QFS51" s="211"/>
      <c r="QFT51" s="211"/>
      <c r="QFU51" s="211"/>
      <c r="QFV51" s="211"/>
      <c r="QFW51" s="211"/>
      <c r="QFX51" s="211"/>
      <c r="QFY51" s="211"/>
      <c r="QFZ51" s="211"/>
      <c r="QGA51" s="211"/>
      <c r="QGB51" s="211"/>
      <c r="QGC51" s="211"/>
      <c r="QGD51" s="211"/>
      <c r="QGE51" s="211"/>
      <c r="QGF51" s="211"/>
      <c r="QGG51" s="211"/>
      <c r="QGH51" s="211"/>
      <c r="QGI51" s="211"/>
      <c r="QGJ51" s="211"/>
      <c r="QGK51" s="211"/>
      <c r="QGL51" s="211"/>
      <c r="QGM51" s="211"/>
      <c r="QGN51" s="211"/>
      <c r="QGO51" s="211"/>
      <c r="QGP51" s="211"/>
      <c r="QGQ51" s="211"/>
      <c r="QGR51" s="211"/>
      <c r="QGS51" s="211"/>
      <c r="QGT51" s="211"/>
      <c r="QGU51" s="211"/>
      <c r="QGV51" s="211"/>
      <c r="QGW51" s="211"/>
      <c r="QGX51" s="211"/>
      <c r="QGY51" s="211"/>
      <c r="QGZ51" s="211"/>
      <c r="QHA51" s="211"/>
      <c r="QHB51" s="211"/>
      <c r="QHC51" s="211"/>
      <c r="QHD51" s="211"/>
      <c r="QHE51" s="211"/>
      <c r="QHF51" s="211"/>
      <c r="QHG51" s="211"/>
      <c r="QHH51" s="211"/>
      <c r="QHI51" s="211"/>
      <c r="QHJ51" s="211"/>
      <c r="QHK51" s="211"/>
      <c r="QHL51" s="211"/>
      <c r="QHM51" s="211"/>
      <c r="QHN51" s="211"/>
      <c r="QHO51" s="211"/>
      <c r="QHP51" s="211"/>
      <c r="QHQ51" s="211"/>
      <c r="QHR51" s="211"/>
      <c r="QHS51" s="211"/>
      <c r="QHT51" s="211"/>
      <c r="QHU51" s="211"/>
      <c r="QHV51" s="211"/>
      <c r="QHW51" s="211"/>
      <c r="QHX51" s="211"/>
      <c r="QHY51" s="211"/>
      <c r="QHZ51" s="211"/>
      <c r="QIA51" s="211"/>
      <c r="QIB51" s="211"/>
      <c r="QIC51" s="211"/>
      <c r="QID51" s="211"/>
      <c r="QIE51" s="211"/>
      <c r="QIF51" s="211"/>
      <c r="QIG51" s="211"/>
      <c r="QIH51" s="211"/>
      <c r="QII51" s="211"/>
      <c r="QIJ51" s="211"/>
      <c r="QIK51" s="211"/>
      <c r="QIL51" s="211"/>
      <c r="QIM51" s="211"/>
      <c r="QIN51" s="211"/>
      <c r="QIO51" s="211"/>
      <c r="QIP51" s="211"/>
      <c r="QIQ51" s="211"/>
      <c r="QIR51" s="211"/>
      <c r="QIS51" s="211"/>
      <c r="QIT51" s="211"/>
      <c r="QIU51" s="211"/>
      <c r="QIV51" s="211"/>
      <c r="QIW51" s="211"/>
      <c r="QIX51" s="211"/>
      <c r="QIY51" s="211"/>
      <c r="QIZ51" s="211"/>
      <c r="QJA51" s="211"/>
      <c r="QJB51" s="211"/>
      <c r="QJC51" s="211"/>
      <c r="QJD51" s="211"/>
      <c r="QJE51" s="211"/>
      <c r="QJF51" s="211"/>
      <c r="QJG51" s="211"/>
      <c r="QJH51" s="211"/>
      <c r="QJI51" s="211"/>
      <c r="QJJ51" s="211"/>
      <c r="QJK51" s="211"/>
      <c r="QJL51" s="211"/>
      <c r="QJM51" s="211"/>
      <c r="QJN51" s="211"/>
      <c r="QJO51" s="211"/>
      <c r="QJP51" s="211"/>
      <c r="QJQ51" s="211"/>
      <c r="QJR51" s="211"/>
      <c r="QJS51" s="211"/>
      <c r="QJT51" s="211"/>
      <c r="QJU51" s="211"/>
      <c r="QJV51" s="211"/>
      <c r="QJW51" s="211"/>
      <c r="QJX51" s="211"/>
      <c r="QJY51" s="211"/>
      <c r="QJZ51" s="211"/>
      <c r="QKA51" s="211"/>
      <c r="QKB51" s="211"/>
      <c r="QKC51" s="211"/>
      <c r="QKD51" s="211"/>
      <c r="QKE51" s="211"/>
      <c r="QKF51" s="211"/>
      <c r="QKG51" s="211"/>
      <c r="QKH51" s="211"/>
      <c r="QKI51" s="211"/>
      <c r="QKJ51" s="211"/>
      <c r="QKK51" s="211"/>
      <c r="QKL51" s="211"/>
      <c r="QKM51" s="211"/>
      <c r="QKN51" s="211"/>
      <c r="QKO51" s="211"/>
      <c r="QKP51" s="211"/>
      <c r="QKQ51" s="211"/>
      <c r="QKR51" s="211"/>
      <c r="QKS51" s="211"/>
      <c r="QKT51" s="211"/>
      <c r="QKU51" s="211"/>
      <c r="QKV51" s="211"/>
      <c r="QKW51" s="211"/>
      <c r="QKX51" s="211"/>
      <c r="QKY51" s="211"/>
      <c r="QKZ51" s="211"/>
      <c r="QLA51" s="211"/>
      <c r="QLB51" s="211"/>
      <c r="QLC51" s="211"/>
      <c r="QLD51" s="211"/>
      <c r="QLE51" s="211"/>
      <c r="QLF51" s="211"/>
      <c r="QLG51" s="211"/>
      <c r="QLH51" s="211"/>
      <c r="QLI51" s="211"/>
      <c r="QLJ51" s="211"/>
      <c r="QLK51" s="211"/>
      <c r="QLL51" s="211"/>
      <c r="QLM51" s="211"/>
      <c r="QLN51" s="211"/>
      <c r="QLO51" s="211"/>
      <c r="QLP51" s="211"/>
      <c r="QLQ51" s="211"/>
      <c r="QLR51" s="211"/>
      <c r="QLS51" s="211"/>
      <c r="QLT51" s="211"/>
      <c r="QLU51" s="211"/>
      <c r="QLV51" s="211"/>
      <c r="QLW51" s="211"/>
      <c r="QLX51" s="211"/>
      <c r="QLY51" s="211"/>
      <c r="QLZ51" s="211"/>
      <c r="QMA51" s="211"/>
      <c r="QMB51" s="211"/>
      <c r="QMC51" s="211"/>
      <c r="QMD51" s="211"/>
      <c r="QME51" s="211"/>
      <c r="QMF51" s="211"/>
      <c r="QMG51" s="211"/>
      <c r="QMH51" s="211"/>
      <c r="QMI51" s="211"/>
      <c r="QMJ51" s="211"/>
      <c r="QMK51" s="211"/>
      <c r="QML51" s="211"/>
      <c r="QMM51" s="211"/>
      <c r="QMN51" s="211"/>
      <c r="QMO51" s="211"/>
      <c r="QMP51" s="211"/>
      <c r="QMQ51" s="211"/>
      <c r="QMR51" s="211"/>
      <c r="QMS51" s="211"/>
      <c r="QMT51" s="211"/>
      <c r="QMU51" s="211"/>
      <c r="QMV51" s="211"/>
      <c r="QMW51" s="211"/>
      <c r="QMX51" s="211"/>
      <c r="QMY51" s="211"/>
      <c r="QMZ51" s="211"/>
      <c r="QNA51" s="211"/>
      <c r="QNB51" s="211"/>
      <c r="QNC51" s="211"/>
      <c r="QND51" s="211"/>
      <c r="QNE51" s="211"/>
      <c r="QNF51" s="211"/>
      <c r="QNG51" s="211"/>
      <c r="QNH51" s="211"/>
      <c r="QNI51" s="211"/>
      <c r="QNJ51" s="211"/>
      <c r="QNK51" s="211"/>
      <c r="QNL51" s="211"/>
      <c r="QNM51" s="211"/>
      <c r="QNN51" s="211"/>
      <c r="QNO51" s="211"/>
      <c r="QNP51" s="211"/>
      <c r="QNQ51" s="211"/>
      <c r="QNR51" s="211"/>
      <c r="QNS51" s="211"/>
      <c r="QNT51" s="211"/>
      <c r="QNU51" s="211"/>
      <c r="QNV51" s="211"/>
      <c r="QNW51" s="211"/>
      <c r="QNX51" s="211"/>
      <c r="QNY51" s="211"/>
      <c r="QNZ51" s="211"/>
      <c r="QOA51" s="211"/>
      <c r="QOB51" s="211"/>
      <c r="QOC51" s="211"/>
      <c r="QOD51" s="211"/>
      <c r="QOE51" s="211"/>
      <c r="QOF51" s="211"/>
      <c r="QOG51" s="211"/>
      <c r="QOH51" s="211"/>
      <c r="QOI51" s="211"/>
      <c r="QOJ51" s="211"/>
      <c r="QOK51" s="211"/>
      <c r="QOL51" s="211"/>
      <c r="QOM51" s="211"/>
      <c r="QON51" s="211"/>
      <c r="QOO51" s="211"/>
      <c r="QOP51" s="211"/>
      <c r="QOQ51" s="211"/>
      <c r="QOR51" s="211"/>
      <c r="QOS51" s="211"/>
      <c r="QOT51" s="211"/>
      <c r="QOU51" s="211"/>
      <c r="QOV51" s="211"/>
      <c r="QOW51" s="211"/>
      <c r="QOX51" s="211"/>
      <c r="QOY51" s="211"/>
      <c r="QOZ51" s="211"/>
      <c r="QPA51" s="211"/>
      <c r="QPB51" s="211"/>
      <c r="QPC51" s="211"/>
      <c r="QPD51" s="211"/>
      <c r="QPE51" s="211"/>
      <c r="QPF51" s="211"/>
      <c r="QPG51" s="211"/>
      <c r="QPH51" s="211"/>
      <c r="QPI51" s="211"/>
      <c r="QPJ51" s="211"/>
      <c r="QPK51" s="211"/>
      <c r="QPL51" s="211"/>
      <c r="QPM51" s="211"/>
      <c r="QPN51" s="211"/>
      <c r="QPO51" s="211"/>
      <c r="QPP51" s="211"/>
      <c r="QPQ51" s="211"/>
      <c r="QPR51" s="211"/>
      <c r="QPS51" s="211"/>
      <c r="QPT51" s="211"/>
      <c r="QPU51" s="211"/>
      <c r="QPV51" s="211"/>
      <c r="QPW51" s="211"/>
      <c r="QPX51" s="211"/>
      <c r="QPY51" s="211"/>
      <c r="QPZ51" s="211"/>
      <c r="QQA51" s="211"/>
      <c r="QQB51" s="211"/>
      <c r="QQC51" s="211"/>
      <c r="QQD51" s="211"/>
      <c r="QQE51" s="211"/>
      <c r="QQF51" s="211"/>
      <c r="QQG51" s="211"/>
      <c r="QQH51" s="211"/>
      <c r="QQI51" s="211"/>
      <c r="QQJ51" s="211"/>
      <c r="QQK51" s="211"/>
      <c r="QQL51" s="211"/>
      <c r="QQM51" s="211"/>
      <c r="QQN51" s="211"/>
      <c r="QQO51" s="211"/>
      <c r="QQP51" s="211"/>
      <c r="QQQ51" s="211"/>
      <c r="QQR51" s="211"/>
      <c r="QQS51" s="211"/>
      <c r="QQT51" s="211"/>
      <c r="QQU51" s="211"/>
      <c r="QQV51" s="211"/>
      <c r="QQW51" s="211"/>
      <c r="QQX51" s="211"/>
      <c r="QQY51" s="211"/>
      <c r="QQZ51" s="211"/>
      <c r="QRA51" s="211"/>
      <c r="QRB51" s="211"/>
      <c r="QRC51" s="211"/>
      <c r="QRD51" s="211"/>
      <c r="QRE51" s="211"/>
      <c r="QRF51" s="211"/>
      <c r="QRG51" s="211"/>
      <c r="QRH51" s="211"/>
      <c r="QRI51" s="211"/>
      <c r="QRJ51" s="211"/>
      <c r="QRK51" s="211"/>
      <c r="QRL51" s="211"/>
      <c r="QRM51" s="211"/>
      <c r="QRN51" s="211"/>
      <c r="QRO51" s="211"/>
      <c r="QRP51" s="211"/>
      <c r="QRQ51" s="211"/>
      <c r="QRR51" s="211"/>
      <c r="QRS51" s="211"/>
      <c r="QRT51" s="211"/>
      <c r="QRU51" s="211"/>
      <c r="QRV51" s="211"/>
      <c r="QRW51" s="211"/>
      <c r="QRX51" s="211"/>
      <c r="QRY51" s="211"/>
      <c r="QRZ51" s="211"/>
      <c r="QSA51" s="211"/>
      <c r="QSB51" s="211"/>
      <c r="QSC51" s="211"/>
      <c r="QSD51" s="211"/>
      <c r="QSE51" s="211"/>
      <c r="QSF51" s="211"/>
      <c r="QSG51" s="211"/>
      <c r="QSH51" s="211"/>
      <c r="QSI51" s="211"/>
      <c r="QSJ51" s="211"/>
      <c r="QSK51" s="211"/>
      <c r="QSL51" s="211"/>
      <c r="QSM51" s="211"/>
      <c r="QSN51" s="211"/>
      <c r="QSO51" s="211"/>
      <c r="QSP51" s="211"/>
      <c r="QSQ51" s="211"/>
      <c r="QSR51" s="211"/>
      <c r="QSS51" s="211"/>
      <c r="QST51" s="211"/>
      <c r="QSU51" s="211"/>
      <c r="QSV51" s="211"/>
      <c r="QSW51" s="211"/>
      <c r="QSX51" s="211"/>
      <c r="QSY51" s="211"/>
      <c r="QSZ51" s="211"/>
      <c r="QTA51" s="211"/>
      <c r="QTB51" s="211"/>
      <c r="QTC51" s="211"/>
      <c r="QTD51" s="211"/>
      <c r="QTE51" s="211"/>
      <c r="QTF51" s="211"/>
      <c r="QTG51" s="211"/>
      <c r="QTH51" s="211"/>
      <c r="QTI51" s="211"/>
      <c r="QTJ51" s="211"/>
      <c r="QTK51" s="211"/>
      <c r="QTL51" s="211"/>
      <c r="QTM51" s="211"/>
      <c r="QTN51" s="211"/>
      <c r="QTO51" s="211"/>
      <c r="QTP51" s="211"/>
      <c r="QTQ51" s="211"/>
      <c r="QTR51" s="211"/>
      <c r="QTS51" s="211"/>
      <c r="QTT51" s="211"/>
      <c r="QTU51" s="211"/>
      <c r="QTV51" s="211"/>
      <c r="QTW51" s="211"/>
      <c r="QTX51" s="211"/>
      <c r="QTY51" s="211"/>
      <c r="QTZ51" s="211"/>
      <c r="QUA51" s="211"/>
      <c r="QUB51" s="211"/>
      <c r="QUC51" s="211"/>
      <c r="QUD51" s="211"/>
      <c r="QUE51" s="211"/>
      <c r="QUF51" s="211"/>
      <c r="QUG51" s="211"/>
      <c r="QUH51" s="211"/>
      <c r="QUI51" s="211"/>
      <c r="QUJ51" s="211"/>
      <c r="QUK51" s="211"/>
      <c r="QUL51" s="211"/>
      <c r="QUM51" s="211"/>
      <c r="QUN51" s="211"/>
      <c r="QUO51" s="211"/>
      <c r="QUP51" s="211"/>
      <c r="QUQ51" s="211"/>
      <c r="QUR51" s="211"/>
      <c r="QUS51" s="211"/>
      <c r="QUT51" s="211"/>
      <c r="QUU51" s="211"/>
      <c r="QUV51" s="211"/>
      <c r="QUW51" s="211"/>
      <c r="QUX51" s="211"/>
      <c r="QUY51" s="211"/>
      <c r="QUZ51" s="211"/>
      <c r="QVA51" s="211"/>
      <c r="QVB51" s="211"/>
      <c r="QVC51" s="211"/>
      <c r="QVD51" s="211"/>
      <c r="QVE51" s="211"/>
      <c r="QVF51" s="211"/>
      <c r="QVG51" s="211"/>
      <c r="QVH51" s="211"/>
      <c r="QVI51" s="211"/>
      <c r="QVJ51" s="211"/>
      <c r="QVK51" s="211"/>
      <c r="QVL51" s="211"/>
      <c r="QVM51" s="211"/>
      <c r="QVN51" s="211"/>
      <c r="QVO51" s="211"/>
      <c r="QVP51" s="211"/>
      <c r="QVQ51" s="211"/>
      <c r="QVR51" s="211"/>
      <c r="QVS51" s="211"/>
      <c r="QVT51" s="211"/>
      <c r="QVU51" s="211"/>
      <c r="QVV51" s="211"/>
      <c r="QVW51" s="211"/>
      <c r="QVX51" s="211"/>
      <c r="QVY51" s="211"/>
      <c r="QVZ51" s="211"/>
      <c r="QWA51" s="211"/>
      <c r="QWB51" s="211"/>
      <c r="QWC51" s="211"/>
      <c r="QWD51" s="211"/>
      <c r="QWE51" s="211"/>
      <c r="QWF51" s="211"/>
      <c r="QWG51" s="211"/>
      <c r="QWH51" s="211"/>
      <c r="QWI51" s="211"/>
      <c r="QWJ51" s="211"/>
      <c r="QWK51" s="211"/>
      <c r="QWL51" s="211"/>
      <c r="QWM51" s="211"/>
      <c r="QWN51" s="211"/>
      <c r="QWO51" s="211"/>
      <c r="QWP51" s="211"/>
      <c r="QWQ51" s="211"/>
      <c r="QWR51" s="211"/>
      <c r="QWS51" s="211"/>
      <c r="QWT51" s="211"/>
      <c r="QWU51" s="211"/>
      <c r="QWV51" s="211"/>
      <c r="QWW51" s="211"/>
      <c r="QWX51" s="211"/>
      <c r="QWY51" s="211"/>
      <c r="QWZ51" s="211"/>
      <c r="QXA51" s="211"/>
      <c r="QXB51" s="211"/>
      <c r="QXC51" s="211"/>
      <c r="QXD51" s="211"/>
      <c r="QXE51" s="211"/>
      <c r="QXF51" s="211"/>
      <c r="QXG51" s="211"/>
      <c r="QXH51" s="211"/>
      <c r="QXI51" s="211"/>
      <c r="QXJ51" s="211"/>
      <c r="QXK51" s="211"/>
      <c r="QXL51" s="211"/>
      <c r="QXM51" s="211"/>
      <c r="QXN51" s="211"/>
      <c r="QXO51" s="211"/>
      <c r="QXP51" s="211"/>
      <c r="QXQ51" s="211"/>
      <c r="QXR51" s="211"/>
      <c r="QXS51" s="211"/>
      <c r="QXT51" s="211"/>
      <c r="QXU51" s="211"/>
      <c r="QXV51" s="211"/>
      <c r="QXW51" s="211"/>
      <c r="QXX51" s="211"/>
      <c r="QXY51" s="211"/>
      <c r="QXZ51" s="211"/>
      <c r="QYA51" s="211"/>
      <c r="QYB51" s="211"/>
      <c r="QYC51" s="211"/>
      <c r="QYD51" s="211"/>
      <c r="QYE51" s="211"/>
      <c r="QYF51" s="211"/>
      <c r="QYG51" s="211"/>
      <c r="QYH51" s="211"/>
      <c r="QYI51" s="211"/>
      <c r="QYJ51" s="211"/>
      <c r="QYK51" s="211"/>
      <c r="QYL51" s="211"/>
      <c r="QYM51" s="211"/>
      <c r="QYN51" s="211"/>
      <c r="QYO51" s="211"/>
      <c r="QYP51" s="211"/>
      <c r="QYQ51" s="211"/>
      <c r="QYR51" s="211"/>
      <c r="QYS51" s="211"/>
      <c r="QYT51" s="211"/>
      <c r="QYU51" s="211"/>
      <c r="QYV51" s="211"/>
      <c r="QYW51" s="211"/>
      <c r="QYX51" s="211"/>
      <c r="QYY51" s="211"/>
      <c r="QYZ51" s="211"/>
      <c r="QZA51" s="211"/>
      <c r="QZB51" s="211"/>
      <c r="QZC51" s="211"/>
      <c r="QZD51" s="211"/>
      <c r="QZE51" s="211"/>
      <c r="QZF51" s="211"/>
      <c r="QZG51" s="211"/>
      <c r="QZH51" s="211"/>
      <c r="QZI51" s="211"/>
      <c r="QZJ51" s="211"/>
      <c r="QZK51" s="211"/>
      <c r="QZL51" s="211"/>
      <c r="QZM51" s="211"/>
      <c r="QZN51" s="211"/>
      <c r="QZO51" s="211"/>
      <c r="QZP51" s="211"/>
      <c r="QZQ51" s="211"/>
      <c r="QZR51" s="211"/>
      <c r="QZS51" s="211"/>
      <c r="QZT51" s="211"/>
      <c r="QZU51" s="211"/>
      <c r="QZV51" s="211"/>
      <c r="QZW51" s="211"/>
      <c r="QZX51" s="211"/>
      <c r="QZY51" s="211"/>
      <c r="QZZ51" s="211"/>
      <c r="RAA51" s="211"/>
      <c r="RAB51" s="211"/>
      <c r="RAC51" s="211"/>
      <c r="RAD51" s="211"/>
      <c r="RAE51" s="211"/>
      <c r="RAF51" s="211"/>
      <c r="RAG51" s="211"/>
      <c r="RAH51" s="211"/>
      <c r="RAI51" s="211"/>
      <c r="RAJ51" s="211"/>
      <c r="RAK51" s="211"/>
      <c r="RAL51" s="211"/>
      <c r="RAM51" s="211"/>
      <c r="RAN51" s="211"/>
      <c r="RAO51" s="211"/>
      <c r="RAP51" s="211"/>
      <c r="RAQ51" s="211"/>
      <c r="RAR51" s="211"/>
      <c r="RAS51" s="211"/>
      <c r="RAT51" s="211"/>
      <c r="RAU51" s="211"/>
      <c r="RAV51" s="211"/>
      <c r="RAW51" s="211"/>
      <c r="RAX51" s="211"/>
      <c r="RAY51" s="211"/>
      <c r="RAZ51" s="211"/>
      <c r="RBA51" s="211"/>
      <c r="RBB51" s="211"/>
      <c r="RBC51" s="211"/>
      <c r="RBD51" s="211"/>
      <c r="RBE51" s="211"/>
      <c r="RBF51" s="211"/>
      <c r="RBG51" s="211"/>
      <c r="RBH51" s="211"/>
      <c r="RBI51" s="211"/>
      <c r="RBJ51" s="211"/>
      <c r="RBK51" s="211"/>
      <c r="RBL51" s="211"/>
      <c r="RBM51" s="211"/>
      <c r="RBN51" s="211"/>
      <c r="RBO51" s="211"/>
      <c r="RBP51" s="211"/>
      <c r="RBQ51" s="211"/>
      <c r="RBR51" s="211"/>
      <c r="RBS51" s="211"/>
      <c r="RBT51" s="211"/>
      <c r="RBU51" s="211"/>
      <c r="RBV51" s="211"/>
      <c r="RBW51" s="211"/>
      <c r="RBX51" s="211"/>
      <c r="RBY51" s="211"/>
      <c r="RBZ51" s="211"/>
      <c r="RCA51" s="211"/>
      <c r="RCB51" s="211"/>
      <c r="RCC51" s="211"/>
      <c r="RCD51" s="211"/>
      <c r="RCE51" s="211"/>
      <c r="RCF51" s="211"/>
      <c r="RCG51" s="211"/>
      <c r="RCH51" s="211"/>
      <c r="RCI51" s="211"/>
      <c r="RCJ51" s="211"/>
      <c r="RCK51" s="211"/>
      <c r="RCL51" s="211"/>
      <c r="RCM51" s="211"/>
      <c r="RCN51" s="211"/>
      <c r="RCO51" s="211"/>
      <c r="RCP51" s="211"/>
      <c r="RCQ51" s="211"/>
      <c r="RCR51" s="211"/>
      <c r="RCS51" s="211"/>
      <c r="RCT51" s="211"/>
      <c r="RCU51" s="211"/>
      <c r="RCV51" s="211"/>
      <c r="RCW51" s="211"/>
      <c r="RCX51" s="211"/>
      <c r="RCY51" s="211"/>
      <c r="RCZ51" s="211"/>
      <c r="RDA51" s="211"/>
      <c r="RDB51" s="211"/>
      <c r="RDC51" s="211"/>
      <c r="RDD51" s="211"/>
      <c r="RDE51" s="211"/>
      <c r="RDF51" s="211"/>
      <c r="RDG51" s="211"/>
      <c r="RDH51" s="211"/>
      <c r="RDI51" s="211"/>
      <c r="RDJ51" s="211"/>
      <c r="RDK51" s="211"/>
      <c r="RDL51" s="211"/>
      <c r="RDM51" s="211"/>
      <c r="RDN51" s="211"/>
      <c r="RDO51" s="211"/>
      <c r="RDP51" s="211"/>
      <c r="RDQ51" s="211"/>
      <c r="RDR51" s="211"/>
      <c r="RDS51" s="211"/>
      <c r="RDT51" s="211"/>
      <c r="RDU51" s="211"/>
      <c r="RDV51" s="211"/>
      <c r="RDW51" s="211"/>
      <c r="RDX51" s="211"/>
      <c r="RDY51" s="211"/>
      <c r="RDZ51" s="211"/>
      <c r="REA51" s="211"/>
      <c r="REB51" s="211"/>
      <c r="REC51" s="211"/>
      <c r="RED51" s="211"/>
      <c r="REE51" s="211"/>
      <c r="REF51" s="211"/>
      <c r="REG51" s="211"/>
      <c r="REH51" s="211"/>
      <c r="REI51" s="211"/>
      <c r="REJ51" s="211"/>
      <c r="REK51" s="211"/>
      <c r="REL51" s="211"/>
      <c r="REM51" s="211"/>
      <c r="REN51" s="211"/>
      <c r="REO51" s="211"/>
      <c r="REP51" s="211"/>
      <c r="REQ51" s="211"/>
      <c r="RER51" s="211"/>
      <c r="RES51" s="211"/>
      <c r="RET51" s="211"/>
      <c r="REU51" s="211"/>
      <c r="REV51" s="211"/>
      <c r="REW51" s="211"/>
      <c r="REX51" s="211"/>
      <c r="REY51" s="211"/>
      <c r="REZ51" s="211"/>
      <c r="RFA51" s="211"/>
      <c r="RFB51" s="211"/>
      <c r="RFC51" s="211"/>
      <c r="RFD51" s="211"/>
      <c r="RFE51" s="211"/>
      <c r="RFF51" s="211"/>
      <c r="RFG51" s="211"/>
      <c r="RFH51" s="211"/>
      <c r="RFI51" s="211"/>
      <c r="RFJ51" s="211"/>
      <c r="RFK51" s="211"/>
      <c r="RFL51" s="211"/>
      <c r="RFM51" s="211"/>
      <c r="RFN51" s="211"/>
      <c r="RFO51" s="211"/>
      <c r="RFP51" s="211"/>
      <c r="RFQ51" s="211"/>
      <c r="RFR51" s="211"/>
      <c r="RFS51" s="211"/>
      <c r="RFT51" s="211"/>
      <c r="RFU51" s="211"/>
      <c r="RFV51" s="211"/>
      <c r="RFW51" s="211"/>
      <c r="RFX51" s="211"/>
      <c r="RFY51" s="211"/>
      <c r="RFZ51" s="211"/>
      <c r="RGA51" s="211"/>
      <c r="RGB51" s="211"/>
      <c r="RGC51" s="211"/>
      <c r="RGD51" s="211"/>
      <c r="RGE51" s="211"/>
      <c r="RGF51" s="211"/>
      <c r="RGG51" s="211"/>
      <c r="RGH51" s="211"/>
      <c r="RGI51" s="211"/>
      <c r="RGJ51" s="211"/>
      <c r="RGK51" s="211"/>
      <c r="RGL51" s="211"/>
      <c r="RGM51" s="211"/>
      <c r="RGN51" s="211"/>
      <c r="RGO51" s="211"/>
      <c r="RGP51" s="211"/>
      <c r="RGQ51" s="211"/>
      <c r="RGR51" s="211"/>
      <c r="RGS51" s="211"/>
      <c r="RGT51" s="211"/>
      <c r="RGU51" s="211"/>
      <c r="RGV51" s="211"/>
      <c r="RGW51" s="211"/>
      <c r="RGX51" s="211"/>
      <c r="RGY51" s="211"/>
      <c r="RGZ51" s="211"/>
      <c r="RHA51" s="211"/>
      <c r="RHB51" s="211"/>
      <c r="RHC51" s="211"/>
      <c r="RHD51" s="211"/>
      <c r="RHE51" s="211"/>
      <c r="RHF51" s="211"/>
      <c r="RHG51" s="211"/>
      <c r="RHH51" s="211"/>
      <c r="RHI51" s="211"/>
      <c r="RHJ51" s="211"/>
      <c r="RHK51" s="211"/>
      <c r="RHL51" s="211"/>
      <c r="RHM51" s="211"/>
      <c r="RHN51" s="211"/>
      <c r="RHO51" s="211"/>
      <c r="RHP51" s="211"/>
      <c r="RHQ51" s="211"/>
      <c r="RHR51" s="211"/>
      <c r="RHS51" s="211"/>
      <c r="RHT51" s="211"/>
      <c r="RHU51" s="211"/>
      <c r="RHV51" s="211"/>
      <c r="RHW51" s="211"/>
      <c r="RHX51" s="211"/>
      <c r="RHY51" s="211"/>
      <c r="RHZ51" s="211"/>
      <c r="RIA51" s="211"/>
      <c r="RIB51" s="211"/>
      <c r="RIC51" s="211"/>
      <c r="RID51" s="211"/>
      <c r="RIE51" s="211"/>
      <c r="RIF51" s="211"/>
      <c r="RIG51" s="211"/>
      <c r="RIH51" s="211"/>
      <c r="RII51" s="211"/>
      <c r="RIJ51" s="211"/>
      <c r="RIK51" s="211"/>
      <c r="RIL51" s="211"/>
      <c r="RIM51" s="211"/>
      <c r="RIN51" s="211"/>
      <c r="RIO51" s="211"/>
      <c r="RIP51" s="211"/>
      <c r="RIQ51" s="211"/>
      <c r="RIR51" s="211"/>
      <c r="RIS51" s="211"/>
      <c r="RIT51" s="211"/>
      <c r="RIU51" s="211"/>
      <c r="RIV51" s="211"/>
      <c r="RIW51" s="211"/>
      <c r="RIX51" s="211"/>
      <c r="RIY51" s="211"/>
      <c r="RIZ51" s="211"/>
      <c r="RJA51" s="211"/>
      <c r="RJB51" s="211"/>
      <c r="RJC51" s="211"/>
      <c r="RJD51" s="211"/>
      <c r="RJE51" s="211"/>
      <c r="RJF51" s="211"/>
      <c r="RJG51" s="211"/>
      <c r="RJH51" s="211"/>
      <c r="RJI51" s="211"/>
      <c r="RJJ51" s="211"/>
      <c r="RJK51" s="211"/>
      <c r="RJL51" s="211"/>
      <c r="RJM51" s="211"/>
      <c r="RJN51" s="211"/>
      <c r="RJO51" s="211"/>
      <c r="RJP51" s="211"/>
      <c r="RJQ51" s="211"/>
      <c r="RJR51" s="211"/>
      <c r="RJS51" s="211"/>
      <c r="RJT51" s="211"/>
      <c r="RJU51" s="211"/>
      <c r="RJV51" s="211"/>
      <c r="RJW51" s="211"/>
      <c r="RJX51" s="211"/>
      <c r="RJY51" s="211"/>
      <c r="RJZ51" s="211"/>
      <c r="RKA51" s="211"/>
      <c r="RKB51" s="211"/>
      <c r="RKC51" s="211"/>
      <c r="RKD51" s="211"/>
      <c r="RKE51" s="211"/>
      <c r="RKF51" s="211"/>
      <c r="RKG51" s="211"/>
      <c r="RKH51" s="211"/>
      <c r="RKI51" s="211"/>
      <c r="RKJ51" s="211"/>
      <c r="RKK51" s="211"/>
      <c r="RKL51" s="211"/>
      <c r="RKM51" s="211"/>
      <c r="RKN51" s="211"/>
      <c r="RKO51" s="211"/>
      <c r="RKP51" s="211"/>
      <c r="RKQ51" s="211"/>
      <c r="RKR51" s="211"/>
      <c r="RKS51" s="211"/>
      <c r="RKT51" s="211"/>
      <c r="RKU51" s="211"/>
      <c r="RKV51" s="211"/>
      <c r="RKW51" s="211"/>
      <c r="RKX51" s="211"/>
      <c r="RKY51" s="211"/>
      <c r="RKZ51" s="211"/>
      <c r="RLA51" s="211"/>
      <c r="RLB51" s="211"/>
      <c r="RLC51" s="211"/>
      <c r="RLD51" s="211"/>
      <c r="RLE51" s="211"/>
      <c r="RLF51" s="211"/>
      <c r="RLG51" s="211"/>
      <c r="RLH51" s="211"/>
      <c r="RLI51" s="211"/>
      <c r="RLJ51" s="211"/>
      <c r="RLK51" s="211"/>
      <c r="RLL51" s="211"/>
      <c r="RLM51" s="211"/>
      <c r="RLN51" s="211"/>
      <c r="RLO51" s="211"/>
      <c r="RLP51" s="211"/>
      <c r="RLQ51" s="211"/>
      <c r="RLR51" s="211"/>
      <c r="RLS51" s="211"/>
      <c r="RLT51" s="211"/>
      <c r="RLU51" s="211"/>
      <c r="RLV51" s="211"/>
      <c r="RLW51" s="211"/>
      <c r="RLX51" s="211"/>
      <c r="RLY51" s="211"/>
      <c r="RLZ51" s="211"/>
      <c r="RMA51" s="211"/>
      <c r="RMB51" s="211"/>
      <c r="RMC51" s="211"/>
      <c r="RMD51" s="211"/>
      <c r="RME51" s="211"/>
      <c r="RMF51" s="211"/>
      <c r="RMG51" s="211"/>
      <c r="RMH51" s="211"/>
      <c r="RMI51" s="211"/>
      <c r="RMJ51" s="211"/>
      <c r="RMK51" s="211"/>
      <c r="RML51" s="211"/>
      <c r="RMM51" s="211"/>
      <c r="RMN51" s="211"/>
      <c r="RMO51" s="211"/>
      <c r="RMP51" s="211"/>
      <c r="RMQ51" s="211"/>
      <c r="RMR51" s="211"/>
      <c r="RMS51" s="211"/>
      <c r="RMT51" s="211"/>
      <c r="RMU51" s="211"/>
      <c r="RMV51" s="211"/>
      <c r="RMW51" s="211"/>
      <c r="RMX51" s="211"/>
      <c r="RMY51" s="211"/>
      <c r="RMZ51" s="211"/>
      <c r="RNA51" s="211"/>
      <c r="RNB51" s="211"/>
      <c r="RNC51" s="211"/>
      <c r="RND51" s="211"/>
      <c r="RNE51" s="211"/>
      <c r="RNF51" s="211"/>
      <c r="RNG51" s="211"/>
      <c r="RNH51" s="211"/>
      <c r="RNI51" s="211"/>
      <c r="RNJ51" s="211"/>
      <c r="RNK51" s="211"/>
      <c r="RNL51" s="211"/>
      <c r="RNM51" s="211"/>
      <c r="RNN51" s="211"/>
      <c r="RNO51" s="211"/>
      <c r="RNP51" s="211"/>
      <c r="RNQ51" s="211"/>
      <c r="RNR51" s="211"/>
      <c r="RNS51" s="211"/>
      <c r="RNT51" s="211"/>
      <c r="RNU51" s="211"/>
      <c r="RNV51" s="211"/>
      <c r="RNW51" s="211"/>
      <c r="RNX51" s="211"/>
      <c r="RNY51" s="211"/>
      <c r="RNZ51" s="211"/>
      <c r="ROA51" s="211"/>
      <c r="ROB51" s="211"/>
      <c r="ROC51" s="211"/>
      <c r="ROD51" s="211"/>
      <c r="ROE51" s="211"/>
      <c r="ROF51" s="211"/>
      <c r="ROG51" s="211"/>
      <c r="ROH51" s="211"/>
      <c r="ROI51" s="211"/>
      <c r="ROJ51" s="211"/>
      <c r="ROK51" s="211"/>
      <c r="ROL51" s="211"/>
      <c r="ROM51" s="211"/>
      <c r="RON51" s="211"/>
      <c r="ROO51" s="211"/>
      <c r="ROP51" s="211"/>
      <c r="ROQ51" s="211"/>
      <c r="ROR51" s="211"/>
      <c r="ROS51" s="211"/>
      <c r="ROT51" s="211"/>
      <c r="ROU51" s="211"/>
      <c r="ROV51" s="211"/>
      <c r="ROW51" s="211"/>
      <c r="ROX51" s="211"/>
      <c r="ROY51" s="211"/>
      <c r="ROZ51" s="211"/>
      <c r="RPA51" s="211"/>
      <c r="RPB51" s="211"/>
      <c r="RPC51" s="211"/>
      <c r="RPD51" s="211"/>
      <c r="RPE51" s="211"/>
      <c r="RPF51" s="211"/>
      <c r="RPG51" s="211"/>
      <c r="RPH51" s="211"/>
      <c r="RPI51" s="211"/>
      <c r="RPJ51" s="211"/>
      <c r="RPK51" s="211"/>
      <c r="RPL51" s="211"/>
      <c r="RPM51" s="211"/>
      <c r="RPN51" s="211"/>
      <c r="RPO51" s="211"/>
      <c r="RPP51" s="211"/>
      <c r="RPQ51" s="211"/>
      <c r="RPR51" s="211"/>
      <c r="RPS51" s="211"/>
      <c r="RPT51" s="211"/>
      <c r="RPU51" s="211"/>
      <c r="RPV51" s="211"/>
      <c r="RPW51" s="211"/>
      <c r="RPX51" s="211"/>
      <c r="RPY51" s="211"/>
      <c r="RPZ51" s="211"/>
      <c r="RQA51" s="211"/>
      <c r="RQB51" s="211"/>
      <c r="RQC51" s="211"/>
      <c r="RQD51" s="211"/>
      <c r="RQE51" s="211"/>
      <c r="RQF51" s="211"/>
      <c r="RQG51" s="211"/>
      <c r="RQH51" s="211"/>
      <c r="RQI51" s="211"/>
      <c r="RQJ51" s="211"/>
      <c r="RQK51" s="211"/>
      <c r="RQL51" s="211"/>
      <c r="RQM51" s="211"/>
      <c r="RQN51" s="211"/>
      <c r="RQO51" s="211"/>
      <c r="RQP51" s="211"/>
      <c r="RQQ51" s="211"/>
      <c r="RQR51" s="211"/>
      <c r="RQS51" s="211"/>
      <c r="RQT51" s="211"/>
      <c r="RQU51" s="211"/>
      <c r="RQV51" s="211"/>
      <c r="RQW51" s="211"/>
      <c r="RQX51" s="211"/>
      <c r="RQY51" s="211"/>
      <c r="RQZ51" s="211"/>
      <c r="RRA51" s="211"/>
      <c r="RRB51" s="211"/>
      <c r="RRC51" s="211"/>
      <c r="RRD51" s="211"/>
      <c r="RRE51" s="211"/>
      <c r="RRF51" s="211"/>
      <c r="RRG51" s="211"/>
      <c r="RRH51" s="211"/>
      <c r="RRI51" s="211"/>
      <c r="RRJ51" s="211"/>
      <c r="RRK51" s="211"/>
      <c r="RRL51" s="211"/>
      <c r="RRM51" s="211"/>
      <c r="RRN51" s="211"/>
      <c r="RRO51" s="211"/>
      <c r="RRP51" s="211"/>
      <c r="RRQ51" s="211"/>
      <c r="RRR51" s="211"/>
      <c r="RRS51" s="211"/>
      <c r="RRT51" s="211"/>
      <c r="RRU51" s="211"/>
      <c r="RRV51" s="211"/>
      <c r="RRW51" s="211"/>
      <c r="RRX51" s="211"/>
      <c r="RRY51" s="211"/>
      <c r="RRZ51" s="211"/>
      <c r="RSA51" s="211"/>
      <c r="RSB51" s="211"/>
      <c r="RSC51" s="211"/>
      <c r="RSD51" s="211"/>
      <c r="RSE51" s="211"/>
      <c r="RSF51" s="211"/>
      <c r="RSG51" s="211"/>
      <c r="RSH51" s="211"/>
      <c r="RSI51" s="211"/>
      <c r="RSJ51" s="211"/>
      <c r="RSK51" s="211"/>
      <c r="RSL51" s="211"/>
      <c r="RSM51" s="211"/>
      <c r="RSN51" s="211"/>
      <c r="RSO51" s="211"/>
      <c r="RSP51" s="211"/>
      <c r="RSQ51" s="211"/>
      <c r="RSR51" s="211"/>
      <c r="RSS51" s="211"/>
      <c r="RST51" s="211"/>
      <c r="RSU51" s="211"/>
      <c r="RSV51" s="211"/>
      <c r="RSW51" s="211"/>
      <c r="RSX51" s="211"/>
      <c r="RSY51" s="211"/>
      <c r="RSZ51" s="211"/>
      <c r="RTA51" s="211"/>
      <c r="RTB51" s="211"/>
      <c r="RTC51" s="211"/>
      <c r="RTD51" s="211"/>
      <c r="RTE51" s="211"/>
      <c r="RTF51" s="211"/>
      <c r="RTG51" s="211"/>
      <c r="RTH51" s="211"/>
      <c r="RTI51" s="211"/>
      <c r="RTJ51" s="211"/>
      <c r="RTK51" s="211"/>
      <c r="RTL51" s="211"/>
      <c r="RTM51" s="211"/>
      <c r="RTN51" s="211"/>
      <c r="RTO51" s="211"/>
      <c r="RTP51" s="211"/>
      <c r="RTQ51" s="211"/>
      <c r="RTR51" s="211"/>
      <c r="RTS51" s="211"/>
      <c r="RTT51" s="211"/>
      <c r="RTU51" s="211"/>
      <c r="RTV51" s="211"/>
      <c r="RTW51" s="211"/>
      <c r="RTX51" s="211"/>
      <c r="RTY51" s="211"/>
      <c r="RTZ51" s="211"/>
      <c r="RUA51" s="211"/>
      <c r="RUB51" s="211"/>
      <c r="RUC51" s="211"/>
      <c r="RUD51" s="211"/>
      <c r="RUE51" s="211"/>
      <c r="RUF51" s="211"/>
      <c r="RUG51" s="211"/>
      <c r="RUH51" s="211"/>
      <c r="RUI51" s="211"/>
      <c r="RUJ51" s="211"/>
      <c r="RUK51" s="211"/>
      <c r="RUL51" s="211"/>
      <c r="RUM51" s="211"/>
      <c r="RUN51" s="211"/>
      <c r="RUO51" s="211"/>
      <c r="RUP51" s="211"/>
      <c r="RUQ51" s="211"/>
      <c r="RUR51" s="211"/>
      <c r="RUS51" s="211"/>
      <c r="RUT51" s="211"/>
      <c r="RUU51" s="211"/>
      <c r="RUV51" s="211"/>
      <c r="RUW51" s="211"/>
      <c r="RUX51" s="211"/>
      <c r="RUY51" s="211"/>
      <c r="RUZ51" s="211"/>
      <c r="RVA51" s="211"/>
      <c r="RVB51" s="211"/>
      <c r="RVC51" s="211"/>
      <c r="RVD51" s="211"/>
      <c r="RVE51" s="211"/>
      <c r="RVF51" s="211"/>
      <c r="RVG51" s="211"/>
      <c r="RVH51" s="211"/>
      <c r="RVI51" s="211"/>
      <c r="RVJ51" s="211"/>
      <c r="RVK51" s="211"/>
      <c r="RVL51" s="211"/>
      <c r="RVM51" s="211"/>
      <c r="RVN51" s="211"/>
      <c r="RVO51" s="211"/>
      <c r="RVP51" s="211"/>
      <c r="RVQ51" s="211"/>
      <c r="RVR51" s="211"/>
      <c r="RVS51" s="211"/>
      <c r="RVT51" s="211"/>
      <c r="RVU51" s="211"/>
      <c r="RVV51" s="211"/>
      <c r="RVW51" s="211"/>
      <c r="RVX51" s="211"/>
      <c r="RVY51" s="211"/>
      <c r="RVZ51" s="211"/>
      <c r="RWA51" s="211"/>
      <c r="RWB51" s="211"/>
      <c r="RWC51" s="211"/>
      <c r="RWD51" s="211"/>
      <c r="RWE51" s="211"/>
      <c r="RWF51" s="211"/>
      <c r="RWG51" s="211"/>
      <c r="RWH51" s="211"/>
      <c r="RWI51" s="211"/>
      <c r="RWJ51" s="211"/>
      <c r="RWK51" s="211"/>
      <c r="RWL51" s="211"/>
      <c r="RWM51" s="211"/>
      <c r="RWN51" s="211"/>
      <c r="RWO51" s="211"/>
      <c r="RWP51" s="211"/>
      <c r="RWQ51" s="211"/>
      <c r="RWR51" s="211"/>
      <c r="RWS51" s="211"/>
      <c r="RWT51" s="211"/>
      <c r="RWU51" s="211"/>
      <c r="RWV51" s="211"/>
      <c r="RWW51" s="211"/>
      <c r="RWX51" s="211"/>
      <c r="RWY51" s="211"/>
      <c r="RWZ51" s="211"/>
      <c r="RXA51" s="211"/>
      <c r="RXB51" s="211"/>
      <c r="RXC51" s="211"/>
      <c r="RXD51" s="211"/>
      <c r="RXE51" s="211"/>
      <c r="RXF51" s="211"/>
      <c r="RXG51" s="211"/>
      <c r="RXH51" s="211"/>
      <c r="RXI51" s="211"/>
      <c r="RXJ51" s="211"/>
      <c r="RXK51" s="211"/>
      <c r="RXL51" s="211"/>
      <c r="RXM51" s="211"/>
      <c r="RXN51" s="211"/>
      <c r="RXO51" s="211"/>
      <c r="RXP51" s="211"/>
      <c r="RXQ51" s="211"/>
      <c r="RXR51" s="211"/>
      <c r="RXS51" s="211"/>
      <c r="RXT51" s="211"/>
      <c r="RXU51" s="211"/>
      <c r="RXV51" s="211"/>
      <c r="RXW51" s="211"/>
      <c r="RXX51" s="211"/>
      <c r="RXY51" s="211"/>
      <c r="RXZ51" s="211"/>
      <c r="RYA51" s="211"/>
      <c r="RYB51" s="211"/>
      <c r="RYC51" s="211"/>
      <c r="RYD51" s="211"/>
      <c r="RYE51" s="211"/>
      <c r="RYF51" s="211"/>
      <c r="RYG51" s="211"/>
      <c r="RYH51" s="211"/>
      <c r="RYI51" s="211"/>
      <c r="RYJ51" s="211"/>
      <c r="RYK51" s="211"/>
      <c r="RYL51" s="211"/>
      <c r="RYM51" s="211"/>
      <c r="RYN51" s="211"/>
      <c r="RYO51" s="211"/>
      <c r="RYP51" s="211"/>
      <c r="RYQ51" s="211"/>
      <c r="RYR51" s="211"/>
      <c r="RYS51" s="211"/>
      <c r="RYT51" s="211"/>
      <c r="RYU51" s="211"/>
      <c r="RYV51" s="211"/>
      <c r="RYW51" s="211"/>
      <c r="RYX51" s="211"/>
      <c r="RYY51" s="211"/>
      <c r="RYZ51" s="211"/>
      <c r="RZA51" s="211"/>
      <c r="RZB51" s="211"/>
      <c r="RZC51" s="211"/>
      <c r="RZD51" s="211"/>
      <c r="RZE51" s="211"/>
      <c r="RZF51" s="211"/>
      <c r="RZG51" s="211"/>
      <c r="RZH51" s="211"/>
      <c r="RZI51" s="211"/>
      <c r="RZJ51" s="211"/>
      <c r="RZK51" s="211"/>
      <c r="RZL51" s="211"/>
      <c r="RZM51" s="211"/>
      <c r="RZN51" s="211"/>
      <c r="RZO51" s="211"/>
      <c r="RZP51" s="211"/>
      <c r="RZQ51" s="211"/>
      <c r="RZR51" s="211"/>
      <c r="RZS51" s="211"/>
      <c r="RZT51" s="211"/>
      <c r="RZU51" s="211"/>
      <c r="RZV51" s="211"/>
      <c r="RZW51" s="211"/>
      <c r="RZX51" s="211"/>
      <c r="RZY51" s="211"/>
      <c r="RZZ51" s="211"/>
      <c r="SAA51" s="211"/>
      <c r="SAB51" s="211"/>
      <c r="SAC51" s="211"/>
      <c r="SAD51" s="211"/>
      <c r="SAE51" s="211"/>
      <c r="SAF51" s="211"/>
      <c r="SAG51" s="211"/>
      <c r="SAH51" s="211"/>
      <c r="SAI51" s="211"/>
      <c r="SAJ51" s="211"/>
      <c r="SAK51" s="211"/>
      <c r="SAL51" s="211"/>
      <c r="SAM51" s="211"/>
      <c r="SAN51" s="211"/>
      <c r="SAO51" s="211"/>
      <c r="SAP51" s="211"/>
      <c r="SAQ51" s="211"/>
      <c r="SAR51" s="211"/>
      <c r="SAS51" s="211"/>
      <c r="SAT51" s="211"/>
      <c r="SAU51" s="211"/>
      <c r="SAV51" s="211"/>
      <c r="SAW51" s="211"/>
      <c r="SAX51" s="211"/>
      <c r="SAY51" s="211"/>
      <c r="SAZ51" s="211"/>
      <c r="SBA51" s="211"/>
      <c r="SBB51" s="211"/>
      <c r="SBC51" s="211"/>
      <c r="SBD51" s="211"/>
      <c r="SBE51" s="211"/>
      <c r="SBF51" s="211"/>
      <c r="SBG51" s="211"/>
      <c r="SBH51" s="211"/>
      <c r="SBI51" s="211"/>
      <c r="SBJ51" s="211"/>
      <c r="SBK51" s="211"/>
      <c r="SBL51" s="211"/>
      <c r="SBM51" s="211"/>
      <c r="SBN51" s="211"/>
      <c r="SBO51" s="211"/>
      <c r="SBP51" s="211"/>
      <c r="SBQ51" s="211"/>
      <c r="SBR51" s="211"/>
      <c r="SBS51" s="211"/>
      <c r="SBT51" s="211"/>
      <c r="SBU51" s="211"/>
      <c r="SBV51" s="211"/>
      <c r="SBW51" s="211"/>
      <c r="SBX51" s="211"/>
      <c r="SBY51" s="211"/>
      <c r="SBZ51" s="211"/>
      <c r="SCA51" s="211"/>
      <c r="SCB51" s="211"/>
      <c r="SCC51" s="211"/>
      <c r="SCD51" s="211"/>
      <c r="SCE51" s="211"/>
      <c r="SCF51" s="211"/>
      <c r="SCG51" s="211"/>
      <c r="SCH51" s="211"/>
      <c r="SCI51" s="211"/>
      <c r="SCJ51" s="211"/>
      <c r="SCK51" s="211"/>
      <c r="SCL51" s="211"/>
      <c r="SCM51" s="211"/>
      <c r="SCN51" s="211"/>
      <c r="SCO51" s="211"/>
      <c r="SCP51" s="211"/>
      <c r="SCQ51" s="211"/>
      <c r="SCR51" s="211"/>
      <c r="SCS51" s="211"/>
      <c r="SCT51" s="211"/>
      <c r="SCU51" s="211"/>
      <c r="SCV51" s="211"/>
      <c r="SCW51" s="211"/>
      <c r="SCX51" s="211"/>
      <c r="SCY51" s="211"/>
      <c r="SCZ51" s="211"/>
      <c r="SDA51" s="211"/>
      <c r="SDB51" s="211"/>
      <c r="SDC51" s="211"/>
      <c r="SDD51" s="211"/>
      <c r="SDE51" s="211"/>
      <c r="SDF51" s="211"/>
      <c r="SDG51" s="211"/>
      <c r="SDH51" s="211"/>
      <c r="SDI51" s="211"/>
      <c r="SDJ51" s="211"/>
      <c r="SDK51" s="211"/>
      <c r="SDL51" s="211"/>
      <c r="SDM51" s="211"/>
      <c r="SDN51" s="211"/>
      <c r="SDO51" s="211"/>
      <c r="SDP51" s="211"/>
      <c r="SDQ51" s="211"/>
      <c r="SDR51" s="211"/>
      <c r="SDS51" s="211"/>
      <c r="SDT51" s="211"/>
      <c r="SDU51" s="211"/>
      <c r="SDV51" s="211"/>
      <c r="SDW51" s="211"/>
      <c r="SDX51" s="211"/>
      <c r="SDY51" s="211"/>
      <c r="SDZ51" s="211"/>
      <c r="SEA51" s="211"/>
      <c r="SEB51" s="211"/>
      <c r="SEC51" s="211"/>
      <c r="SED51" s="211"/>
      <c r="SEE51" s="211"/>
      <c r="SEF51" s="211"/>
      <c r="SEG51" s="211"/>
      <c r="SEH51" s="211"/>
      <c r="SEI51" s="211"/>
      <c r="SEJ51" s="211"/>
      <c r="SEK51" s="211"/>
      <c r="SEL51" s="211"/>
      <c r="SEM51" s="211"/>
      <c r="SEN51" s="211"/>
      <c r="SEO51" s="211"/>
      <c r="SEP51" s="211"/>
      <c r="SEQ51" s="211"/>
      <c r="SER51" s="211"/>
      <c r="SES51" s="211"/>
      <c r="SET51" s="211"/>
      <c r="SEU51" s="211"/>
      <c r="SEV51" s="211"/>
      <c r="SEW51" s="211"/>
      <c r="SEX51" s="211"/>
      <c r="SEY51" s="211"/>
      <c r="SEZ51" s="211"/>
      <c r="SFA51" s="211"/>
      <c r="SFB51" s="211"/>
      <c r="SFC51" s="211"/>
      <c r="SFD51" s="211"/>
      <c r="SFE51" s="211"/>
      <c r="SFF51" s="211"/>
      <c r="SFG51" s="211"/>
      <c r="SFH51" s="211"/>
      <c r="SFI51" s="211"/>
      <c r="SFJ51" s="211"/>
      <c r="SFK51" s="211"/>
      <c r="SFL51" s="211"/>
      <c r="SFM51" s="211"/>
      <c r="SFN51" s="211"/>
      <c r="SFO51" s="211"/>
      <c r="SFP51" s="211"/>
      <c r="SFQ51" s="211"/>
      <c r="SFR51" s="211"/>
      <c r="SFS51" s="211"/>
      <c r="SFT51" s="211"/>
      <c r="SFU51" s="211"/>
      <c r="SFV51" s="211"/>
      <c r="SFW51" s="211"/>
      <c r="SFX51" s="211"/>
      <c r="SFY51" s="211"/>
      <c r="SFZ51" s="211"/>
      <c r="SGA51" s="211"/>
      <c r="SGB51" s="211"/>
      <c r="SGC51" s="211"/>
      <c r="SGD51" s="211"/>
      <c r="SGE51" s="211"/>
      <c r="SGF51" s="211"/>
      <c r="SGG51" s="211"/>
      <c r="SGH51" s="211"/>
      <c r="SGI51" s="211"/>
      <c r="SGJ51" s="211"/>
      <c r="SGK51" s="211"/>
      <c r="SGL51" s="211"/>
      <c r="SGM51" s="211"/>
      <c r="SGN51" s="211"/>
      <c r="SGO51" s="211"/>
      <c r="SGP51" s="211"/>
      <c r="SGQ51" s="211"/>
      <c r="SGR51" s="211"/>
      <c r="SGS51" s="211"/>
      <c r="SGT51" s="211"/>
      <c r="SGU51" s="211"/>
      <c r="SGV51" s="211"/>
      <c r="SGW51" s="211"/>
      <c r="SGX51" s="211"/>
      <c r="SGY51" s="211"/>
      <c r="SGZ51" s="211"/>
      <c r="SHA51" s="211"/>
      <c r="SHB51" s="211"/>
      <c r="SHC51" s="211"/>
      <c r="SHD51" s="211"/>
      <c r="SHE51" s="211"/>
      <c r="SHF51" s="211"/>
      <c r="SHG51" s="211"/>
      <c r="SHH51" s="211"/>
      <c r="SHI51" s="211"/>
      <c r="SHJ51" s="211"/>
      <c r="SHK51" s="211"/>
      <c r="SHL51" s="211"/>
      <c r="SHM51" s="211"/>
      <c r="SHN51" s="211"/>
      <c r="SHO51" s="211"/>
      <c r="SHP51" s="211"/>
      <c r="SHQ51" s="211"/>
      <c r="SHR51" s="211"/>
      <c r="SHS51" s="211"/>
      <c r="SHT51" s="211"/>
      <c r="SHU51" s="211"/>
      <c r="SHV51" s="211"/>
      <c r="SHW51" s="211"/>
      <c r="SHX51" s="211"/>
      <c r="SHY51" s="211"/>
      <c r="SHZ51" s="211"/>
      <c r="SIA51" s="211"/>
      <c r="SIB51" s="211"/>
      <c r="SIC51" s="211"/>
      <c r="SID51" s="211"/>
      <c r="SIE51" s="211"/>
      <c r="SIF51" s="211"/>
      <c r="SIG51" s="211"/>
      <c r="SIH51" s="211"/>
      <c r="SII51" s="211"/>
      <c r="SIJ51" s="211"/>
      <c r="SIK51" s="211"/>
      <c r="SIL51" s="211"/>
      <c r="SIM51" s="211"/>
      <c r="SIN51" s="211"/>
      <c r="SIO51" s="211"/>
      <c r="SIP51" s="211"/>
      <c r="SIQ51" s="211"/>
      <c r="SIR51" s="211"/>
      <c r="SIS51" s="211"/>
      <c r="SIT51" s="211"/>
      <c r="SIU51" s="211"/>
      <c r="SIV51" s="211"/>
      <c r="SIW51" s="211"/>
      <c r="SIX51" s="211"/>
      <c r="SIY51" s="211"/>
      <c r="SIZ51" s="211"/>
      <c r="SJA51" s="211"/>
      <c r="SJB51" s="211"/>
      <c r="SJC51" s="211"/>
      <c r="SJD51" s="211"/>
      <c r="SJE51" s="211"/>
      <c r="SJF51" s="211"/>
      <c r="SJG51" s="211"/>
      <c r="SJH51" s="211"/>
      <c r="SJI51" s="211"/>
      <c r="SJJ51" s="211"/>
      <c r="SJK51" s="211"/>
      <c r="SJL51" s="211"/>
      <c r="SJM51" s="211"/>
      <c r="SJN51" s="211"/>
      <c r="SJO51" s="211"/>
      <c r="SJP51" s="211"/>
      <c r="SJQ51" s="211"/>
      <c r="SJR51" s="211"/>
      <c r="SJS51" s="211"/>
      <c r="SJT51" s="211"/>
      <c r="SJU51" s="211"/>
      <c r="SJV51" s="211"/>
      <c r="SJW51" s="211"/>
      <c r="SJX51" s="211"/>
      <c r="SJY51" s="211"/>
      <c r="SJZ51" s="211"/>
      <c r="SKA51" s="211"/>
      <c r="SKB51" s="211"/>
      <c r="SKC51" s="211"/>
      <c r="SKD51" s="211"/>
      <c r="SKE51" s="211"/>
      <c r="SKF51" s="211"/>
      <c r="SKG51" s="211"/>
      <c r="SKH51" s="211"/>
      <c r="SKI51" s="211"/>
      <c r="SKJ51" s="211"/>
      <c r="SKK51" s="211"/>
      <c r="SKL51" s="211"/>
      <c r="SKM51" s="211"/>
      <c r="SKN51" s="211"/>
      <c r="SKO51" s="211"/>
      <c r="SKP51" s="211"/>
      <c r="SKQ51" s="211"/>
      <c r="SKR51" s="211"/>
      <c r="SKS51" s="211"/>
      <c r="SKT51" s="211"/>
      <c r="SKU51" s="211"/>
      <c r="SKV51" s="211"/>
      <c r="SKW51" s="211"/>
      <c r="SKX51" s="211"/>
      <c r="SKY51" s="211"/>
      <c r="SKZ51" s="211"/>
      <c r="SLA51" s="211"/>
      <c r="SLB51" s="211"/>
      <c r="SLC51" s="211"/>
      <c r="SLD51" s="211"/>
      <c r="SLE51" s="211"/>
      <c r="SLF51" s="211"/>
      <c r="SLG51" s="211"/>
      <c r="SLH51" s="211"/>
      <c r="SLI51" s="211"/>
      <c r="SLJ51" s="211"/>
      <c r="SLK51" s="211"/>
      <c r="SLL51" s="211"/>
      <c r="SLM51" s="211"/>
      <c r="SLN51" s="211"/>
      <c r="SLO51" s="211"/>
      <c r="SLP51" s="211"/>
      <c r="SLQ51" s="211"/>
      <c r="SLR51" s="211"/>
      <c r="SLS51" s="211"/>
      <c r="SLT51" s="211"/>
      <c r="SLU51" s="211"/>
      <c r="SLV51" s="211"/>
      <c r="SLW51" s="211"/>
      <c r="SLX51" s="211"/>
      <c r="SLY51" s="211"/>
      <c r="SLZ51" s="211"/>
      <c r="SMA51" s="211"/>
      <c r="SMB51" s="211"/>
      <c r="SMC51" s="211"/>
      <c r="SMD51" s="211"/>
      <c r="SME51" s="211"/>
      <c r="SMF51" s="211"/>
      <c r="SMG51" s="211"/>
      <c r="SMH51" s="211"/>
      <c r="SMI51" s="211"/>
      <c r="SMJ51" s="211"/>
      <c r="SMK51" s="211"/>
      <c r="SML51" s="211"/>
      <c r="SMM51" s="211"/>
      <c r="SMN51" s="211"/>
      <c r="SMO51" s="211"/>
      <c r="SMP51" s="211"/>
      <c r="SMQ51" s="211"/>
      <c r="SMR51" s="211"/>
      <c r="SMS51" s="211"/>
      <c r="SMT51" s="211"/>
      <c r="SMU51" s="211"/>
      <c r="SMV51" s="211"/>
      <c r="SMW51" s="211"/>
      <c r="SMX51" s="211"/>
      <c r="SMY51" s="211"/>
      <c r="SMZ51" s="211"/>
      <c r="SNA51" s="211"/>
      <c r="SNB51" s="211"/>
      <c r="SNC51" s="211"/>
      <c r="SND51" s="211"/>
      <c r="SNE51" s="211"/>
      <c r="SNF51" s="211"/>
      <c r="SNG51" s="211"/>
      <c r="SNH51" s="211"/>
      <c r="SNI51" s="211"/>
      <c r="SNJ51" s="211"/>
      <c r="SNK51" s="211"/>
      <c r="SNL51" s="211"/>
      <c r="SNM51" s="211"/>
      <c r="SNN51" s="211"/>
      <c r="SNO51" s="211"/>
      <c r="SNP51" s="211"/>
      <c r="SNQ51" s="211"/>
      <c r="SNR51" s="211"/>
      <c r="SNS51" s="211"/>
      <c r="SNT51" s="211"/>
      <c r="SNU51" s="211"/>
      <c r="SNV51" s="211"/>
      <c r="SNW51" s="211"/>
      <c r="SNX51" s="211"/>
      <c r="SNY51" s="211"/>
      <c r="SNZ51" s="211"/>
      <c r="SOA51" s="211"/>
      <c r="SOB51" s="211"/>
      <c r="SOC51" s="211"/>
      <c r="SOD51" s="211"/>
      <c r="SOE51" s="211"/>
      <c r="SOF51" s="211"/>
      <c r="SOG51" s="211"/>
      <c r="SOH51" s="211"/>
      <c r="SOI51" s="211"/>
      <c r="SOJ51" s="211"/>
      <c r="SOK51" s="211"/>
      <c r="SOL51" s="211"/>
      <c r="SOM51" s="211"/>
      <c r="SON51" s="211"/>
      <c r="SOO51" s="211"/>
      <c r="SOP51" s="211"/>
      <c r="SOQ51" s="211"/>
      <c r="SOR51" s="211"/>
      <c r="SOS51" s="211"/>
      <c r="SOT51" s="211"/>
      <c r="SOU51" s="211"/>
      <c r="SOV51" s="211"/>
      <c r="SOW51" s="211"/>
      <c r="SOX51" s="211"/>
      <c r="SOY51" s="211"/>
      <c r="SOZ51" s="211"/>
      <c r="SPA51" s="211"/>
      <c r="SPB51" s="211"/>
      <c r="SPC51" s="211"/>
      <c r="SPD51" s="211"/>
      <c r="SPE51" s="211"/>
      <c r="SPF51" s="211"/>
      <c r="SPG51" s="211"/>
      <c r="SPH51" s="211"/>
      <c r="SPI51" s="211"/>
      <c r="SPJ51" s="211"/>
      <c r="SPK51" s="211"/>
      <c r="SPL51" s="211"/>
      <c r="SPM51" s="211"/>
      <c r="SPN51" s="211"/>
      <c r="SPO51" s="211"/>
      <c r="SPP51" s="211"/>
      <c r="SPQ51" s="211"/>
      <c r="SPR51" s="211"/>
      <c r="SPS51" s="211"/>
      <c r="SPT51" s="211"/>
      <c r="SPU51" s="211"/>
      <c r="SPV51" s="211"/>
      <c r="SPW51" s="211"/>
      <c r="SPX51" s="211"/>
      <c r="SPY51" s="211"/>
      <c r="SPZ51" s="211"/>
      <c r="SQA51" s="211"/>
      <c r="SQB51" s="211"/>
      <c r="SQC51" s="211"/>
      <c r="SQD51" s="211"/>
      <c r="SQE51" s="211"/>
      <c r="SQF51" s="211"/>
      <c r="SQG51" s="211"/>
      <c r="SQH51" s="211"/>
      <c r="SQI51" s="211"/>
      <c r="SQJ51" s="211"/>
      <c r="SQK51" s="211"/>
      <c r="SQL51" s="211"/>
      <c r="SQM51" s="211"/>
      <c r="SQN51" s="211"/>
      <c r="SQO51" s="211"/>
      <c r="SQP51" s="211"/>
      <c r="SQQ51" s="211"/>
      <c r="SQR51" s="211"/>
      <c r="SQS51" s="211"/>
      <c r="SQT51" s="211"/>
      <c r="SQU51" s="211"/>
      <c r="SQV51" s="211"/>
      <c r="SQW51" s="211"/>
      <c r="SQX51" s="211"/>
      <c r="SQY51" s="211"/>
      <c r="SQZ51" s="211"/>
      <c r="SRA51" s="211"/>
      <c r="SRB51" s="211"/>
      <c r="SRC51" s="211"/>
      <c r="SRD51" s="211"/>
      <c r="SRE51" s="211"/>
      <c r="SRF51" s="211"/>
      <c r="SRG51" s="211"/>
      <c r="SRH51" s="211"/>
      <c r="SRI51" s="211"/>
      <c r="SRJ51" s="211"/>
      <c r="SRK51" s="211"/>
      <c r="SRL51" s="211"/>
      <c r="SRM51" s="211"/>
      <c r="SRN51" s="211"/>
      <c r="SRO51" s="211"/>
      <c r="SRP51" s="211"/>
      <c r="SRQ51" s="211"/>
      <c r="SRR51" s="211"/>
      <c r="SRS51" s="211"/>
      <c r="SRT51" s="211"/>
      <c r="SRU51" s="211"/>
      <c r="SRV51" s="211"/>
      <c r="SRW51" s="211"/>
      <c r="SRX51" s="211"/>
      <c r="SRY51" s="211"/>
      <c r="SRZ51" s="211"/>
      <c r="SSA51" s="211"/>
      <c r="SSB51" s="211"/>
      <c r="SSC51" s="211"/>
      <c r="SSD51" s="211"/>
      <c r="SSE51" s="211"/>
      <c r="SSF51" s="211"/>
      <c r="SSG51" s="211"/>
      <c r="SSH51" s="211"/>
      <c r="SSI51" s="211"/>
      <c r="SSJ51" s="211"/>
      <c r="SSK51" s="211"/>
      <c r="SSL51" s="211"/>
      <c r="SSM51" s="211"/>
      <c r="SSN51" s="211"/>
      <c r="SSO51" s="211"/>
      <c r="SSP51" s="211"/>
      <c r="SSQ51" s="211"/>
      <c r="SSR51" s="211"/>
      <c r="SSS51" s="211"/>
      <c r="SST51" s="211"/>
      <c r="SSU51" s="211"/>
      <c r="SSV51" s="211"/>
      <c r="SSW51" s="211"/>
      <c r="SSX51" s="211"/>
      <c r="SSY51" s="211"/>
      <c r="SSZ51" s="211"/>
      <c r="STA51" s="211"/>
      <c r="STB51" s="211"/>
      <c r="STC51" s="211"/>
      <c r="STD51" s="211"/>
      <c r="STE51" s="211"/>
      <c r="STF51" s="211"/>
      <c r="STG51" s="211"/>
      <c r="STH51" s="211"/>
      <c r="STI51" s="211"/>
      <c r="STJ51" s="211"/>
      <c r="STK51" s="211"/>
      <c r="STL51" s="211"/>
      <c r="STM51" s="211"/>
      <c r="STN51" s="211"/>
      <c r="STO51" s="211"/>
      <c r="STP51" s="211"/>
      <c r="STQ51" s="211"/>
      <c r="STR51" s="211"/>
      <c r="STS51" s="211"/>
      <c r="STT51" s="211"/>
      <c r="STU51" s="211"/>
      <c r="STV51" s="211"/>
      <c r="STW51" s="211"/>
      <c r="STX51" s="211"/>
      <c r="STY51" s="211"/>
      <c r="STZ51" s="211"/>
      <c r="SUA51" s="211"/>
      <c r="SUB51" s="211"/>
      <c r="SUC51" s="211"/>
      <c r="SUD51" s="211"/>
      <c r="SUE51" s="211"/>
      <c r="SUF51" s="211"/>
      <c r="SUG51" s="211"/>
      <c r="SUH51" s="211"/>
      <c r="SUI51" s="211"/>
      <c r="SUJ51" s="211"/>
      <c r="SUK51" s="211"/>
      <c r="SUL51" s="211"/>
      <c r="SUM51" s="211"/>
      <c r="SUN51" s="211"/>
      <c r="SUO51" s="211"/>
      <c r="SUP51" s="211"/>
      <c r="SUQ51" s="211"/>
      <c r="SUR51" s="211"/>
      <c r="SUS51" s="211"/>
      <c r="SUT51" s="211"/>
      <c r="SUU51" s="211"/>
      <c r="SUV51" s="211"/>
      <c r="SUW51" s="211"/>
      <c r="SUX51" s="211"/>
      <c r="SUY51" s="211"/>
      <c r="SUZ51" s="211"/>
      <c r="SVA51" s="211"/>
      <c r="SVB51" s="211"/>
      <c r="SVC51" s="211"/>
      <c r="SVD51" s="211"/>
      <c r="SVE51" s="211"/>
      <c r="SVF51" s="211"/>
      <c r="SVG51" s="211"/>
      <c r="SVH51" s="211"/>
      <c r="SVI51" s="211"/>
      <c r="SVJ51" s="211"/>
      <c r="SVK51" s="211"/>
      <c r="SVL51" s="211"/>
      <c r="SVM51" s="211"/>
      <c r="SVN51" s="211"/>
      <c r="SVO51" s="211"/>
      <c r="SVP51" s="211"/>
      <c r="SVQ51" s="211"/>
      <c r="SVR51" s="211"/>
      <c r="SVS51" s="211"/>
      <c r="SVT51" s="211"/>
      <c r="SVU51" s="211"/>
      <c r="SVV51" s="211"/>
      <c r="SVW51" s="211"/>
      <c r="SVX51" s="211"/>
      <c r="SVY51" s="211"/>
      <c r="SVZ51" s="211"/>
      <c r="SWA51" s="211"/>
      <c r="SWB51" s="211"/>
      <c r="SWC51" s="211"/>
      <c r="SWD51" s="211"/>
      <c r="SWE51" s="211"/>
      <c r="SWF51" s="211"/>
      <c r="SWG51" s="211"/>
      <c r="SWH51" s="211"/>
      <c r="SWI51" s="211"/>
      <c r="SWJ51" s="211"/>
      <c r="SWK51" s="211"/>
      <c r="SWL51" s="211"/>
      <c r="SWM51" s="211"/>
      <c r="SWN51" s="211"/>
      <c r="SWO51" s="211"/>
      <c r="SWP51" s="211"/>
      <c r="SWQ51" s="211"/>
      <c r="SWR51" s="211"/>
      <c r="SWS51" s="211"/>
      <c r="SWT51" s="211"/>
      <c r="SWU51" s="211"/>
      <c r="SWV51" s="211"/>
      <c r="SWW51" s="211"/>
      <c r="SWX51" s="211"/>
      <c r="SWY51" s="211"/>
      <c r="SWZ51" s="211"/>
      <c r="SXA51" s="211"/>
      <c r="SXB51" s="211"/>
      <c r="SXC51" s="211"/>
      <c r="SXD51" s="211"/>
      <c r="SXE51" s="211"/>
      <c r="SXF51" s="211"/>
      <c r="SXG51" s="211"/>
      <c r="SXH51" s="211"/>
      <c r="SXI51" s="211"/>
      <c r="SXJ51" s="211"/>
      <c r="SXK51" s="211"/>
      <c r="SXL51" s="211"/>
      <c r="SXM51" s="211"/>
      <c r="SXN51" s="211"/>
      <c r="SXO51" s="211"/>
      <c r="SXP51" s="211"/>
      <c r="SXQ51" s="211"/>
      <c r="SXR51" s="211"/>
      <c r="SXS51" s="211"/>
      <c r="SXT51" s="211"/>
      <c r="SXU51" s="211"/>
      <c r="SXV51" s="211"/>
      <c r="SXW51" s="211"/>
      <c r="SXX51" s="211"/>
      <c r="SXY51" s="211"/>
      <c r="SXZ51" s="211"/>
      <c r="SYA51" s="211"/>
      <c r="SYB51" s="211"/>
      <c r="SYC51" s="211"/>
      <c r="SYD51" s="211"/>
      <c r="SYE51" s="211"/>
      <c r="SYF51" s="211"/>
      <c r="SYG51" s="211"/>
      <c r="SYH51" s="211"/>
      <c r="SYI51" s="211"/>
      <c r="SYJ51" s="211"/>
      <c r="SYK51" s="211"/>
      <c r="SYL51" s="211"/>
      <c r="SYM51" s="211"/>
      <c r="SYN51" s="211"/>
      <c r="SYO51" s="211"/>
      <c r="SYP51" s="211"/>
      <c r="SYQ51" s="211"/>
      <c r="SYR51" s="211"/>
      <c r="SYS51" s="211"/>
      <c r="SYT51" s="211"/>
      <c r="SYU51" s="211"/>
      <c r="SYV51" s="211"/>
      <c r="SYW51" s="211"/>
      <c r="SYX51" s="211"/>
      <c r="SYY51" s="211"/>
      <c r="SYZ51" s="211"/>
      <c r="SZA51" s="211"/>
      <c r="SZB51" s="211"/>
      <c r="SZC51" s="211"/>
      <c r="SZD51" s="211"/>
      <c r="SZE51" s="211"/>
      <c r="SZF51" s="211"/>
      <c r="SZG51" s="211"/>
      <c r="SZH51" s="211"/>
      <c r="SZI51" s="211"/>
      <c r="SZJ51" s="211"/>
      <c r="SZK51" s="211"/>
      <c r="SZL51" s="211"/>
      <c r="SZM51" s="211"/>
      <c r="SZN51" s="211"/>
      <c r="SZO51" s="211"/>
      <c r="SZP51" s="211"/>
      <c r="SZQ51" s="211"/>
      <c r="SZR51" s="211"/>
      <c r="SZS51" s="211"/>
      <c r="SZT51" s="211"/>
      <c r="SZU51" s="211"/>
      <c r="SZV51" s="211"/>
      <c r="SZW51" s="211"/>
      <c r="SZX51" s="211"/>
      <c r="SZY51" s="211"/>
      <c r="SZZ51" s="211"/>
      <c r="TAA51" s="211"/>
      <c r="TAB51" s="211"/>
      <c r="TAC51" s="211"/>
      <c r="TAD51" s="211"/>
      <c r="TAE51" s="211"/>
      <c r="TAF51" s="211"/>
      <c r="TAG51" s="211"/>
      <c r="TAH51" s="211"/>
      <c r="TAI51" s="211"/>
      <c r="TAJ51" s="211"/>
      <c r="TAK51" s="211"/>
      <c r="TAL51" s="211"/>
      <c r="TAM51" s="211"/>
      <c r="TAN51" s="211"/>
      <c r="TAO51" s="211"/>
      <c r="TAP51" s="211"/>
      <c r="TAQ51" s="211"/>
      <c r="TAR51" s="211"/>
      <c r="TAS51" s="211"/>
      <c r="TAT51" s="211"/>
      <c r="TAU51" s="211"/>
      <c r="TAV51" s="211"/>
      <c r="TAW51" s="211"/>
      <c r="TAX51" s="211"/>
      <c r="TAY51" s="211"/>
      <c r="TAZ51" s="211"/>
      <c r="TBA51" s="211"/>
      <c r="TBB51" s="211"/>
      <c r="TBC51" s="211"/>
      <c r="TBD51" s="211"/>
      <c r="TBE51" s="211"/>
      <c r="TBF51" s="211"/>
      <c r="TBG51" s="211"/>
      <c r="TBH51" s="211"/>
      <c r="TBI51" s="211"/>
      <c r="TBJ51" s="211"/>
      <c r="TBK51" s="211"/>
      <c r="TBL51" s="211"/>
      <c r="TBM51" s="211"/>
      <c r="TBN51" s="211"/>
      <c r="TBO51" s="211"/>
      <c r="TBP51" s="211"/>
      <c r="TBQ51" s="211"/>
      <c r="TBR51" s="211"/>
      <c r="TBS51" s="211"/>
      <c r="TBT51" s="211"/>
      <c r="TBU51" s="211"/>
      <c r="TBV51" s="211"/>
      <c r="TBW51" s="211"/>
      <c r="TBX51" s="211"/>
      <c r="TBY51" s="211"/>
      <c r="TBZ51" s="211"/>
      <c r="TCA51" s="211"/>
      <c r="TCB51" s="211"/>
      <c r="TCC51" s="211"/>
      <c r="TCD51" s="211"/>
      <c r="TCE51" s="211"/>
      <c r="TCF51" s="211"/>
      <c r="TCG51" s="211"/>
      <c r="TCH51" s="211"/>
      <c r="TCI51" s="211"/>
      <c r="TCJ51" s="211"/>
      <c r="TCK51" s="211"/>
      <c r="TCL51" s="211"/>
      <c r="TCM51" s="211"/>
      <c r="TCN51" s="211"/>
      <c r="TCO51" s="211"/>
      <c r="TCP51" s="211"/>
      <c r="TCQ51" s="211"/>
      <c r="TCR51" s="211"/>
      <c r="TCS51" s="211"/>
      <c r="TCT51" s="211"/>
      <c r="TCU51" s="211"/>
      <c r="TCV51" s="211"/>
      <c r="TCW51" s="211"/>
      <c r="TCX51" s="211"/>
      <c r="TCY51" s="211"/>
      <c r="TCZ51" s="211"/>
      <c r="TDA51" s="211"/>
      <c r="TDB51" s="211"/>
      <c r="TDC51" s="211"/>
      <c r="TDD51" s="211"/>
      <c r="TDE51" s="211"/>
      <c r="TDF51" s="211"/>
      <c r="TDG51" s="211"/>
      <c r="TDH51" s="211"/>
      <c r="TDI51" s="211"/>
      <c r="TDJ51" s="211"/>
      <c r="TDK51" s="211"/>
      <c r="TDL51" s="211"/>
      <c r="TDM51" s="211"/>
      <c r="TDN51" s="211"/>
      <c r="TDO51" s="211"/>
      <c r="TDP51" s="211"/>
      <c r="TDQ51" s="211"/>
      <c r="TDR51" s="211"/>
      <c r="TDS51" s="211"/>
      <c r="TDT51" s="211"/>
      <c r="TDU51" s="211"/>
      <c r="TDV51" s="211"/>
      <c r="TDW51" s="211"/>
      <c r="TDX51" s="211"/>
      <c r="TDY51" s="211"/>
      <c r="TDZ51" s="211"/>
      <c r="TEA51" s="211"/>
      <c r="TEB51" s="211"/>
      <c r="TEC51" s="211"/>
      <c r="TED51" s="211"/>
      <c r="TEE51" s="211"/>
      <c r="TEF51" s="211"/>
      <c r="TEG51" s="211"/>
      <c r="TEH51" s="211"/>
      <c r="TEI51" s="211"/>
      <c r="TEJ51" s="211"/>
      <c r="TEK51" s="211"/>
      <c r="TEL51" s="211"/>
      <c r="TEM51" s="211"/>
      <c r="TEN51" s="211"/>
      <c r="TEO51" s="211"/>
      <c r="TEP51" s="211"/>
      <c r="TEQ51" s="211"/>
      <c r="TER51" s="211"/>
      <c r="TES51" s="211"/>
      <c r="TET51" s="211"/>
      <c r="TEU51" s="211"/>
      <c r="TEV51" s="211"/>
      <c r="TEW51" s="211"/>
      <c r="TEX51" s="211"/>
      <c r="TEY51" s="211"/>
      <c r="TEZ51" s="211"/>
      <c r="TFA51" s="211"/>
      <c r="TFB51" s="211"/>
      <c r="TFC51" s="211"/>
      <c r="TFD51" s="211"/>
      <c r="TFE51" s="211"/>
      <c r="TFF51" s="211"/>
      <c r="TFG51" s="211"/>
      <c r="TFH51" s="211"/>
      <c r="TFI51" s="211"/>
      <c r="TFJ51" s="211"/>
      <c r="TFK51" s="211"/>
      <c r="TFL51" s="211"/>
      <c r="TFM51" s="211"/>
      <c r="TFN51" s="211"/>
      <c r="TFO51" s="211"/>
      <c r="TFP51" s="211"/>
      <c r="TFQ51" s="211"/>
      <c r="TFR51" s="211"/>
      <c r="TFS51" s="211"/>
      <c r="TFT51" s="211"/>
      <c r="TFU51" s="211"/>
      <c r="TFV51" s="211"/>
      <c r="TFW51" s="211"/>
      <c r="TFX51" s="211"/>
      <c r="TFY51" s="211"/>
      <c r="TFZ51" s="211"/>
      <c r="TGA51" s="211"/>
      <c r="TGB51" s="211"/>
      <c r="TGC51" s="211"/>
      <c r="TGD51" s="211"/>
      <c r="TGE51" s="211"/>
      <c r="TGF51" s="211"/>
      <c r="TGG51" s="211"/>
      <c r="TGH51" s="211"/>
      <c r="TGI51" s="211"/>
      <c r="TGJ51" s="211"/>
      <c r="TGK51" s="211"/>
      <c r="TGL51" s="211"/>
      <c r="TGM51" s="211"/>
      <c r="TGN51" s="211"/>
      <c r="TGO51" s="211"/>
      <c r="TGP51" s="211"/>
      <c r="TGQ51" s="211"/>
      <c r="TGR51" s="211"/>
      <c r="TGS51" s="211"/>
      <c r="TGT51" s="211"/>
      <c r="TGU51" s="211"/>
      <c r="TGV51" s="211"/>
      <c r="TGW51" s="211"/>
      <c r="TGX51" s="211"/>
      <c r="TGY51" s="211"/>
      <c r="TGZ51" s="211"/>
      <c r="THA51" s="211"/>
      <c r="THB51" s="211"/>
      <c r="THC51" s="211"/>
      <c r="THD51" s="211"/>
      <c r="THE51" s="211"/>
      <c r="THF51" s="211"/>
      <c r="THG51" s="211"/>
      <c r="THH51" s="211"/>
      <c r="THI51" s="211"/>
      <c r="THJ51" s="211"/>
      <c r="THK51" s="211"/>
      <c r="THL51" s="211"/>
      <c r="THM51" s="211"/>
      <c r="THN51" s="211"/>
      <c r="THO51" s="211"/>
      <c r="THP51" s="211"/>
      <c r="THQ51" s="211"/>
      <c r="THR51" s="211"/>
      <c r="THS51" s="211"/>
      <c r="THT51" s="211"/>
      <c r="THU51" s="211"/>
      <c r="THV51" s="211"/>
      <c r="THW51" s="211"/>
      <c r="THX51" s="211"/>
      <c r="THY51" s="211"/>
      <c r="THZ51" s="211"/>
      <c r="TIA51" s="211"/>
      <c r="TIB51" s="211"/>
      <c r="TIC51" s="211"/>
      <c r="TID51" s="211"/>
      <c r="TIE51" s="211"/>
      <c r="TIF51" s="211"/>
      <c r="TIG51" s="211"/>
      <c r="TIH51" s="211"/>
      <c r="TII51" s="211"/>
      <c r="TIJ51" s="211"/>
      <c r="TIK51" s="211"/>
      <c r="TIL51" s="211"/>
      <c r="TIM51" s="211"/>
      <c r="TIN51" s="211"/>
      <c r="TIO51" s="211"/>
      <c r="TIP51" s="211"/>
      <c r="TIQ51" s="211"/>
      <c r="TIR51" s="211"/>
      <c r="TIS51" s="211"/>
      <c r="TIT51" s="211"/>
      <c r="TIU51" s="211"/>
      <c r="TIV51" s="211"/>
      <c r="TIW51" s="211"/>
      <c r="TIX51" s="211"/>
      <c r="TIY51" s="211"/>
      <c r="TIZ51" s="211"/>
      <c r="TJA51" s="211"/>
      <c r="TJB51" s="211"/>
      <c r="TJC51" s="211"/>
      <c r="TJD51" s="211"/>
      <c r="TJE51" s="211"/>
      <c r="TJF51" s="211"/>
      <c r="TJG51" s="211"/>
      <c r="TJH51" s="211"/>
      <c r="TJI51" s="211"/>
      <c r="TJJ51" s="211"/>
      <c r="TJK51" s="211"/>
      <c r="TJL51" s="211"/>
      <c r="TJM51" s="211"/>
      <c r="TJN51" s="211"/>
      <c r="TJO51" s="211"/>
      <c r="TJP51" s="211"/>
      <c r="TJQ51" s="211"/>
      <c r="TJR51" s="211"/>
      <c r="TJS51" s="211"/>
      <c r="TJT51" s="211"/>
      <c r="TJU51" s="211"/>
      <c r="TJV51" s="211"/>
      <c r="TJW51" s="211"/>
      <c r="TJX51" s="211"/>
      <c r="TJY51" s="211"/>
      <c r="TJZ51" s="211"/>
      <c r="TKA51" s="211"/>
      <c r="TKB51" s="211"/>
      <c r="TKC51" s="211"/>
      <c r="TKD51" s="211"/>
      <c r="TKE51" s="211"/>
      <c r="TKF51" s="211"/>
      <c r="TKG51" s="211"/>
      <c r="TKH51" s="211"/>
      <c r="TKI51" s="211"/>
      <c r="TKJ51" s="211"/>
      <c r="TKK51" s="211"/>
      <c r="TKL51" s="211"/>
      <c r="TKM51" s="211"/>
      <c r="TKN51" s="211"/>
      <c r="TKO51" s="211"/>
      <c r="TKP51" s="211"/>
      <c r="TKQ51" s="211"/>
      <c r="TKR51" s="211"/>
      <c r="TKS51" s="211"/>
      <c r="TKT51" s="211"/>
      <c r="TKU51" s="211"/>
      <c r="TKV51" s="211"/>
      <c r="TKW51" s="211"/>
      <c r="TKX51" s="211"/>
      <c r="TKY51" s="211"/>
      <c r="TKZ51" s="211"/>
      <c r="TLA51" s="211"/>
      <c r="TLB51" s="211"/>
      <c r="TLC51" s="211"/>
      <c r="TLD51" s="211"/>
      <c r="TLE51" s="211"/>
      <c r="TLF51" s="211"/>
      <c r="TLG51" s="211"/>
      <c r="TLH51" s="211"/>
      <c r="TLI51" s="211"/>
      <c r="TLJ51" s="211"/>
      <c r="TLK51" s="211"/>
      <c r="TLL51" s="211"/>
      <c r="TLM51" s="211"/>
      <c r="TLN51" s="211"/>
      <c r="TLO51" s="211"/>
      <c r="TLP51" s="211"/>
      <c r="TLQ51" s="211"/>
      <c r="TLR51" s="211"/>
      <c r="TLS51" s="211"/>
      <c r="TLT51" s="211"/>
      <c r="TLU51" s="211"/>
      <c r="TLV51" s="211"/>
      <c r="TLW51" s="211"/>
      <c r="TLX51" s="211"/>
      <c r="TLY51" s="211"/>
      <c r="TLZ51" s="211"/>
      <c r="TMA51" s="211"/>
      <c r="TMB51" s="211"/>
      <c r="TMC51" s="211"/>
      <c r="TMD51" s="211"/>
      <c r="TME51" s="211"/>
      <c r="TMF51" s="211"/>
      <c r="TMG51" s="211"/>
      <c r="TMH51" s="211"/>
      <c r="TMI51" s="211"/>
      <c r="TMJ51" s="211"/>
      <c r="TMK51" s="211"/>
      <c r="TML51" s="211"/>
      <c r="TMM51" s="211"/>
      <c r="TMN51" s="211"/>
      <c r="TMO51" s="211"/>
      <c r="TMP51" s="211"/>
      <c r="TMQ51" s="211"/>
      <c r="TMR51" s="211"/>
      <c r="TMS51" s="211"/>
      <c r="TMT51" s="211"/>
      <c r="TMU51" s="211"/>
      <c r="TMV51" s="211"/>
      <c r="TMW51" s="211"/>
      <c r="TMX51" s="211"/>
      <c r="TMY51" s="211"/>
      <c r="TMZ51" s="211"/>
      <c r="TNA51" s="211"/>
      <c r="TNB51" s="211"/>
      <c r="TNC51" s="211"/>
      <c r="TND51" s="211"/>
      <c r="TNE51" s="211"/>
      <c r="TNF51" s="211"/>
      <c r="TNG51" s="211"/>
      <c r="TNH51" s="211"/>
      <c r="TNI51" s="211"/>
      <c r="TNJ51" s="211"/>
      <c r="TNK51" s="211"/>
      <c r="TNL51" s="211"/>
      <c r="TNM51" s="211"/>
      <c r="TNN51" s="211"/>
      <c r="TNO51" s="211"/>
      <c r="TNP51" s="211"/>
      <c r="TNQ51" s="211"/>
      <c r="TNR51" s="211"/>
      <c r="TNS51" s="211"/>
      <c r="TNT51" s="211"/>
      <c r="TNU51" s="211"/>
      <c r="TNV51" s="211"/>
      <c r="TNW51" s="211"/>
      <c r="TNX51" s="211"/>
      <c r="TNY51" s="211"/>
      <c r="TNZ51" s="211"/>
      <c r="TOA51" s="211"/>
      <c r="TOB51" s="211"/>
      <c r="TOC51" s="211"/>
      <c r="TOD51" s="211"/>
      <c r="TOE51" s="211"/>
      <c r="TOF51" s="211"/>
      <c r="TOG51" s="211"/>
      <c r="TOH51" s="211"/>
      <c r="TOI51" s="211"/>
      <c r="TOJ51" s="211"/>
      <c r="TOK51" s="211"/>
      <c r="TOL51" s="211"/>
      <c r="TOM51" s="211"/>
      <c r="TON51" s="211"/>
      <c r="TOO51" s="211"/>
      <c r="TOP51" s="211"/>
      <c r="TOQ51" s="211"/>
      <c r="TOR51" s="211"/>
      <c r="TOS51" s="211"/>
      <c r="TOT51" s="211"/>
      <c r="TOU51" s="211"/>
      <c r="TOV51" s="211"/>
      <c r="TOW51" s="211"/>
      <c r="TOX51" s="211"/>
      <c r="TOY51" s="211"/>
      <c r="TOZ51" s="211"/>
      <c r="TPA51" s="211"/>
      <c r="TPB51" s="211"/>
      <c r="TPC51" s="211"/>
      <c r="TPD51" s="211"/>
      <c r="TPE51" s="211"/>
      <c r="TPF51" s="211"/>
      <c r="TPG51" s="211"/>
      <c r="TPH51" s="211"/>
      <c r="TPI51" s="211"/>
      <c r="TPJ51" s="211"/>
      <c r="TPK51" s="211"/>
      <c r="TPL51" s="211"/>
      <c r="TPM51" s="211"/>
      <c r="TPN51" s="211"/>
      <c r="TPO51" s="211"/>
      <c r="TPP51" s="211"/>
      <c r="TPQ51" s="211"/>
      <c r="TPR51" s="211"/>
      <c r="TPS51" s="211"/>
      <c r="TPT51" s="211"/>
      <c r="TPU51" s="211"/>
      <c r="TPV51" s="211"/>
      <c r="TPW51" s="211"/>
      <c r="TPX51" s="211"/>
      <c r="TPY51" s="211"/>
      <c r="TPZ51" s="211"/>
      <c r="TQA51" s="211"/>
      <c r="TQB51" s="211"/>
      <c r="TQC51" s="211"/>
      <c r="TQD51" s="211"/>
      <c r="TQE51" s="211"/>
      <c r="TQF51" s="211"/>
      <c r="TQG51" s="211"/>
      <c r="TQH51" s="211"/>
      <c r="TQI51" s="211"/>
      <c r="TQJ51" s="211"/>
      <c r="TQK51" s="211"/>
      <c r="TQL51" s="211"/>
      <c r="TQM51" s="211"/>
      <c r="TQN51" s="211"/>
      <c r="TQO51" s="211"/>
      <c r="TQP51" s="211"/>
      <c r="TQQ51" s="211"/>
      <c r="TQR51" s="211"/>
      <c r="TQS51" s="211"/>
      <c r="TQT51" s="211"/>
      <c r="TQU51" s="211"/>
      <c r="TQV51" s="211"/>
      <c r="TQW51" s="211"/>
      <c r="TQX51" s="211"/>
      <c r="TQY51" s="211"/>
      <c r="TQZ51" s="211"/>
      <c r="TRA51" s="211"/>
      <c r="TRB51" s="211"/>
      <c r="TRC51" s="211"/>
      <c r="TRD51" s="211"/>
      <c r="TRE51" s="211"/>
      <c r="TRF51" s="211"/>
      <c r="TRG51" s="211"/>
      <c r="TRH51" s="211"/>
      <c r="TRI51" s="211"/>
      <c r="TRJ51" s="211"/>
      <c r="TRK51" s="211"/>
      <c r="TRL51" s="211"/>
      <c r="TRM51" s="211"/>
      <c r="TRN51" s="211"/>
      <c r="TRO51" s="211"/>
      <c r="TRP51" s="211"/>
      <c r="TRQ51" s="211"/>
      <c r="TRR51" s="211"/>
      <c r="TRS51" s="211"/>
      <c r="TRT51" s="211"/>
      <c r="TRU51" s="211"/>
      <c r="TRV51" s="211"/>
      <c r="TRW51" s="211"/>
      <c r="TRX51" s="211"/>
      <c r="TRY51" s="211"/>
      <c r="TRZ51" s="211"/>
      <c r="TSA51" s="211"/>
      <c r="TSB51" s="211"/>
      <c r="TSC51" s="211"/>
      <c r="TSD51" s="211"/>
      <c r="TSE51" s="211"/>
      <c r="TSF51" s="211"/>
      <c r="TSG51" s="211"/>
      <c r="TSH51" s="211"/>
      <c r="TSI51" s="211"/>
      <c r="TSJ51" s="211"/>
      <c r="TSK51" s="211"/>
      <c r="TSL51" s="211"/>
      <c r="TSM51" s="211"/>
      <c r="TSN51" s="211"/>
      <c r="TSO51" s="211"/>
      <c r="TSP51" s="211"/>
      <c r="TSQ51" s="211"/>
      <c r="TSR51" s="211"/>
      <c r="TSS51" s="211"/>
      <c r="TST51" s="211"/>
      <c r="TSU51" s="211"/>
      <c r="TSV51" s="211"/>
      <c r="TSW51" s="211"/>
      <c r="TSX51" s="211"/>
      <c r="TSY51" s="211"/>
      <c r="TSZ51" s="211"/>
      <c r="TTA51" s="211"/>
      <c r="TTB51" s="211"/>
      <c r="TTC51" s="211"/>
      <c r="TTD51" s="211"/>
      <c r="TTE51" s="211"/>
      <c r="TTF51" s="211"/>
      <c r="TTG51" s="211"/>
      <c r="TTH51" s="211"/>
      <c r="TTI51" s="211"/>
      <c r="TTJ51" s="211"/>
      <c r="TTK51" s="211"/>
      <c r="TTL51" s="211"/>
      <c r="TTM51" s="211"/>
      <c r="TTN51" s="211"/>
      <c r="TTO51" s="211"/>
      <c r="TTP51" s="211"/>
      <c r="TTQ51" s="211"/>
      <c r="TTR51" s="211"/>
      <c r="TTS51" s="211"/>
      <c r="TTT51" s="211"/>
      <c r="TTU51" s="211"/>
      <c r="TTV51" s="211"/>
      <c r="TTW51" s="211"/>
      <c r="TTX51" s="211"/>
      <c r="TTY51" s="211"/>
      <c r="TTZ51" s="211"/>
      <c r="TUA51" s="211"/>
      <c r="TUB51" s="211"/>
      <c r="TUC51" s="211"/>
      <c r="TUD51" s="211"/>
      <c r="TUE51" s="211"/>
      <c r="TUF51" s="211"/>
      <c r="TUG51" s="211"/>
      <c r="TUH51" s="211"/>
      <c r="TUI51" s="211"/>
      <c r="TUJ51" s="211"/>
      <c r="TUK51" s="211"/>
      <c r="TUL51" s="211"/>
      <c r="TUM51" s="211"/>
      <c r="TUN51" s="211"/>
      <c r="TUO51" s="211"/>
      <c r="TUP51" s="211"/>
      <c r="TUQ51" s="211"/>
      <c r="TUR51" s="211"/>
      <c r="TUS51" s="211"/>
      <c r="TUT51" s="211"/>
      <c r="TUU51" s="211"/>
      <c r="TUV51" s="211"/>
      <c r="TUW51" s="211"/>
      <c r="TUX51" s="211"/>
      <c r="TUY51" s="211"/>
      <c r="TUZ51" s="211"/>
      <c r="TVA51" s="211"/>
      <c r="TVB51" s="211"/>
      <c r="TVC51" s="211"/>
      <c r="TVD51" s="211"/>
      <c r="TVE51" s="211"/>
      <c r="TVF51" s="211"/>
      <c r="TVG51" s="211"/>
      <c r="TVH51" s="211"/>
      <c r="TVI51" s="211"/>
      <c r="TVJ51" s="211"/>
      <c r="TVK51" s="211"/>
      <c r="TVL51" s="211"/>
      <c r="TVM51" s="211"/>
      <c r="TVN51" s="211"/>
      <c r="TVO51" s="211"/>
      <c r="TVP51" s="211"/>
      <c r="TVQ51" s="211"/>
      <c r="TVR51" s="211"/>
      <c r="TVS51" s="211"/>
      <c r="TVT51" s="211"/>
      <c r="TVU51" s="211"/>
      <c r="TVV51" s="211"/>
      <c r="TVW51" s="211"/>
      <c r="TVX51" s="211"/>
      <c r="TVY51" s="211"/>
      <c r="TVZ51" s="211"/>
      <c r="TWA51" s="211"/>
      <c r="TWB51" s="211"/>
      <c r="TWC51" s="211"/>
      <c r="TWD51" s="211"/>
      <c r="TWE51" s="211"/>
      <c r="TWF51" s="211"/>
      <c r="TWG51" s="211"/>
      <c r="TWH51" s="211"/>
      <c r="TWI51" s="211"/>
      <c r="TWJ51" s="211"/>
      <c r="TWK51" s="211"/>
      <c r="TWL51" s="211"/>
      <c r="TWM51" s="211"/>
      <c r="TWN51" s="211"/>
      <c r="TWO51" s="211"/>
      <c r="TWP51" s="211"/>
      <c r="TWQ51" s="211"/>
      <c r="TWR51" s="211"/>
      <c r="TWS51" s="211"/>
      <c r="TWT51" s="211"/>
      <c r="TWU51" s="211"/>
      <c r="TWV51" s="211"/>
      <c r="TWW51" s="211"/>
      <c r="TWX51" s="211"/>
      <c r="TWY51" s="211"/>
      <c r="TWZ51" s="211"/>
      <c r="TXA51" s="211"/>
      <c r="TXB51" s="211"/>
      <c r="TXC51" s="211"/>
      <c r="TXD51" s="211"/>
      <c r="TXE51" s="211"/>
      <c r="TXF51" s="211"/>
      <c r="TXG51" s="211"/>
      <c r="TXH51" s="211"/>
      <c r="TXI51" s="211"/>
      <c r="TXJ51" s="211"/>
      <c r="TXK51" s="211"/>
      <c r="TXL51" s="211"/>
      <c r="TXM51" s="211"/>
      <c r="TXN51" s="211"/>
      <c r="TXO51" s="211"/>
      <c r="TXP51" s="211"/>
      <c r="TXQ51" s="211"/>
      <c r="TXR51" s="211"/>
      <c r="TXS51" s="211"/>
      <c r="TXT51" s="211"/>
      <c r="TXU51" s="211"/>
      <c r="TXV51" s="211"/>
      <c r="TXW51" s="211"/>
      <c r="TXX51" s="211"/>
      <c r="TXY51" s="211"/>
      <c r="TXZ51" s="211"/>
      <c r="TYA51" s="211"/>
      <c r="TYB51" s="211"/>
      <c r="TYC51" s="211"/>
      <c r="TYD51" s="211"/>
      <c r="TYE51" s="211"/>
      <c r="TYF51" s="211"/>
      <c r="TYG51" s="211"/>
      <c r="TYH51" s="211"/>
      <c r="TYI51" s="211"/>
      <c r="TYJ51" s="211"/>
      <c r="TYK51" s="211"/>
      <c r="TYL51" s="211"/>
      <c r="TYM51" s="211"/>
      <c r="TYN51" s="211"/>
      <c r="TYO51" s="211"/>
      <c r="TYP51" s="211"/>
      <c r="TYQ51" s="211"/>
      <c r="TYR51" s="211"/>
      <c r="TYS51" s="211"/>
      <c r="TYT51" s="211"/>
      <c r="TYU51" s="211"/>
      <c r="TYV51" s="211"/>
      <c r="TYW51" s="211"/>
      <c r="TYX51" s="211"/>
      <c r="TYY51" s="211"/>
      <c r="TYZ51" s="211"/>
      <c r="TZA51" s="211"/>
      <c r="TZB51" s="211"/>
      <c r="TZC51" s="211"/>
      <c r="TZD51" s="211"/>
      <c r="TZE51" s="211"/>
      <c r="TZF51" s="211"/>
      <c r="TZG51" s="211"/>
      <c r="TZH51" s="211"/>
      <c r="TZI51" s="211"/>
      <c r="TZJ51" s="211"/>
      <c r="TZK51" s="211"/>
      <c r="TZL51" s="211"/>
      <c r="TZM51" s="211"/>
      <c r="TZN51" s="211"/>
      <c r="TZO51" s="211"/>
      <c r="TZP51" s="211"/>
      <c r="TZQ51" s="211"/>
      <c r="TZR51" s="211"/>
      <c r="TZS51" s="211"/>
      <c r="TZT51" s="211"/>
      <c r="TZU51" s="211"/>
      <c r="TZV51" s="211"/>
      <c r="TZW51" s="211"/>
      <c r="TZX51" s="211"/>
      <c r="TZY51" s="211"/>
      <c r="TZZ51" s="211"/>
      <c r="UAA51" s="211"/>
      <c r="UAB51" s="211"/>
      <c r="UAC51" s="211"/>
      <c r="UAD51" s="211"/>
      <c r="UAE51" s="211"/>
      <c r="UAF51" s="211"/>
      <c r="UAG51" s="211"/>
      <c r="UAH51" s="211"/>
      <c r="UAI51" s="211"/>
      <c r="UAJ51" s="211"/>
      <c r="UAK51" s="211"/>
      <c r="UAL51" s="211"/>
      <c r="UAM51" s="211"/>
      <c r="UAN51" s="211"/>
      <c r="UAO51" s="211"/>
      <c r="UAP51" s="211"/>
      <c r="UAQ51" s="211"/>
      <c r="UAR51" s="211"/>
      <c r="UAS51" s="211"/>
      <c r="UAT51" s="211"/>
      <c r="UAU51" s="211"/>
      <c r="UAV51" s="211"/>
      <c r="UAW51" s="211"/>
      <c r="UAX51" s="211"/>
      <c r="UAY51" s="211"/>
      <c r="UAZ51" s="211"/>
      <c r="UBA51" s="211"/>
      <c r="UBB51" s="211"/>
      <c r="UBC51" s="211"/>
      <c r="UBD51" s="211"/>
      <c r="UBE51" s="211"/>
      <c r="UBF51" s="211"/>
      <c r="UBG51" s="211"/>
      <c r="UBH51" s="211"/>
      <c r="UBI51" s="211"/>
      <c r="UBJ51" s="211"/>
      <c r="UBK51" s="211"/>
      <c r="UBL51" s="211"/>
      <c r="UBM51" s="211"/>
      <c r="UBN51" s="211"/>
      <c r="UBO51" s="211"/>
      <c r="UBP51" s="211"/>
      <c r="UBQ51" s="211"/>
      <c r="UBR51" s="211"/>
      <c r="UBS51" s="211"/>
      <c r="UBT51" s="211"/>
      <c r="UBU51" s="211"/>
      <c r="UBV51" s="211"/>
      <c r="UBW51" s="211"/>
      <c r="UBX51" s="211"/>
      <c r="UBY51" s="211"/>
      <c r="UBZ51" s="211"/>
      <c r="UCA51" s="211"/>
      <c r="UCB51" s="211"/>
      <c r="UCC51" s="211"/>
      <c r="UCD51" s="211"/>
      <c r="UCE51" s="211"/>
      <c r="UCF51" s="211"/>
      <c r="UCG51" s="211"/>
      <c r="UCH51" s="211"/>
      <c r="UCI51" s="211"/>
      <c r="UCJ51" s="211"/>
      <c r="UCK51" s="211"/>
      <c r="UCL51" s="211"/>
      <c r="UCM51" s="211"/>
      <c r="UCN51" s="211"/>
      <c r="UCO51" s="211"/>
      <c r="UCP51" s="211"/>
      <c r="UCQ51" s="211"/>
      <c r="UCR51" s="211"/>
      <c r="UCS51" s="211"/>
      <c r="UCT51" s="211"/>
      <c r="UCU51" s="211"/>
      <c r="UCV51" s="211"/>
      <c r="UCW51" s="211"/>
      <c r="UCX51" s="211"/>
      <c r="UCY51" s="211"/>
      <c r="UCZ51" s="211"/>
      <c r="UDA51" s="211"/>
      <c r="UDB51" s="211"/>
      <c r="UDC51" s="211"/>
      <c r="UDD51" s="211"/>
      <c r="UDE51" s="211"/>
      <c r="UDF51" s="211"/>
      <c r="UDG51" s="211"/>
      <c r="UDH51" s="211"/>
      <c r="UDI51" s="211"/>
      <c r="UDJ51" s="211"/>
      <c r="UDK51" s="211"/>
      <c r="UDL51" s="211"/>
      <c r="UDM51" s="211"/>
      <c r="UDN51" s="211"/>
      <c r="UDO51" s="211"/>
      <c r="UDP51" s="211"/>
      <c r="UDQ51" s="211"/>
      <c r="UDR51" s="211"/>
      <c r="UDS51" s="211"/>
      <c r="UDT51" s="211"/>
      <c r="UDU51" s="211"/>
      <c r="UDV51" s="211"/>
      <c r="UDW51" s="211"/>
      <c r="UDX51" s="211"/>
      <c r="UDY51" s="211"/>
      <c r="UDZ51" s="211"/>
      <c r="UEA51" s="211"/>
      <c r="UEB51" s="211"/>
      <c r="UEC51" s="211"/>
      <c r="UED51" s="211"/>
      <c r="UEE51" s="211"/>
      <c r="UEF51" s="211"/>
      <c r="UEG51" s="211"/>
      <c r="UEH51" s="211"/>
      <c r="UEI51" s="211"/>
      <c r="UEJ51" s="211"/>
      <c r="UEK51" s="211"/>
      <c r="UEL51" s="211"/>
      <c r="UEM51" s="211"/>
      <c r="UEN51" s="211"/>
      <c r="UEO51" s="211"/>
      <c r="UEP51" s="211"/>
      <c r="UEQ51" s="211"/>
      <c r="UER51" s="211"/>
      <c r="UES51" s="211"/>
      <c r="UET51" s="211"/>
      <c r="UEU51" s="211"/>
      <c r="UEV51" s="211"/>
      <c r="UEW51" s="211"/>
      <c r="UEX51" s="211"/>
      <c r="UEY51" s="211"/>
      <c r="UEZ51" s="211"/>
      <c r="UFA51" s="211"/>
      <c r="UFB51" s="211"/>
      <c r="UFC51" s="211"/>
      <c r="UFD51" s="211"/>
      <c r="UFE51" s="211"/>
      <c r="UFF51" s="211"/>
      <c r="UFG51" s="211"/>
      <c r="UFH51" s="211"/>
      <c r="UFI51" s="211"/>
      <c r="UFJ51" s="211"/>
      <c r="UFK51" s="211"/>
      <c r="UFL51" s="211"/>
      <c r="UFM51" s="211"/>
      <c r="UFN51" s="211"/>
      <c r="UFO51" s="211"/>
      <c r="UFP51" s="211"/>
      <c r="UFQ51" s="211"/>
      <c r="UFR51" s="211"/>
      <c r="UFS51" s="211"/>
      <c r="UFT51" s="211"/>
      <c r="UFU51" s="211"/>
      <c r="UFV51" s="211"/>
      <c r="UFW51" s="211"/>
      <c r="UFX51" s="211"/>
      <c r="UFY51" s="211"/>
      <c r="UFZ51" s="211"/>
      <c r="UGA51" s="211"/>
      <c r="UGB51" s="211"/>
      <c r="UGC51" s="211"/>
      <c r="UGD51" s="211"/>
      <c r="UGE51" s="211"/>
      <c r="UGF51" s="211"/>
      <c r="UGG51" s="211"/>
      <c r="UGH51" s="211"/>
      <c r="UGI51" s="211"/>
      <c r="UGJ51" s="211"/>
      <c r="UGK51" s="211"/>
      <c r="UGL51" s="211"/>
      <c r="UGM51" s="211"/>
      <c r="UGN51" s="211"/>
      <c r="UGO51" s="211"/>
      <c r="UGP51" s="211"/>
      <c r="UGQ51" s="211"/>
      <c r="UGR51" s="211"/>
      <c r="UGS51" s="211"/>
      <c r="UGT51" s="211"/>
      <c r="UGU51" s="211"/>
      <c r="UGV51" s="211"/>
      <c r="UGW51" s="211"/>
      <c r="UGX51" s="211"/>
      <c r="UGY51" s="211"/>
      <c r="UGZ51" s="211"/>
      <c r="UHA51" s="211"/>
      <c r="UHB51" s="211"/>
      <c r="UHC51" s="211"/>
      <c r="UHD51" s="211"/>
      <c r="UHE51" s="211"/>
      <c r="UHF51" s="211"/>
      <c r="UHG51" s="211"/>
      <c r="UHH51" s="211"/>
      <c r="UHI51" s="211"/>
      <c r="UHJ51" s="211"/>
      <c r="UHK51" s="211"/>
      <c r="UHL51" s="211"/>
      <c r="UHM51" s="211"/>
      <c r="UHN51" s="211"/>
      <c r="UHO51" s="211"/>
      <c r="UHP51" s="211"/>
      <c r="UHQ51" s="211"/>
      <c r="UHR51" s="211"/>
      <c r="UHS51" s="211"/>
      <c r="UHT51" s="211"/>
      <c r="UHU51" s="211"/>
      <c r="UHV51" s="211"/>
      <c r="UHW51" s="211"/>
      <c r="UHX51" s="211"/>
      <c r="UHY51" s="211"/>
      <c r="UHZ51" s="211"/>
      <c r="UIA51" s="211"/>
      <c r="UIB51" s="211"/>
      <c r="UIC51" s="211"/>
      <c r="UID51" s="211"/>
      <c r="UIE51" s="211"/>
      <c r="UIF51" s="211"/>
      <c r="UIG51" s="211"/>
      <c r="UIH51" s="211"/>
      <c r="UII51" s="211"/>
      <c r="UIJ51" s="211"/>
      <c r="UIK51" s="211"/>
      <c r="UIL51" s="211"/>
      <c r="UIM51" s="211"/>
      <c r="UIN51" s="211"/>
      <c r="UIO51" s="211"/>
      <c r="UIP51" s="211"/>
      <c r="UIQ51" s="211"/>
      <c r="UIR51" s="211"/>
      <c r="UIS51" s="211"/>
      <c r="UIT51" s="211"/>
      <c r="UIU51" s="211"/>
      <c r="UIV51" s="211"/>
      <c r="UIW51" s="211"/>
      <c r="UIX51" s="211"/>
      <c r="UIY51" s="211"/>
      <c r="UIZ51" s="211"/>
      <c r="UJA51" s="211"/>
      <c r="UJB51" s="211"/>
      <c r="UJC51" s="211"/>
      <c r="UJD51" s="211"/>
      <c r="UJE51" s="211"/>
      <c r="UJF51" s="211"/>
      <c r="UJG51" s="211"/>
      <c r="UJH51" s="211"/>
      <c r="UJI51" s="211"/>
      <c r="UJJ51" s="211"/>
      <c r="UJK51" s="211"/>
      <c r="UJL51" s="211"/>
      <c r="UJM51" s="211"/>
      <c r="UJN51" s="211"/>
      <c r="UJO51" s="211"/>
      <c r="UJP51" s="211"/>
      <c r="UJQ51" s="211"/>
      <c r="UJR51" s="211"/>
      <c r="UJS51" s="211"/>
      <c r="UJT51" s="211"/>
      <c r="UJU51" s="211"/>
      <c r="UJV51" s="211"/>
      <c r="UJW51" s="211"/>
      <c r="UJX51" s="211"/>
      <c r="UJY51" s="211"/>
      <c r="UJZ51" s="211"/>
      <c r="UKA51" s="211"/>
      <c r="UKB51" s="211"/>
      <c r="UKC51" s="211"/>
      <c r="UKD51" s="211"/>
      <c r="UKE51" s="211"/>
      <c r="UKF51" s="211"/>
      <c r="UKG51" s="211"/>
      <c r="UKH51" s="211"/>
      <c r="UKI51" s="211"/>
      <c r="UKJ51" s="211"/>
      <c r="UKK51" s="211"/>
      <c r="UKL51" s="211"/>
      <c r="UKM51" s="211"/>
      <c r="UKN51" s="211"/>
      <c r="UKO51" s="211"/>
      <c r="UKP51" s="211"/>
      <c r="UKQ51" s="211"/>
      <c r="UKR51" s="211"/>
      <c r="UKS51" s="211"/>
      <c r="UKT51" s="211"/>
      <c r="UKU51" s="211"/>
      <c r="UKV51" s="211"/>
      <c r="UKW51" s="211"/>
      <c r="UKX51" s="211"/>
      <c r="UKY51" s="211"/>
      <c r="UKZ51" s="211"/>
      <c r="ULA51" s="211"/>
      <c r="ULB51" s="211"/>
      <c r="ULC51" s="211"/>
      <c r="ULD51" s="211"/>
      <c r="ULE51" s="211"/>
      <c r="ULF51" s="211"/>
      <c r="ULG51" s="211"/>
      <c r="ULH51" s="211"/>
      <c r="ULI51" s="211"/>
      <c r="ULJ51" s="211"/>
      <c r="ULK51" s="211"/>
      <c r="ULL51" s="211"/>
      <c r="ULM51" s="211"/>
      <c r="ULN51" s="211"/>
      <c r="ULO51" s="211"/>
      <c r="ULP51" s="211"/>
      <c r="ULQ51" s="211"/>
      <c r="ULR51" s="211"/>
      <c r="ULS51" s="211"/>
      <c r="ULT51" s="211"/>
      <c r="ULU51" s="211"/>
      <c r="ULV51" s="211"/>
      <c r="ULW51" s="211"/>
      <c r="ULX51" s="211"/>
      <c r="ULY51" s="211"/>
      <c r="ULZ51" s="211"/>
      <c r="UMA51" s="211"/>
      <c r="UMB51" s="211"/>
      <c r="UMC51" s="211"/>
      <c r="UMD51" s="211"/>
      <c r="UME51" s="211"/>
      <c r="UMF51" s="211"/>
      <c r="UMG51" s="211"/>
      <c r="UMH51" s="211"/>
      <c r="UMI51" s="211"/>
      <c r="UMJ51" s="211"/>
      <c r="UMK51" s="211"/>
      <c r="UML51" s="211"/>
      <c r="UMM51" s="211"/>
      <c r="UMN51" s="211"/>
      <c r="UMO51" s="211"/>
      <c r="UMP51" s="211"/>
      <c r="UMQ51" s="211"/>
      <c r="UMR51" s="211"/>
      <c r="UMS51" s="211"/>
      <c r="UMT51" s="211"/>
      <c r="UMU51" s="211"/>
      <c r="UMV51" s="211"/>
      <c r="UMW51" s="211"/>
      <c r="UMX51" s="211"/>
      <c r="UMY51" s="211"/>
      <c r="UMZ51" s="211"/>
      <c r="UNA51" s="211"/>
      <c r="UNB51" s="211"/>
      <c r="UNC51" s="211"/>
      <c r="UND51" s="211"/>
      <c r="UNE51" s="211"/>
      <c r="UNF51" s="211"/>
      <c r="UNG51" s="211"/>
      <c r="UNH51" s="211"/>
      <c r="UNI51" s="211"/>
      <c r="UNJ51" s="211"/>
      <c r="UNK51" s="211"/>
      <c r="UNL51" s="211"/>
      <c r="UNM51" s="211"/>
      <c r="UNN51" s="211"/>
      <c r="UNO51" s="211"/>
      <c r="UNP51" s="211"/>
      <c r="UNQ51" s="211"/>
      <c r="UNR51" s="211"/>
      <c r="UNS51" s="211"/>
      <c r="UNT51" s="211"/>
      <c r="UNU51" s="211"/>
      <c r="UNV51" s="211"/>
      <c r="UNW51" s="211"/>
      <c r="UNX51" s="211"/>
      <c r="UNY51" s="211"/>
      <c r="UNZ51" s="211"/>
      <c r="UOA51" s="211"/>
      <c r="UOB51" s="211"/>
      <c r="UOC51" s="211"/>
      <c r="UOD51" s="211"/>
      <c r="UOE51" s="211"/>
      <c r="UOF51" s="211"/>
      <c r="UOG51" s="211"/>
      <c r="UOH51" s="211"/>
      <c r="UOI51" s="211"/>
      <c r="UOJ51" s="211"/>
      <c r="UOK51" s="211"/>
      <c r="UOL51" s="211"/>
      <c r="UOM51" s="211"/>
      <c r="UON51" s="211"/>
      <c r="UOO51" s="211"/>
      <c r="UOP51" s="211"/>
      <c r="UOQ51" s="211"/>
      <c r="UOR51" s="211"/>
      <c r="UOS51" s="211"/>
      <c r="UOT51" s="211"/>
      <c r="UOU51" s="211"/>
      <c r="UOV51" s="211"/>
      <c r="UOW51" s="211"/>
      <c r="UOX51" s="211"/>
      <c r="UOY51" s="211"/>
      <c r="UOZ51" s="211"/>
      <c r="UPA51" s="211"/>
      <c r="UPB51" s="211"/>
      <c r="UPC51" s="211"/>
      <c r="UPD51" s="211"/>
      <c r="UPE51" s="211"/>
      <c r="UPF51" s="211"/>
      <c r="UPG51" s="211"/>
      <c r="UPH51" s="211"/>
      <c r="UPI51" s="211"/>
      <c r="UPJ51" s="211"/>
      <c r="UPK51" s="211"/>
      <c r="UPL51" s="211"/>
      <c r="UPM51" s="211"/>
      <c r="UPN51" s="211"/>
      <c r="UPO51" s="211"/>
      <c r="UPP51" s="211"/>
      <c r="UPQ51" s="211"/>
      <c r="UPR51" s="211"/>
      <c r="UPS51" s="211"/>
      <c r="UPT51" s="211"/>
      <c r="UPU51" s="211"/>
      <c r="UPV51" s="211"/>
      <c r="UPW51" s="211"/>
      <c r="UPX51" s="211"/>
      <c r="UPY51" s="211"/>
      <c r="UPZ51" s="211"/>
      <c r="UQA51" s="211"/>
      <c r="UQB51" s="211"/>
      <c r="UQC51" s="211"/>
      <c r="UQD51" s="211"/>
      <c r="UQE51" s="211"/>
      <c r="UQF51" s="211"/>
      <c r="UQG51" s="211"/>
      <c r="UQH51" s="211"/>
      <c r="UQI51" s="211"/>
      <c r="UQJ51" s="211"/>
      <c r="UQK51" s="211"/>
      <c r="UQL51" s="211"/>
      <c r="UQM51" s="211"/>
      <c r="UQN51" s="211"/>
      <c r="UQO51" s="211"/>
      <c r="UQP51" s="211"/>
      <c r="UQQ51" s="211"/>
      <c r="UQR51" s="211"/>
      <c r="UQS51" s="211"/>
      <c r="UQT51" s="211"/>
      <c r="UQU51" s="211"/>
      <c r="UQV51" s="211"/>
      <c r="UQW51" s="211"/>
      <c r="UQX51" s="211"/>
      <c r="UQY51" s="211"/>
      <c r="UQZ51" s="211"/>
      <c r="URA51" s="211"/>
      <c r="URB51" s="211"/>
      <c r="URC51" s="211"/>
      <c r="URD51" s="211"/>
      <c r="URE51" s="211"/>
      <c r="URF51" s="211"/>
      <c r="URG51" s="211"/>
      <c r="URH51" s="211"/>
      <c r="URI51" s="211"/>
      <c r="URJ51" s="211"/>
      <c r="URK51" s="211"/>
      <c r="URL51" s="211"/>
      <c r="URM51" s="211"/>
      <c r="URN51" s="211"/>
      <c r="URO51" s="211"/>
      <c r="URP51" s="211"/>
      <c r="URQ51" s="211"/>
      <c r="URR51" s="211"/>
      <c r="URS51" s="211"/>
      <c r="URT51" s="211"/>
      <c r="URU51" s="211"/>
      <c r="URV51" s="211"/>
      <c r="URW51" s="211"/>
      <c r="URX51" s="211"/>
      <c r="URY51" s="211"/>
      <c r="URZ51" s="211"/>
      <c r="USA51" s="211"/>
      <c r="USB51" s="211"/>
      <c r="USC51" s="211"/>
      <c r="USD51" s="211"/>
      <c r="USE51" s="211"/>
      <c r="USF51" s="211"/>
      <c r="USG51" s="211"/>
      <c r="USH51" s="211"/>
      <c r="USI51" s="211"/>
      <c r="USJ51" s="211"/>
      <c r="USK51" s="211"/>
      <c r="USL51" s="211"/>
      <c r="USM51" s="211"/>
      <c r="USN51" s="211"/>
      <c r="USO51" s="211"/>
      <c r="USP51" s="211"/>
      <c r="USQ51" s="211"/>
      <c r="USR51" s="211"/>
      <c r="USS51" s="211"/>
      <c r="UST51" s="211"/>
      <c r="USU51" s="211"/>
      <c r="USV51" s="211"/>
      <c r="USW51" s="211"/>
      <c r="USX51" s="211"/>
      <c r="USY51" s="211"/>
      <c r="USZ51" s="211"/>
      <c r="UTA51" s="211"/>
      <c r="UTB51" s="211"/>
      <c r="UTC51" s="211"/>
      <c r="UTD51" s="211"/>
      <c r="UTE51" s="211"/>
      <c r="UTF51" s="211"/>
      <c r="UTG51" s="211"/>
      <c r="UTH51" s="211"/>
      <c r="UTI51" s="211"/>
      <c r="UTJ51" s="211"/>
      <c r="UTK51" s="211"/>
      <c r="UTL51" s="211"/>
      <c r="UTM51" s="211"/>
      <c r="UTN51" s="211"/>
      <c r="UTO51" s="211"/>
      <c r="UTP51" s="211"/>
      <c r="UTQ51" s="211"/>
      <c r="UTR51" s="211"/>
      <c r="UTS51" s="211"/>
      <c r="UTT51" s="211"/>
      <c r="UTU51" s="211"/>
      <c r="UTV51" s="211"/>
      <c r="UTW51" s="211"/>
      <c r="UTX51" s="211"/>
      <c r="UTY51" s="211"/>
      <c r="UTZ51" s="211"/>
      <c r="UUA51" s="211"/>
      <c r="UUB51" s="211"/>
      <c r="UUC51" s="211"/>
      <c r="UUD51" s="211"/>
      <c r="UUE51" s="211"/>
      <c r="UUF51" s="211"/>
      <c r="UUG51" s="211"/>
      <c r="UUH51" s="211"/>
      <c r="UUI51" s="211"/>
      <c r="UUJ51" s="211"/>
      <c r="UUK51" s="211"/>
      <c r="UUL51" s="211"/>
      <c r="UUM51" s="211"/>
      <c r="UUN51" s="211"/>
      <c r="UUO51" s="211"/>
      <c r="UUP51" s="211"/>
      <c r="UUQ51" s="211"/>
      <c r="UUR51" s="211"/>
      <c r="UUS51" s="211"/>
      <c r="UUT51" s="211"/>
      <c r="UUU51" s="211"/>
      <c r="UUV51" s="211"/>
      <c r="UUW51" s="211"/>
      <c r="UUX51" s="211"/>
      <c r="UUY51" s="211"/>
      <c r="UUZ51" s="211"/>
      <c r="UVA51" s="211"/>
      <c r="UVB51" s="211"/>
      <c r="UVC51" s="211"/>
      <c r="UVD51" s="211"/>
      <c r="UVE51" s="211"/>
      <c r="UVF51" s="211"/>
      <c r="UVG51" s="211"/>
      <c r="UVH51" s="211"/>
      <c r="UVI51" s="211"/>
      <c r="UVJ51" s="211"/>
      <c r="UVK51" s="211"/>
      <c r="UVL51" s="211"/>
      <c r="UVM51" s="211"/>
      <c r="UVN51" s="211"/>
      <c r="UVO51" s="211"/>
      <c r="UVP51" s="211"/>
      <c r="UVQ51" s="211"/>
      <c r="UVR51" s="211"/>
      <c r="UVS51" s="211"/>
      <c r="UVT51" s="211"/>
      <c r="UVU51" s="211"/>
      <c r="UVV51" s="211"/>
      <c r="UVW51" s="211"/>
      <c r="UVX51" s="211"/>
      <c r="UVY51" s="211"/>
      <c r="UVZ51" s="211"/>
      <c r="UWA51" s="211"/>
      <c r="UWB51" s="211"/>
      <c r="UWC51" s="211"/>
      <c r="UWD51" s="211"/>
      <c r="UWE51" s="211"/>
      <c r="UWF51" s="211"/>
      <c r="UWG51" s="211"/>
      <c r="UWH51" s="211"/>
      <c r="UWI51" s="211"/>
      <c r="UWJ51" s="211"/>
      <c r="UWK51" s="211"/>
      <c r="UWL51" s="211"/>
      <c r="UWM51" s="211"/>
      <c r="UWN51" s="211"/>
      <c r="UWO51" s="211"/>
      <c r="UWP51" s="211"/>
      <c r="UWQ51" s="211"/>
      <c r="UWR51" s="211"/>
      <c r="UWS51" s="211"/>
      <c r="UWT51" s="211"/>
      <c r="UWU51" s="211"/>
      <c r="UWV51" s="211"/>
      <c r="UWW51" s="211"/>
      <c r="UWX51" s="211"/>
      <c r="UWY51" s="211"/>
      <c r="UWZ51" s="211"/>
      <c r="UXA51" s="211"/>
      <c r="UXB51" s="211"/>
      <c r="UXC51" s="211"/>
      <c r="UXD51" s="211"/>
      <c r="UXE51" s="211"/>
      <c r="UXF51" s="211"/>
      <c r="UXG51" s="211"/>
      <c r="UXH51" s="211"/>
      <c r="UXI51" s="211"/>
      <c r="UXJ51" s="211"/>
      <c r="UXK51" s="211"/>
      <c r="UXL51" s="211"/>
      <c r="UXM51" s="211"/>
      <c r="UXN51" s="211"/>
      <c r="UXO51" s="211"/>
      <c r="UXP51" s="211"/>
      <c r="UXQ51" s="211"/>
      <c r="UXR51" s="211"/>
      <c r="UXS51" s="211"/>
      <c r="UXT51" s="211"/>
      <c r="UXU51" s="211"/>
      <c r="UXV51" s="211"/>
      <c r="UXW51" s="211"/>
      <c r="UXX51" s="211"/>
      <c r="UXY51" s="211"/>
      <c r="UXZ51" s="211"/>
      <c r="UYA51" s="211"/>
      <c r="UYB51" s="211"/>
      <c r="UYC51" s="211"/>
      <c r="UYD51" s="211"/>
      <c r="UYE51" s="211"/>
      <c r="UYF51" s="211"/>
      <c r="UYG51" s="211"/>
      <c r="UYH51" s="211"/>
      <c r="UYI51" s="211"/>
      <c r="UYJ51" s="211"/>
      <c r="UYK51" s="211"/>
      <c r="UYL51" s="211"/>
      <c r="UYM51" s="211"/>
      <c r="UYN51" s="211"/>
      <c r="UYO51" s="211"/>
      <c r="UYP51" s="211"/>
      <c r="UYQ51" s="211"/>
      <c r="UYR51" s="211"/>
      <c r="UYS51" s="211"/>
      <c r="UYT51" s="211"/>
      <c r="UYU51" s="211"/>
      <c r="UYV51" s="211"/>
      <c r="UYW51" s="211"/>
      <c r="UYX51" s="211"/>
      <c r="UYY51" s="211"/>
      <c r="UYZ51" s="211"/>
      <c r="UZA51" s="211"/>
      <c r="UZB51" s="211"/>
      <c r="UZC51" s="211"/>
      <c r="UZD51" s="211"/>
      <c r="UZE51" s="211"/>
      <c r="UZF51" s="211"/>
      <c r="UZG51" s="211"/>
      <c r="UZH51" s="211"/>
      <c r="UZI51" s="211"/>
      <c r="UZJ51" s="211"/>
      <c r="UZK51" s="211"/>
      <c r="UZL51" s="211"/>
      <c r="UZM51" s="211"/>
      <c r="UZN51" s="211"/>
      <c r="UZO51" s="211"/>
      <c r="UZP51" s="211"/>
      <c r="UZQ51" s="211"/>
      <c r="UZR51" s="211"/>
      <c r="UZS51" s="211"/>
      <c r="UZT51" s="211"/>
      <c r="UZU51" s="211"/>
      <c r="UZV51" s="211"/>
      <c r="UZW51" s="211"/>
      <c r="UZX51" s="211"/>
      <c r="UZY51" s="211"/>
      <c r="UZZ51" s="211"/>
      <c r="VAA51" s="211"/>
      <c r="VAB51" s="211"/>
      <c r="VAC51" s="211"/>
      <c r="VAD51" s="211"/>
      <c r="VAE51" s="211"/>
      <c r="VAF51" s="211"/>
      <c r="VAG51" s="211"/>
      <c r="VAH51" s="211"/>
      <c r="VAI51" s="211"/>
      <c r="VAJ51" s="211"/>
      <c r="VAK51" s="211"/>
      <c r="VAL51" s="211"/>
      <c r="VAM51" s="211"/>
      <c r="VAN51" s="211"/>
      <c r="VAO51" s="211"/>
      <c r="VAP51" s="211"/>
      <c r="VAQ51" s="211"/>
      <c r="VAR51" s="211"/>
      <c r="VAS51" s="211"/>
      <c r="VAT51" s="211"/>
      <c r="VAU51" s="211"/>
      <c r="VAV51" s="211"/>
      <c r="VAW51" s="211"/>
      <c r="VAX51" s="211"/>
      <c r="VAY51" s="211"/>
      <c r="VAZ51" s="211"/>
      <c r="VBA51" s="211"/>
      <c r="VBB51" s="211"/>
      <c r="VBC51" s="211"/>
      <c r="VBD51" s="211"/>
      <c r="VBE51" s="211"/>
      <c r="VBF51" s="211"/>
      <c r="VBG51" s="211"/>
      <c r="VBH51" s="211"/>
      <c r="VBI51" s="211"/>
      <c r="VBJ51" s="211"/>
      <c r="VBK51" s="211"/>
      <c r="VBL51" s="211"/>
      <c r="VBM51" s="211"/>
      <c r="VBN51" s="211"/>
      <c r="VBO51" s="211"/>
      <c r="VBP51" s="211"/>
      <c r="VBQ51" s="211"/>
      <c r="VBR51" s="211"/>
      <c r="VBS51" s="211"/>
      <c r="VBT51" s="211"/>
      <c r="VBU51" s="211"/>
      <c r="VBV51" s="211"/>
      <c r="VBW51" s="211"/>
      <c r="VBX51" s="211"/>
      <c r="VBY51" s="211"/>
      <c r="VBZ51" s="211"/>
      <c r="VCA51" s="211"/>
      <c r="VCB51" s="211"/>
      <c r="VCC51" s="211"/>
      <c r="VCD51" s="211"/>
      <c r="VCE51" s="211"/>
      <c r="VCF51" s="211"/>
      <c r="VCG51" s="211"/>
      <c r="VCH51" s="211"/>
      <c r="VCI51" s="211"/>
      <c r="VCJ51" s="211"/>
      <c r="VCK51" s="211"/>
      <c r="VCL51" s="211"/>
      <c r="VCM51" s="211"/>
      <c r="VCN51" s="211"/>
      <c r="VCO51" s="211"/>
      <c r="VCP51" s="211"/>
      <c r="VCQ51" s="211"/>
      <c r="VCR51" s="211"/>
      <c r="VCS51" s="211"/>
      <c r="VCT51" s="211"/>
      <c r="VCU51" s="211"/>
      <c r="VCV51" s="211"/>
      <c r="VCW51" s="211"/>
      <c r="VCX51" s="211"/>
      <c r="VCY51" s="211"/>
      <c r="VCZ51" s="211"/>
      <c r="VDA51" s="211"/>
      <c r="VDB51" s="211"/>
      <c r="VDC51" s="211"/>
      <c r="VDD51" s="211"/>
      <c r="VDE51" s="211"/>
      <c r="VDF51" s="211"/>
      <c r="VDG51" s="211"/>
      <c r="VDH51" s="211"/>
      <c r="VDI51" s="211"/>
      <c r="VDJ51" s="211"/>
      <c r="VDK51" s="211"/>
      <c r="VDL51" s="211"/>
      <c r="VDM51" s="211"/>
      <c r="VDN51" s="211"/>
      <c r="VDO51" s="211"/>
      <c r="VDP51" s="211"/>
      <c r="VDQ51" s="211"/>
      <c r="VDR51" s="211"/>
      <c r="VDS51" s="211"/>
      <c r="VDT51" s="211"/>
      <c r="VDU51" s="211"/>
      <c r="VDV51" s="211"/>
      <c r="VDW51" s="211"/>
      <c r="VDX51" s="211"/>
      <c r="VDY51" s="211"/>
      <c r="VDZ51" s="211"/>
      <c r="VEA51" s="211"/>
      <c r="VEB51" s="211"/>
      <c r="VEC51" s="211"/>
      <c r="VED51" s="211"/>
      <c r="VEE51" s="211"/>
      <c r="VEF51" s="211"/>
      <c r="VEG51" s="211"/>
      <c r="VEH51" s="211"/>
      <c r="VEI51" s="211"/>
      <c r="VEJ51" s="211"/>
      <c r="VEK51" s="211"/>
      <c r="VEL51" s="211"/>
      <c r="VEM51" s="211"/>
      <c r="VEN51" s="211"/>
      <c r="VEO51" s="211"/>
      <c r="VEP51" s="211"/>
      <c r="VEQ51" s="211"/>
      <c r="VER51" s="211"/>
      <c r="VES51" s="211"/>
      <c r="VET51" s="211"/>
      <c r="VEU51" s="211"/>
      <c r="VEV51" s="211"/>
      <c r="VEW51" s="211"/>
      <c r="VEX51" s="211"/>
      <c r="VEY51" s="211"/>
      <c r="VEZ51" s="211"/>
      <c r="VFA51" s="211"/>
      <c r="VFB51" s="211"/>
      <c r="VFC51" s="211"/>
      <c r="VFD51" s="211"/>
      <c r="VFE51" s="211"/>
      <c r="VFF51" s="211"/>
      <c r="VFG51" s="211"/>
      <c r="VFH51" s="211"/>
      <c r="VFI51" s="211"/>
      <c r="VFJ51" s="211"/>
      <c r="VFK51" s="211"/>
      <c r="VFL51" s="211"/>
      <c r="VFM51" s="211"/>
      <c r="VFN51" s="211"/>
      <c r="VFO51" s="211"/>
      <c r="VFP51" s="211"/>
      <c r="VFQ51" s="211"/>
      <c r="VFR51" s="211"/>
      <c r="VFS51" s="211"/>
      <c r="VFT51" s="211"/>
      <c r="VFU51" s="211"/>
      <c r="VFV51" s="211"/>
      <c r="VFW51" s="211"/>
      <c r="VFX51" s="211"/>
      <c r="VFY51" s="211"/>
      <c r="VFZ51" s="211"/>
      <c r="VGA51" s="211"/>
      <c r="VGB51" s="211"/>
      <c r="VGC51" s="211"/>
      <c r="VGD51" s="211"/>
      <c r="VGE51" s="211"/>
      <c r="VGF51" s="211"/>
      <c r="VGG51" s="211"/>
      <c r="VGH51" s="211"/>
      <c r="VGI51" s="211"/>
      <c r="VGJ51" s="211"/>
      <c r="VGK51" s="211"/>
      <c r="VGL51" s="211"/>
      <c r="VGM51" s="211"/>
      <c r="VGN51" s="211"/>
      <c r="VGO51" s="211"/>
      <c r="VGP51" s="211"/>
      <c r="VGQ51" s="211"/>
      <c r="VGR51" s="211"/>
      <c r="VGS51" s="211"/>
      <c r="VGT51" s="211"/>
      <c r="VGU51" s="211"/>
      <c r="VGV51" s="211"/>
      <c r="VGW51" s="211"/>
      <c r="VGX51" s="211"/>
      <c r="VGY51" s="211"/>
      <c r="VGZ51" s="211"/>
      <c r="VHA51" s="211"/>
      <c r="VHB51" s="211"/>
      <c r="VHC51" s="211"/>
      <c r="VHD51" s="211"/>
      <c r="VHE51" s="211"/>
      <c r="VHF51" s="211"/>
      <c r="VHG51" s="211"/>
      <c r="VHH51" s="211"/>
      <c r="VHI51" s="211"/>
      <c r="VHJ51" s="211"/>
      <c r="VHK51" s="211"/>
      <c r="VHL51" s="211"/>
      <c r="VHM51" s="211"/>
      <c r="VHN51" s="211"/>
      <c r="VHO51" s="211"/>
      <c r="VHP51" s="211"/>
      <c r="VHQ51" s="211"/>
      <c r="VHR51" s="211"/>
      <c r="VHS51" s="211"/>
      <c r="VHT51" s="211"/>
      <c r="VHU51" s="211"/>
      <c r="VHV51" s="211"/>
      <c r="VHW51" s="211"/>
      <c r="VHX51" s="211"/>
      <c r="VHY51" s="211"/>
      <c r="VHZ51" s="211"/>
      <c r="VIA51" s="211"/>
      <c r="VIB51" s="211"/>
      <c r="VIC51" s="211"/>
      <c r="VID51" s="211"/>
      <c r="VIE51" s="211"/>
      <c r="VIF51" s="211"/>
      <c r="VIG51" s="211"/>
      <c r="VIH51" s="211"/>
      <c r="VII51" s="211"/>
      <c r="VIJ51" s="211"/>
      <c r="VIK51" s="211"/>
      <c r="VIL51" s="211"/>
      <c r="VIM51" s="211"/>
      <c r="VIN51" s="211"/>
      <c r="VIO51" s="211"/>
      <c r="VIP51" s="211"/>
      <c r="VIQ51" s="211"/>
      <c r="VIR51" s="211"/>
      <c r="VIS51" s="211"/>
      <c r="VIT51" s="211"/>
      <c r="VIU51" s="211"/>
      <c r="VIV51" s="211"/>
      <c r="VIW51" s="211"/>
      <c r="VIX51" s="211"/>
      <c r="VIY51" s="211"/>
      <c r="VIZ51" s="211"/>
      <c r="VJA51" s="211"/>
      <c r="VJB51" s="211"/>
      <c r="VJC51" s="211"/>
      <c r="VJD51" s="211"/>
      <c r="VJE51" s="211"/>
      <c r="VJF51" s="211"/>
      <c r="VJG51" s="211"/>
      <c r="VJH51" s="211"/>
      <c r="VJI51" s="211"/>
      <c r="VJJ51" s="211"/>
      <c r="VJK51" s="211"/>
      <c r="VJL51" s="211"/>
      <c r="VJM51" s="211"/>
      <c r="VJN51" s="211"/>
      <c r="VJO51" s="211"/>
      <c r="VJP51" s="211"/>
      <c r="VJQ51" s="211"/>
      <c r="VJR51" s="211"/>
      <c r="VJS51" s="211"/>
      <c r="VJT51" s="211"/>
      <c r="VJU51" s="211"/>
      <c r="VJV51" s="211"/>
      <c r="VJW51" s="211"/>
      <c r="VJX51" s="211"/>
      <c r="VJY51" s="211"/>
      <c r="VJZ51" s="211"/>
      <c r="VKA51" s="211"/>
      <c r="VKB51" s="211"/>
      <c r="VKC51" s="211"/>
      <c r="VKD51" s="211"/>
      <c r="VKE51" s="211"/>
      <c r="VKF51" s="211"/>
      <c r="VKG51" s="211"/>
      <c r="VKH51" s="211"/>
      <c r="VKI51" s="211"/>
      <c r="VKJ51" s="211"/>
      <c r="VKK51" s="211"/>
      <c r="VKL51" s="211"/>
      <c r="VKM51" s="211"/>
      <c r="VKN51" s="211"/>
      <c r="VKO51" s="211"/>
      <c r="VKP51" s="211"/>
      <c r="VKQ51" s="211"/>
      <c r="VKR51" s="211"/>
      <c r="VKS51" s="211"/>
      <c r="VKT51" s="211"/>
      <c r="VKU51" s="211"/>
      <c r="VKV51" s="211"/>
      <c r="VKW51" s="211"/>
      <c r="VKX51" s="211"/>
      <c r="VKY51" s="211"/>
      <c r="VKZ51" s="211"/>
      <c r="VLA51" s="211"/>
      <c r="VLB51" s="211"/>
      <c r="VLC51" s="211"/>
      <c r="VLD51" s="211"/>
      <c r="VLE51" s="211"/>
      <c r="VLF51" s="211"/>
      <c r="VLG51" s="211"/>
      <c r="VLH51" s="211"/>
      <c r="VLI51" s="211"/>
      <c r="VLJ51" s="211"/>
      <c r="VLK51" s="211"/>
      <c r="VLL51" s="211"/>
      <c r="VLM51" s="211"/>
      <c r="VLN51" s="211"/>
      <c r="VLO51" s="211"/>
      <c r="VLP51" s="211"/>
      <c r="VLQ51" s="211"/>
      <c r="VLR51" s="211"/>
      <c r="VLS51" s="211"/>
      <c r="VLT51" s="211"/>
      <c r="VLU51" s="211"/>
      <c r="VLV51" s="211"/>
      <c r="VLW51" s="211"/>
      <c r="VLX51" s="211"/>
      <c r="VLY51" s="211"/>
      <c r="VLZ51" s="211"/>
      <c r="VMA51" s="211"/>
      <c r="VMB51" s="211"/>
      <c r="VMC51" s="211"/>
      <c r="VMD51" s="211"/>
      <c r="VME51" s="211"/>
      <c r="VMF51" s="211"/>
      <c r="VMG51" s="211"/>
      <c r="VMH51" s="211"/>
      <c r="VMI51" s="211"/>
      <c r="VMJ51" s="211"/>
      <c r="VMK51" s="211"/>
      <c r="VML51" s="211"/>
      <c r="VMM51" s="211"/>
      <c r="VMN51" s="211"/>
      <c r="VMO51" s="211"/>
      <c r="VMP51" s="211"/>
      <c r="VMQ51" s="211"/>
      <c r="VMR51" s="211"/>
      <c r="VMS51" s="211"/>
      <c r="VMT51" s="211"/>
      <c r="VMU51" s="211"/>
      <c r="VMV51" s="211"/>
      <c r="VMW51" s="211"/>
      <c r="VMX51" s="211"/>
      <c r="VMY51" s="211"/>
      <c r="VMZ51" s="211"/>
      <c r="VNA51" s="211"/>
      <c r="VNB51" s="211"/>
      <c r="VNC51" s="211"/>
      <c r="VND51" s="211"/>
      <c r="VNE51" s="211"/>
      <c r="VNF51" s="211"/>
      <c r="VNG51" s="211"/>
      <c r="VNH51" s="211"/>
      <c r="VNI51" s="211"/>
      <c r="VNJ51" s="211"/>
      <c r="VNK51" s="211"/>
      <c r="VNL51" s="211"/>
      <c r="VNM51" s="211"/>
      <c r="VNN51" s="211"/>
      <c r="VNO51" s="211"/>
      <c r="VNP51" s="211"/>
      <c r="VNQ51" s="211"/>
      <c r="VNR51" s="211"/>
      <c r="VNS51" s="211"/>
      <c r="VNT51" s="211"/>
      <c r="VNU51" s="211"/>
      <c r="VNV51" s="211"/>
      <c r="VNW51" s="211"/>
      <c r="VNX51" s="211"/>
      <c r="VNY51" s="211"/>
      <c r="VNZ51" s="211"/>
      <c r="VOA51" s="211"/>
      <c r="VOB51" s="211"/>
      <c r="VOC51" s="211"/>
      <c r="VOD51" s="211"/>
      <c r="VOE51" s="211"/>
      <c r="VOF51" s="211"/>
      <c r="VOG51" s="211"/>
      <c r="VOH51" s="211"/>
      <c r="VOI51" s="211"/>
      <c r="VOJ51" s="211"/>
      <c r="VOK51" s="211"/>
      <c r="VOL51" s="211"/>
      <c r="VOM51" s="211"/>
      <c r="VON51" s="211"/>
      <c r="VOO51" s="211"/>
      <c r="VOP51" s="211"/>
      <c r="VOQ51" s="211"/>
      <c r="VOR51" s="211"/>
      <c r="VOS51" s="211"/>
      <c r="VOT51" s="211"/>
      <c r="VOU51" s="211"/>
      <c r="VOV51" s="211"/>
      <c r="VOW51" s="211"/>
      <c r="VOX51" s="211"/>
      <c r="VOY51" s="211"/>
      <c r="VOZ51" s="211"/>
      <c r="VPA51" s="211"/>
      <c r="VPB51" s="211"/>
      <c r="VPC51" s="211"/>
      <c r="VPD51" s="211"/>
      <c r="VPE51" s="211"/>
      <c r="VPF51" s="211"/>
      <c r="VPG51" s="211"/>
      <c r="VPH51" s="211"/>
      <c r="VPI51" s="211"/>
      <c r="VPJ51" s="211"/>
      <c r="VPK51" s="211"/>
      <c r="VPL51" s="211"/>
      <c r="VPM51" s="211"/>
      <c r="VPN51" s="211"/>
      <c r="VPO51" s="211"/>
      <c r="VPP51" s="211"/>
      <c r="VPQ51" s="211"/>
      <c r="VPR51" s="211"/>
      <c r="VPS51" s="211"/>
      <c r="VPT51" s="211"/>
      <c r="VPU51" s="211"/>
      <c r="VPV51" s="211"/>
      <c r="VPW51" s="211"/>
      <c r="VPX51" s="211"/>
      <c r="VPY51" s="211"/>
      <c r="VPZ51" s="211"/>
      <c r="VQA51" s="211"/>
      <c r="VQB51" s="211"/>
      <c r="VQC51" s="211"/>
      <c r="VQD51" s="211"/>
      <c r="VQE51" s="211"/>
      <c r="VQF51" s="211"/>
      <c r="VQG51" s="211"/>
      <c r="VQH51" s="211"/>
      <c r="VQI51" s="211"/>
      <c r="VQJ51" s="211"/>
      <c r="VQK51" s="211"/>
      <c r="VQL51" s="211"/>
      <c r="VQM51" s="211"/>
      <c r="VQN51" s="211"/>
      <c r="VQO51" s="211"/>
      <c r="VQP51" s="211"/>
      <c r="VQQ51" s="211"/>
      <c r="VQR51" s="211"/>
      <c r="VQS51" s="211"/>
      <c r="VQT51" s="211"/>
      <c r="VQU51" s="211"/>
      <c r="VQV51" s="211"/>
      <c r="VQW51" s="211"/>
      <c r="VQX51" s="211"/>
      <c r="VQY51" s="211"/>
      <c r="VQZ51" s="211"/>
      <c r="VRA51" s="211"/>
      <c r="VRB51" s="211"/>
      <c r="VRC51" s="211"/>
      <c r="VRD51" s="211"/>
      <c r="VRE51" s="211"/>
      <c r="VRF51" s="211"/>
      <c r="VRG51" s="211"/>
      <c r="VRH51" s="211"/>
      <c r="VRI51" s="211"/>
      <c r="VRJ51" s="211"/>
      <c r="VRK51" s="211"/>
      <c r="VRL51" s="211"/>
      <c r="VRM51" s="211"/>
      <c r="VRN51" s="211"/>
      <c r="VRO51" s="211"/>
      <c r="VRP51" s="211"/>
      <c r="VRQ51" s="211"/>
      <c r="VRR51" s="211"/>
      <c r="VRS51" s="211"/>
      <c r="VRT51" s="211"/>
      <c r="VRU51" s="211"/>
      <c r="VRV51" s="211"/>
      <c r="VRW51" s="211"/>
      <c r="VRX51" s="211"/>
      <c r="VRY51" s="211"/>
      <c r="VRZ51" s="211"/>
      <c r="VSA51" s="211"/>
      <c r="VSB51" s="211"/>
      <c r="VSC51" s="211"/>
      <c r="VSD51" s="211"/>
      <c r="VSE51" s="211"/>
      <c r="VSF51" s="211"/>
      <c r="VSG51" s="211"/>
      <c r="VSH51" s="211"/>
      <c r="VSI51" s="211"/>
      <c r="VSJ51" s="211"/>
      <c r="VSK51" s="211"/>
      <c r="VSL51" s="211"/>
      <c r="VSM51" s="211"/>
      <c r="VSN51" s="211"/>
      <c r="VSO51" s="211"/>
      <c r="VSP51" s="211"/>
      <c r="VSQ51" s="211"/>
      <c r="VSR51" s="211"/>
      <c r="VSS51" s="211"/>
      <c r="VST51" s="211"/>
      <c r="VSU51" s="211"/>
      <c r="VSV51" s="211"/>
      <c r="VSW51" s="211"/>
      <c r="VSX51" s="211"/>
      <c r="VSY51" s="211"/>
      <c r="VSZ51" s="211"/>
      <c r="VTA51" s="211"/>
      <c r="VTB51" s="211"/>
      <c r="VTC51" s="211"/>
      <c r="VTD51" s="211"/>
      <c r="VTE51" s="211"/>
      <c r="VTF51" s="211"/>
      <c r="VTG51" s="211"/>
      <c r="VTH51" s="211"/>
      <c r="VTI51" s="211"/>
      <c r="VTJ51" s="211"/>
      <c r="VTK51" s="211"/>
      <c r="VTL51" s="211"/>
      <c r="VTM51" s="211"/>
      <c r="VTN51" s="211"/>
      <c r="VTO51" s="211"/>
      <c r="VTP51" s="211"/>
      <c r="VTQ51" s="211"/>
      <c r="VTR51" s="211"/>
      <c r="VTS51" s="211"/>
      <c r="VTT51" s="211"/>
      <c r="VTU51" s="211"/>
      <c r="VTV51" s="211"/>
      <c r="VTW51" s="211"/>
      <c r="VTX51" s="211"/>
      <c r="VTY51" s="211"/>
      <c r="VTZ51" s="211"/>
      <c r="VUA51" s="211"/>
      <c r="VUB51" s="211"/>
      <c r="VUC51" s="211"/>
      <c r="VUD51" s="211"/>
      <c r="VUE51" s="211"/>
      <c r="VUF51" s="211"/>
      <c r="VUG51" s="211"/>
      <c r="VUH51" s="211"/>
      <c r="VUI51" s="211"/>
      <c r="VUJ51" s="211"/>
      <c r="VUK51" s="211"/>
      <c r="VUL51" s="211"/>
      <c r="VUM51" s="211"/>
      <c r="VUN51" s="211"/>
      <c r="VUO51" s="211"/>
      <c r="VUP51" s="211"/>
      <c r="VUQ51" s="211"/>
      <c r="VUR51" s="211"/>
      <c r="VUS51" s="211"/>
      <c r="VUT51" s="211"/>
      <c r="VUU51" s="211"/>
      <c r="VUV51" s="211"/>
      <c r="VUW51" s="211"/>
      <c r="VUX51" s="211"/>
      <c r="VUY51" s="211"/>
      <c r="VUZ51" s="211"/>
      <c r="VVA51" s="211"/>
      <c r="VVB51" s="211"/>
      <c r="VVC51" s="211"/>
      <c r="VVD51" s="211"/>
      <c r="VVE51" s="211"/>
      <c r="VVF51" s="211"/>
      <c r="VVG51" s="211"/>
      <c r="VVH51" s="211"/>
      <c r="VVI51" s="211"/>
      <c r="VVJ51" s="211"/>
      <c r="VVK51" s="211"/>
      <c r="VVL51" s="211"/>
      <c r="VVM51" s="211"/>
      <c r="VVN51" s="211"/>
      <c r="VVO51" s="211"/>
      <c r="VVP51" s="211"/>
      <c r="VVQ51" s="211"/>
      <c r="VVR51" s="211"/>
      <c r="VVS51" s="211"/>
      <c r="VVT51" s="211"/>
      <c r="VVU51" s="211"/>
      <c r="VVV51" s="211"/>
      <c r="VVW51" s="211"/>
      <c r="VVX51" s="211"/>
      <c r="VVY51" s="211"/>
      <c r="VVZ51" s="211"/>
      <c r="VWA51" s="211"/>
      <c r="VWB51" s="211"/>
      <c r="VWC51" s="211"/>
      <c r="VWD51" s="211"/>
      <c r="VWE51" s="211"/>
      <c r="VWF51" s="211"/>
      <c r="VWG51" s="211"/>
      <c r="VWH51" s="211"/>
      <c r="VWI51" s="211"/>
      <c r="VWJ51" s="211"/>
      <c r="VWK51" s="211"/>
      <c r="VWL51" s="211"/>
      <c r="VWM51" s="211"/>
      <c r="VWN51" s="211"/>
      <c r="VWO51" s="211"/>
      <c r="VWP51" s="211"/>
      <c r="VWQ51" s="211"/>
      <c r="VWR51" s="211"/>
      <c r="VWS51" s="211"/>
      <c r="VWT51" s="211"/>
      <c r="VWU51" s="211"/>
      <c r="VWV51" s="211"/>
      <c r="VWW51" s="211"/>
      <c r="VWX51" s="211"/>
      <c r="VWY51" s="211"/>
      <c r="VWZ51" s="211"/>
      <c r="VXA51" s="211"/>
      <c r="VXB51" s="211"/>
      <c r="VXC51" s="211"/>
      <c r="VXD51" s="211"/>
      <c r="VXE51" s="211"/>
      <c r="VXF51" s="211"/>
      <c r="VXG51" s="211"/>
      <c r="VXH51" s="211"/>
      <c r="VXI51" s="211"/>
      <c r="VXJ51" s="211"/>
      <c r="VXK51" s="211"/>
      <c r="VXL51" s="211"/>
      <c r="VXM51" s="211"/>
      <c r="VXN51" s="211"/>
      <c r="VXO51" s="211"/>
      <c r="VXP51" s="211"/>
      <c r="VXQ51" s="211"/>
      <c r="VXR51" s="211"/>
      <c r="VXS51" s="211"/>
      <c r="VXT51" s="211"/>
      <c r="VXU51" s="211"/>
      <c r="VXV51" s="211"/>
      <c r="VXW51" s="211"/>
      <c r="VXX51" s="211"/>
      <c r="VXY51" s="211"/>
      <c r="VXZ51" s="211"/>
      <c r="VYA51" s="211"/>
      <c r="VYB51" s="211"/>
      <c r="VYC51" s="211"/>
      <c r="VYD51" s="211"/>
      <c r="VYE51" s="211"/>
      <c r="VYF51" s="211"/>
      <c r="VYG51" s="211"/>
      <c r="VYH51" s="211"/>
      <c r="VYI51" s="211"/>
      <c r="VYJ51" s="211"/>
      <c r="VYK51" s="211"/>
      <c r="VYL51" s="211"/>
      <c r="VYM51" s="211"/>
      <c r="VYN51" s="211"/>
      <c r="VYO51" s="211"/>
      <c r="VYP51" s="211"/>
      <c r="VYQ51" s="211"/>
      <c r="VYR51" s="211"/>
      <c r="VYS51" s="211"/>
      <c r="VYT51" s="211"/>
      <c r="VYU51" s="211"/>
      <c r="VYV51" s="211"/>
      <c r="VYW51" s="211"/>
      <c r="VYX51" s="211"/>
      <c r="VYY51" s="211"/>
      <c r="VYZ51" s="211"/>
      <c r="VZA51" s="211"/>
      <c r="VZB51" s="211"/>
      <c r="VZC51" s="211"/>
      <c r="VZD51" s="211"/>
      <c r="VZE51" s="211"/>
      <c r="VZF51" s="211"/>
      <c r="VZG51" s="211"/>
      <c r="VZH51" s="211"/>
      <c r="VZI51" s="211"/>
      <c r="VZJ51" s="211"/>
      <c r="VZK51" s="211"/>
      <c r="VZL51" s="211"/>
      <c r="VZM51" s="211"/>
      <c r="VZN51" s="211"/>
      <c r="VZO51" s="211"/>
      <c r="VZP51" s="211"/>
      <c r="VZQ51" s="211"/>
      <c r="VZR51" s="211"/>
      <c r="VZS51" s="211"/>
      <c r="VZT51" s="211"/>
      <c r="VZU51" s="211"/>
      <c r="VZV51" s="211"/>
      <c r="VZW51" s="211"/>
      <c r="VZX51" s="211"/>
      <c r="VZY51" s="211"/>
      <c r="VZZ51" s="211"/>
      <c r="WAA51" s="211"/>
      <c r="WAB51" s="211"/>
      <c r="WAC51" s="211"/>
      <c r="WAD51" s="211"/>
      <c r="WAE51" s="211"/>
      <c r="WAF51" s="211"/>
      <c r="WAG51" s="211"/>
      <c r="WAH51" s="211"/>
      <c r="WAI51" s="211"/>
      <c r="WAJ51" s="211"/>
      <c r="WAK51" s="211"/>
      <c r="WAL51" s="211"/>
      <c r="WAM51" s="211"/>
      <c r="WAN51" s="211"/>
      <c r="WAO51" s="211"/>
      <c r="WAP51" s="211"/>
      <c r="WAQ51" s="211"/>
      <c r="WAR51" s="211"/>
      <c r="WAS51" s="211"/>
      <c r="WAT51" s="211"/>
      <c r="WAU51" s="211"/>
      <c r="WAV51" s="211"/>
      <c r="WAW51" s="211"/>
      <c r="WAX51" s="211"/>
      <c r="WAY51" s="211"/>
      <c r="WAZ51" s="211"/>
      <c r="WBA51" s="211"/>
      <c r="WBB51" s="211"/>
      <c r="WBC51" s="211"/>
      <c r="WBD51" s="211"/>
      <c r="WBE51" s="211"/>
      <c r="WBF51" s="211"/>
      <c r="WBG51" s="211"/>
      <c r="WBH51" s="211"/>
      <c r="WBI51" s="211"/>
      <c r="WBJ51" s="211"/>
      <c r="WBK51" s="211"/>
      <c r="WBL51" s="211"/>
      <c r="WBM51" s="211"/>
      <c r="WBN51" s="211"/>
      <c r="WBO51" s="211"/>
      <c r="WBP51" s="211"/>
      <c r="WBQ51" s="211"/>
      <c r="WBR51" s="211"/>
      <c r="WBS51" s="211"/>
      <c r="WBT51" s="211"/>
      <c r="WBU51" s="211"/>
      <c r="WBV51" s="211"/>
      <c r="WBW51" s="211"/>
      <c r="WBX51" s="211"/>
      <c r="WBY51" s="211"/>
      <c r="WBZ51" s="211"/>
      <c r="WCA51" s="211"/>
      <c r="WCB51" s="211"/>
      <c r="WCC51" s="211"/>
      <c r="WCD51" s="211"/>
      <c r="WCE51" s="211"/>
      <c r="WCF51" s="211"/>
      <c r="WCG51" s="211"/>
      <c r="WCH51" s="211"/>
      <c r="WCI51" s="211"/>
      <c r="WCJ51" s="211"/>
      <c r="WCK51" s="211"/>
      <c r="WCL51" s="211"/>
      <c r="WCM51" s="211"/>
      <c r="WCN51" s="211"/>
      <c r="WCO51" s="211"/>
      <c r="WCP51" s="211"/>
      <c r="WCQ51" s="211"/>
      <c r="WCR51" s="211"/>
      <c r="WCS51" s="211"/>
      <c r="WCT51" s="211"/>
      <c r="WCU51" s="211"/>
      <c r="WCV51" s="211"/>
      <c r="WCW51" s="211"/>
      <c r="WCX51" s="211"/>
      <c r="WCY51" s="211"/>
      <c r="WCZ51" s="211"/>
      <c r="WDA51" s="211"/>
      <c r="WDB51" s="211"/>
      <c r="WDC51" s="211"/>
      <c r="WDD51" s="211"/>
      <c r="WDE51" s="211"/>
      <c r="WDF51" s="211"/>
      <c r="WDG51" s="211"/>
      <c r="WDH51" s="211"/>
      <c r="WDI51" s="211"/>
      <c r="WDJ51" s="211"/>
      <c r="WDK51" s="211"/>
      <c r="WDL51" s="211"/>
      <c r="WDM51" s="211"/>
      <c r="WDN51" s="211"/>
      <c r="WDO51" s="211"/>
      <c r="WDP51" s="211"/>
      <c r="WDQ51" s="211"/>
      <c r="WDR51" s="211"/>
      <c r="WDS51" s="211"/>
      <c r="WDT51" s="211"/>
      <c r="WDU51" s="211"/>
      <c r="WDV51" s="211"/>
      <c r="WDW51" s="211"/>
      <c r="WDX51" s="211"/>
      <c r="WDY51" s="211"/>
      <c r="WDZ51" s="211"/>
      <c r="WEA51" s="211"/>
      <c r="WEB51" s="211"/>
      <c r="WEC51" s="211"/>
      <c r="WED51" s="211"/>
      <c r="WEE51" s="211"/>
      <c r="WEF51" s="211"/>
      <c r="WEG51" s="211"/>
      <c r="WEH51" s="211"/>
      <c r="WEI51" s="211"/>
      <c r="WEJ51" s="211"/>
      <c r="WEK51" s="211"/>
      <c r="WEL51" s="211"/>
      <c r="WEM51" s="211"/>
      <c r="WEN51" s="211"/>
      <c r="WEO51" s="211"/>
      <c r="WEP51" s="211"/>
      <c r="WEQ51" s="211"/>
      <c r="WER51" s="211"/>
      <c r="WES51" s="211"/>
      <c r="WET51" s="211"/>
      <c r="WEU51" s="211"/>
      <c r="WEV51" s="211"/>
      <c r="WEW51" s="211"/>
      <c r="WEX51" s="211"/>
      <c r="WEY51" s="211"/>
      <c r="WEZ51" s="211"/>
      <c r="WFA51" s="211"/>
      <c r="WFB51" s="211"/>
      <c r="WFC51" s="211"/>
      <c r="WFD51" s="211"/>
      <c r="WFE51" s="211"/>
      <c r="WFF51" s="211"/>
      <c r="WFG51" s="211"/>
      <c r="WFH51" s="211"/>
      <c r="WFI51" s="211"/>
      <c r="WFJ51" s="211"/>
      <c r="WFK51" s="211"/>
      <c r="WFL51" s="211"/>
      <c r="WFM51" s="211"/>
      <c r="WFN51" s="211"/>
      <c r="WFO51" s="211"/>
      <c r="WFP51" s="211"/>
      <c r="WFQ51" s="211"/>
      <c r="WFR51" s="211"/>
      <c r="WFS51" s="211"/>
      <c r="WFT51" s="211"/>
      <c r="WFU51" s="211"/>
      <c r="WFV51" s="211"/>
      <c r="WFW51" s="211"/>
      <c r="WFX51" s="211"/>
      <c r="WFY51" s="211"/>
      <c r="WFZ51" s="211"/>
      <c r="WGA51" s="211"/>
      <c r="WGB51" s="211"/>
      <c r="WGC51" s="211"/>
      <c r="WGD51" s="211"/>
      <c r="WGE51" s="211"/>
      <c r="WGF51" s="211"/>
      <c r="WGG51" s="211"/>
      <c r="WGH51" s="211"/>
      <c r="WGI51" s="211"/>
      <c r="WGJ51" s="211"/>
      <c r="WGK51" s="211"/>
      <c r="WGL51" s="211"/>
      <c r="WGM51" s="211"/>
      <c r="WGN51" s="211"/>
      <c r="WGO51" s="211"/>
      <c r="WGP51" s="211"/>
      <c r="WGQ51" s="211"/>
      <c r="WGR51" s="211"/>
      <c r="WGS51" s="211"/>
      <c r="WGT51" s="211"/>
      <c r="WGU51" s="211"/>
      <c r="WGV51" s="211"/>
      <c r="WGW51" s="211"/>
      <c r="WGX51" s="211"/>
      <c r="WGY51" s="211"/>
      <c r="WGZ51" s="211"/>
      <c r="WHA51" s="211"/>
      <c r="WHB51" s="211"/>
      <c r="WHC51" s="211"/>
      <c r="WHD51" s="211"/>
      <c r="WHE51" s="211"/>
      <c r="WHF51" s="211"/>
      <c r="WHG51" s="211"/>
      <c r="WHH51" s="211"/>
      <c r="WHI51" s="211"/>
      <c r="WHJ51" s="211"/>
      <c r="WHK51" s="211"/>
      <c r="WHL51" s="211"/>
      <c r="WHM51" s="211"/>
      <c r="WHN51" s="211"/>
      <c r="WHO51" s="211"/>
      <c r="WHP51" s="211"/>
      <c r="WHQ51" s="211"/>
      <c r="WHR51" s="211"/>
      <c r="WHS51" s="211"/>
      <c r="WHT51" s="211"/>
      <c r="WHU51" s="211"/>
      <c r="WHV51" s="211"/>
      <c r="WHW51" s="211"/>
      <c r="WHX51" s="211"/>
      <c r="WHY51" s="211"/>
      <c r="WHZ51" s="211"/>
      <c r="WIA51" s="211"/>
      <c r="WIB51" s="211"/>
      <c r="WIC51" s="211"/>
      <c r="WID51" s="211"/>
      <c r="WIE51" s="211"/>
      <c r="WIF51" s="211"/>
      <c r="WIG51" s="211"/>
      <c r="WIH51" s="211"/>
      <c r="WII51" s="211"/>
      <c r="WIJ51" s="211"/>
      <c r="WIK51" s="211"/>
      <c r="WIL51" s="211"/>
      <c r="WIM51" s="211"/>
      <c r="WIN51" s="211"/>
      <c r="WIO51" s="211"/>
      <c r="WIP51" s="211"/>
      <c r="WIQ51" s="211"/>
      <c r="WIR51" s="211"/>
      <c r="WIS51" s="211"/>
      <c r="WIT51" s="211"/>
      <c r="WIU51" s="211"/>
      <c r="WIV51" s="211"/>
      <c r="WIW51" s="211"/>
      <c r="WIX51" s="211"/>
      <c r="WIY51" s="211"/>
      <c r="WIZ51" s="211"/>
      <c r="WJA51" s="211"/>
      <c r="WJB51" s="211"/>
      <c r="WJC51" s="211"/>
      <c r="WJD51" s="211"/>
      <c r="WJE51" s="211"/>
      <c r="WJF51" s="211"/>
      <c r="WJG51" s="211"/>
      <c r="WJH51" s="211"/>
      <c r="WJI51" s="211"/>
      <c r="WJJ51" s="211"/>
      <c r="WJK51" s="211"/>
      <c r="WJL51" s="211"/>
      <c r="WJM51" s="211"/>
      <c r="WJN51" s="211"/>
      <c r="WJO51" s="211"/>
      <c r="WJP51" s="211"/>
      <c r="WJQ51" s="211"/>
      <c r="WJR51" s="211"/>
      <c r="WJS51" s="211"/>
      <c r="WJT51" s="211"/>
      <c r="WJU51" s="211"/>
      <c r="WJV51" s="211"/>
      <c r="WJW51" s="211"/>
      <c r="WJX51" s="211"/>
      <c r="WJY51" s="211"/>
      <c r="WJZ51" s="211"/>
      <c r="WKA51" s="211"/>
      <c r="WKB51" s="211"/>
      <c r="WKC51" s="211"/>
      <c r="WKD51" s="211"/>
      <c r="WKE51" s="211"/>
      <c r="WKF51" s="211"/>
      <c r="WKG51" s="211"/>
      <c r="WKH51" s="211"/>
      <c r="WKI51" s="211"/>
      <c r="WKJ51" s="211"/>
      <c r="WKK51" s="211"/>
      <c r="WKL51" s="211"/>
      <c r="WKM51" s="211"/>
      <c r="WKN51" s="211"/>
      <c r="WKO51" s="211"/>
      <c r="WKP51" s="211"/>
      <c r="WKQ51" s="211"/>
      <c r="WKR51" s="211"/>
      <c r="WKS51" s="211"/>
      <c r="WKT51" s="211"/>
      <c r="WKU51" s="211"/>
      <c r="WKV51" s="211"/>
      <c r="WKW51" s="211"/>
      <c r="WKX51" s="211"/>
      <c r="WKY51" s="211"/>
      <c r="WKZ51" s="211"/>
      <c r="WLA51" s="211"/>
      <c r="WLB51" s="211"/>
      <c r="WLC51" s="211"/>
      <c r="WLD51" s="211"/>
      <c r="WLE51" s="211"/>
      <c r="WLF51" s="211"/>
      <c r="WLG51" s="211"/>
      <c r="WLH51" s="211"/>
      <c r="WLI51" s="211"/>
      <c r="WLJ51" s="211"/>
      <c r="WLK51" s="211"/>
      <c r="WLL51" s="211"/>
      <c r="WLM51" s="211"/>
      <c r="WLN51" s="211"/>
      <c r="WLO51" s="211"/>
      <c r="WLP51" s="211"/>
      <c r="WLQ51" s="211"/>
      <c r="WLR51" s="211"/>
      <c r="WLS51" s="211"/>
      <c r="WLT51" s="211"/>
      <c r="WLU51" s="211"/>
      <c r="WLV51" s="211"/>
      <c r="WLW51" s="211"/>
      <c r="WLX51" s="211"/>
      <c r="WLY51" s="211"/>
      <c r="WLZ51" s="211"/>
      <c r="WMA51" s="211"/>
      <c r="WMB51" s="211"/>
      <c r="WMC51" s="211"/>
      <c r="WMD51" s="211"/>
      <c r="WME51" s="211"/>
      <c r="WMF51" s="211"/>
      <c r="WMG51" s="211"/>
      <c r="WMH51" s="211"/>
      <c r="WMI51" s="211"/>
      <c r="WMJ51" s="211"/>
      <c r="WMK51" s="211"/>
      <c r="WML51" s="211"/>
      <c r="WMM51" s="211"/>
      <c r="WMN51" s="211"/>
      <c r="WMO51" s="211"/>
      <c r="WMP51" s="211"/>
      <c r="WMQ51" s="211"/>
      <c r="WMR51" s="211"/>
      <c r="WMS51" s="211"/>
      <c r="WMT51" s="211"/>
      <c r="WMU51" s="211"/>
      <c r="WMV51" s="211"/>
      <c r="WMW51" s="211"/>
      <c r="WMX51" s="211"/>
      <c r="WMY51" s="211"/>
      <c r="WMZ51" s="211"/>
      <c r="WNA51" s="211"/>
      <c r="WNB51" s="211"/>
      <c r="WNC51" s="211"/>
      <c r="WND51" s="211"/>
      <c r="WNE51" s="211"/>
      <c r="WNF51" s="211"/>
      <c r="WNG51" s="211"/>
      <c r="WNH51" s="211"/>
      <c r="WNI51" s="211"/>
      <c r="WNJ51" s="211"/>
      <c r="WNK51" s="211"/>
      <c r="WNL51" s="211"/>
      <c r="WNM51" s="211"/>
      <c r="WNN51" s="211"/>
      <c r="WNO51" s="211"/>
      <c r="WNP51" s="211"/>
      <c r="WNQ51" s="211"/>
      <c r="WNR51" s="211"/>
      <c r="WNS51" s="211"/>
      <c r="WNT51" s="211"/>
      <c r="WNU51" s="211"/>
      <c r="WNV51" s="211"/>
      <c r="WNW51" s="211"/>
      <c r="WNX51" s="211"/>
      <c r="WNY51" s="211"/>
      <c r="WNZ51" s="211"/>
      <c r="WOA51" s="211"/>
      <c r="WOB51" s="211"/>
      <c r="WOC51" s="211"/>
      <c r="WOD51" s="211"/>
      <c r="WOE51" s="211"/>
      <c r="WOF51" s="211"/>
      <c r="WOG51" s="211"/>
      <c r="WOH51" s="211"/>
      <c r="WOI51" s="211"/>
      <c r="WOJ51" s="211"/>
      <c r="WOK51" s="211"/>
      <c r="WOL51" s="211"/>
      <c r="WOM51" s="211"/>
      <c r="WON51" s="211"/>
      <c r="WOO51" s="211"/>
      <c r="WOP51" s="211"/>
      <c r="WOQ51" s="211"/>
      <c r="WOR51" s="211"/>
      <c r="WOS51" s="211"/>
      <c r="WOT51" s="211"/>
      <c r="WOU51" s="211"/>
      <c r="WOV51" s="211"/>
      <c r="WOW51" s="211"/>
      <c r="WOX51" s="211"/>
      <c r="WOY51" s="211"/>
      <c r="WOZ51" s="211"/>
      <c r="WPA51" s="211"/>
      <c r="WPB51" s="211"/>
      <c r="WPC51" s="211"/>
      <c r="WPD51" s="211"/>
      <c r="WPE51" s="211"/>
      <c r="WPF51" s="211"/>
      <c r="WPG51" s="211"/>
      <c r="WPH51" s="211"/>
      <c r="WPI51" s="211"/>
      <c r="WPJ51" s="211"/>
      <c r="WPK51" s="211"/>
      <c r="WPL51" s="211"/>
      <c r="WPM51" s="211"/>
      <c r="WPN51" s="211"/>
      <c r="WPO51" s="211"/>
      <c r="WPP51" s="211"/>
      <c r="WPQ51" s="211"/>
      <c r="WPR51" s="211"/>
      <c r="WPS51" s="211"/>
      <c r="WPT51" s="211"/>
      <c r="WPU51" s="211"/>
      <c r="WPV51" s="211"/>
      <c r="WPW51" s="211"/>
      <c r="WPX51" s="211"/>
      <c r="WPY51" s="211"/>
      <c r="WPZ51" s="211"/>
      <c r="WQA51" s="211"/>
      <c r="WQB51" s="211"/>
      <c r="WQC51" s="211"/>
      <c r="WQD51" s="211"/>
      <c r="WQE51" s="211"/>
      <c r="WQF51" s="211"/>
      <c r="WQG51" s="211"/>
      <c r="WQH51" s="211"/>
      <c r="WQI51" s="211"/>
      <c r="WQJ51" s="211"/>
      <c r="WQK51" s="211"/>
      <c r="WQL51" s="211"/>
      <c r="WQM51" s="211"/>
      <c r="WQN51" s="211"/>
      <c r="WQO51" s="211"/>
      <c r="WQP51" s="211"/>
      <c r="WQQ51" s="211"/>
      <c r="WQR51" s="211"/>
      <c r="WQS51" s="211"/>
      <c r="WQT51" s="211"/>
      <c r="WQU51" s="211"/>
      <c r="WQV51" s="211"/>
      <c r="WQW51" s="211"/>
      <c r="WQX51" s="211"/>
      <c r="WQY51" s="211"/>
      <c r="WQZ51" s="211"/>
      <c r="WRA51" s="211"/>
      <c r="WRB51" s="211"/>
      <c r="WRC51" s="211"/>
      <c r="WRD51" s="211"/>
      <c r="WRE51" s="211"/>
      <c r="WRF51" s="211"/>
      <c r="WRG51" s="211"/>
      <c r="WRH51" s="211"/>
      <c r="WRI51" s="211"/>
      <c r="WRJ51" s="211"/>
      <c r="WRK51" s="211"/>
      <c r="WRL51" s="211"/>
      <c r="WRM51" s="211"/>
      <c r="WRN51" s="211"/>
      <c r="WRO51" s="211"/>
      <c r="WRP51" s="211"/>
      <c r="WRQ51" s="211"/>
      <c r="WRR51" s="211"/>
      <c r="WRS51" s="211"/>
      <c r="WRT51" s="211"/>
      <c r="WRU51" s="211"/>
      <c r="WRV51" s="211"/>
      <c r="WRW51" s="211"/>
      <c r="WRX51" s="211"/>
      <c r="WRY51" s="211"/>
      <c r="WRZ51" s="211"/>
      <c r="WSA51" s="211"/>
      <c r="WSB51" s="211"/>
      <c r="WSC51" s="211"/>
      <c r="WSD51" s="211"/>
      <c r="WSE51" s="211"/>
      <c r="WSF51" s="211"/>
      <c r="WSG51" s="211"/>
      <c r="WSH51" s="211"/>
      <c r="WSI51" s="211"/>
      <c r="WSJ51" s="211"/>
      <c r="WSK51" s="211"/>
      <c r="WSL51" s="211"/>
      <c r="WSM51" s="211"/>
      <c r="WSN51" s="211"/>
      <c r="WSO51" s="211"/>
      <c r="WSP51" s="211"/>
      <c r="WSQ51" s="211"/>
      <c r="WSR51" s="211"/>
      <c r="WSS51" s="211"/>
      <c r="WST51" s="211"/>
      <c r="WSU51" s="211"/>
      <c r="WSV51" s="211"/>
      <c r="WSW51" s="211"/>
      <c r="WSX51" s="211"/>
      <c r="WSY51" s="211"/>
      <c r="WSZ51" s="211"/>
      <c r="WTA51" s="211"/>
      <c r="WTB51" s="211"/>
      <c r="WTC51" s="211"/>
      <c r="WTD51" s="211"/>
      <c r="WTE51" s="211"/>
      <c r="WTF51" s="211"/>
      <c r="WTG51" s="211"/>
      <c r="WTH51" s="211"/>
      <c r="WTI51" s="211"/>
      <c r="WTJ51" s="211"/>
      <c r="WTK51" s="211"/>
      <c r="WTL51" s="211"/>
      <c r="WTM51" s="211"/>
      <c r="WTN51" s="211"/>
      <c r="WTO51" s="211"/>
      <c r="WTP51" s="211"/>
      <c r="WTQ51" s="211"/>
      <c r="WTR51" s="211"/>
      <c r="WTS51" s="211"/>
      <c r="WTT51" s="211"/>
      <c r="WTU51" s="211"/>
      <c r="WTV51" s="211"/>
      <c r="WTW51" s="211"/>
      <c r="WTX51" s="211"/>
      <c r="WTY51" s="211"/>
      <c r="WTZ51" s="211"/>
      <c r="WUA51" s="211"/>
      <c r="WUB51" s="211"/>
      <c r="WUC51" s="211"/>
      <c r="WUD51" s="211"/>
      <c r="WUE51" s="211"/>
      <c r="WUF51" s="211"/>
      <c r="WUG51" s="211"/>
      <c r="WUH51" s="211"/>
      <c r="WUI51" s="211"/>
      <c r="WUJ51" s="211"/>
      <c r="WUK51" s="211"/>
      <c r="WUL51" s="211"/>
      <c r="WUM51" s="211"/>
      <c r="WUN51" s="211"/>
      <c r="WUO51" s="211"/>
      <c r="WUP51" s="211"/>
      <c r="WUQ51" s="211"/>
      <c r="WUR51" s="211"/>
      <c r="WUS51" s="211"/>
      <c r="WUT51" s="211"/>
      <c r="WUU51" s="211"/>
      <c r="WUV51" s="211"/>
      <c r="WUW51" s="211"/>
      <c r="WUX51" s="211"/>
      <c r="WUY51" s="211"/>
      <c r="WUZ51" s="211"/>
      <c r="WVA51" s="211"/>
      <c r="WVB51" s="211"/>
      <c r="WVC51" s="211"/>
      <c r="WVD51" s="211"/>
      <c r="WVE51" s="211"/>
      <c r="WVF51" s="211"/>
      <c r="WVG51" s="211"/>
      <c r="WVH51" s="211"/>
      <c r="WVI51" s="211"/>
      <c r="WVJ51" s="211"/>
      <c r="WVK51" s="211"/>
      <c r="WVL51" s="211"/>
      <c r="WVM51" s="211"/>
      <c r="WVN51" s="211"/>
      <c r="WVO51" s="211"/>
      <c r="WVP51" s="211"/>
      <c r="WVQ51" s="211"/>
      <c r="WVR51" s="211"/>
      <c r="WVS51" s="211"/>
      <c r="WVT51" s="211"/>
      <c r="WVU51" s="211"/>
      <c r="WVV51" s="211"/>
      <c r="WVW51" s="211"/>
    </row>
    <row r="54" spans="1:16143" s="19" customFormat="1">
      <c r="A54" s="211"/>
      <c r="B54" s="209"/>
      <c r="C54" s="228"/>
      <c r="D54" s="211"/>
      <c r="E54" s="211"/>
      <c r="F54" s="228"/>
      <c r="G54" s="211"/>
      <c r="H54" s="228"/>
      <c r="I54" s="211"/>
      <c r="J54" s="211"/>
      <c r="K54" s="211"/>
      <c r="M54" s="211"/>
      <c r="N54" s="211"/>
      <c r="O54" s="86"/>
      <c r="P54" s="86"/>
      <c r="R54" s="26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211"/>
      <c r="BE54" s="211"/>
      <c r="BF54" s="211"/>
      <c r="BG54" s="211"/>
      <c r="BH54" s="211"/>
      <c r="BI54" s="211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  <c r="CF54" s="211"/>
      <c r="CG54" s="211"/>
      <c r="CH54" s="211"/>
      <c r="CI54" s="211"/>
      <c r="CJ54" s="211"/>
      <c r="CK54" s="211"/>
      <c r="CL54" s="211"/>
      <c r="CM54" s="211"/>
      <c r="CN54" s="211"/>
      <c r="CO54" s="211"/>
      <c r="CP54" s="211"/>
      <c r="CQ54" s="211"/>
      <c r="CR54" s="211"/>
      <c r="CS54" s="211"/>
      <c r="CT54" s="211"/>
      <c r="CU54" s="211"/>
      <c r="CV54" s="211"/>
      <c r="CW54" s="211"/>
      <c r="CX54" s="211"/>
      <c r="CY54" s="211"/>
      <c r="CZ54" s="211"/>
      <c r="DA54" s="211"/>
      <c r="DB54" s="211"/>
      <c r="DC54" s="211"/>
      <c r="DD54" s="211"/>
      <c r="DE54" s="211"/>
      <c r="DF54" s="211"/>
      <c r="DG54" s="211"/>
      <c r="DH54" s="211"/>
      <c r="DI54" s="211"/>
      <c r="DJ54" s="211"/>
      <c r="DK54" s="211"/>
      <c r="DL54" s="211"/>
      <c r="DM54" s="211"/>
      <c r="DN54" s="211"/>
      <c r="DO54" s="211"/>
      <c r="DP54" s="211"/>
      <c r="DQ54" s="211"/>
      <c r="DR54" s="211"/>
      <c r="DS54" s="211"/>
      <c r="DT54" s="211"/>
      <c r="DU54" s="211"/>
      <c r="DV54" s="211"/>
      <c r="DW54" s="211"/>
      <c r="DX54" s="211"/>
      <c r="DY54" s="211"/>
      <c r="DZ54" s="211"/>
      <c r="EA54" s="211"/>
      <c r="EB54" s="211"/>
      <c r="EC54" s="211"/>
      <c r="ED54" s="211"/>
      <c r="EE54" s="211"/>
      <c r="EF54" s="211"/>
      <c r="EG54" s="211"/>
      <c r="EH54" s="211"/>
      <c r="EI54" s="211"/>
      <c r="EJ54" s="211"/>
      <c r="EK54" s="211"/>
      <c r="EL54" s="211"/>
      <c r="EM54" s="211"/>
      <c r="EN54" s="211"/>
      <c r="EO54" s="211"/>
      <c r="EP54" s="211"/>
      <c r="EQ54" s="211"/>
      <c r="ER54" s="211"/>
      <c r="ES54" s="211"/>
      <c r="ET54" s="211"/>
      <c r="EU54" s="211"/>
      <c r="EV54" s="211"/>
      <c r="EW54" s="211"/>
      <c r="EX54" s="211"/>
      <c r="EY54" s="211"/>
      <c r="EZ54" s="211"/>
      <c r="FA54" s="211"/>
      <c r="FB54" s="211"/>
      <c r="FC54" s="211"/>
      <c r="FD54" s="211"/>
      <c r="FE54" s="211"/>
      <c r="FF54" s="211"/>
      <c r="FG54" s="211"/>
      <c r="FH54" s="211"/>
      <c r="FI54" s="211"/>
      <c r="FJ54" s="211"/>
      <c r="FK54" s="211"/>
      <c r="FL54" s="211"/>
      <c r="FM54" s="211"/>
      <c r="FN54" s="211"/>
      <c r="FO54" s="211"/>
      <c r="FP54" s="211"/>
      <c r="FQ54" s="211"/>
      <c r="FR54" s="211"/>
      <c r="FS54" s="211"/>
      <c r="FT54" s="211"/>
      <c r="FU54" s="211"/>
      <c r="FV54" s="211"/>
      <c r="FW54" s="211"/>
      <c r="FX54" s="211"/>
      <c r="FY54" s="211"/>
      <c r="FZ54" s="211"/>
      <c r="GA54" s="211"/>
      <c r="GB54" s="211"/>
      <c r="GC54" s="211"/>
      <c r="GD54" s="211"/>
      <c r="GE54" s="211"/>
      <c r="GF54" s="211"/>
      <c r="GG54" s="211"/>
      <c r="GH54" s="211"/>
      <c r="GI54" s="211"/>
      <c r="GJ54" s="211"/>
      <c r="GK54" s="211"/>
      <c r="GL54" s="211"/>
      <c r="GM54" s="211"/>
      <c r="GN54" s="211"/>
      <c r="GO54" s="211"/>
      <c r="GP54" s="211"/>
      <c r="GQ54" s="211"/>
      <c r="GR54" s="211"/>
      <c r="GS54" s="211"/>
      <c r="GT54" s="211"/>
      <c r="GU54" s="211"/>
      <c r="GV54" s="211"/>
      <c r="GW54" s="211"/>
      <c r="GX54" s="211"/>
      <c r="GY54" s="211"/>
      <c r="GZ54" s="211"/>
      <c r="HA54" s="211"/>
      <c r="HB54" s="211"/>
      <c r="HC54" s="211"/>
      <c r="HD54" s="211"/>
      <c r="HE54" s="211"/>
      <c r="HF54" s="211"/>
      <c r="HG54" s="211"/>
      <c r="HH54" s="211"/>
      <c r="HI54" s="211"/>
      <c r="HJ54" s="211"/>
      <c r="HK54" s="211"/>
      <c r="HL54" s="211"/>
      <c r="HM54" s="211"/>
      <c r="HN54" s="211"/>
      <c r="HO54" s="211"/>
      <c r="HP54" s="211"/>
      <c r="HQ54" s="211"/>
      <c r="HR54" s="211"/>
      <c r="HS54" s="211"/>
      <c r="HT54" s="211"/>
      <c r="HU54" s="211"/>
      <c r="HV54" s="211"/>
      <c r="HW54" s="211"/>
      <c r="HX54" s="211"/>
      <c r="HY54" s="211"/>
      <c r="HZ54" s="211"/>
      <c r="IA54" s="211"/>
      <c r="IB54" s="211"/>
      <c r="IC54" s="211"/>
      <c r="ID54" s="211"/>
      <c r="IE54" s="211"/>
      <c r="IF54" s="211"/>
      <c r="IG54" s="211"/>
      <c r="IH54" s="211"/>
      <c r="II54" s="211"/>
      <c r="IJ54" s="211"/>
      <c r="IK54" s="211"/>
      <c r="IL54" s="211"/>
      <c r="IM54" s="211"/>
      <c r="IN54" s="211"/>
      <c r="IO54" s="211"/>
      <c r="IP54" s="211"/>
      <c r="IQ54" s="211"/>
      <c r="IR54" s="211"/>
      <c r="IS54" s="211"/>
      <c r="IT54" s="211"/>
      <c r="IU54" s="211"/>
      <c r="IV54" s="211"/>
      <c r="IW54" s="211"/>
      <c r="IX54" s="211"/>
      <c r="IY54" s="211"/>
      <c r="IZ54" s="211"/>
      <c r="JA54" s="211"/>
      <c r="JB54" s="211"/>
      <c r="JC54" s="211"/>
      <c r="JD54" s="211"/>
      <c r="JE54" s="211"/>
      <c r="JF54" s="211"/>
      <c r="JG54" s="211"/>
      <c r="JH54" s="211"/>
      <c r="JI54" s="211"/>
      <c r="JJ54" s="211"/>
      <c r="JK54" s="211"/>
      <c r="JL54" s="211"/>
      <c r="JM54" s="211"/>
      <c r="JN54" s="211"/>
      <c r="JO54" s="211"/>
      <c r="JP54" s="211"/>
      <c r="JQ54" s="211"/>
      <c r="JR54" s="211"/>
      <c r="JS54" s="211"/>
      <c r="JT54" s="211"/>
      <c r="JU54" s="211"/>
      <c r="JV54" s="211"/>
      <c r="JW54" s="211"/>
      <c r="JX54" s="211"/>
      <c r="JY54" s="211"/>
      <c r="JZ54" s="211"/>
      <c r="KA54" s="211"/>
      <c r="KB54" s="211"/>
      <c r="KC54" s="211"/>
      <c r="KD54" s="211"/>
      <c r="KE54" s="211"/>
      <c r="KF54" s="211"/>
      <c r="KG54" s="211"/>
      <c r="KH54" s="211"/>
      <c r="KI54" s="211"/>
      <c r="KJ54" s="211"/>
      <c r="KK54" s="211"/>
      <c r="KL54" s="211"/>
      <c r="KM54" s="211"/>
      <c r="KN54" s="211"/>
      <c r="KO54" s="211"/>
      <c r="KP54" s="211"/>
      <c r="KQ54" s="211"/>
      <c r="KR54" s="211"/>
      <c r="KS54" s="211"/>
      <c r="KT54" s="211"/>
      <c r="KU54" s="211"/>
      <c r="KV54" s="211"/>
      <c r="KW54" s="211"/>
      <c r="KX54" s="211"/>
      <c r="KY54" s="211"/>
      <c r="KZ54" s="211"/>
      <c r="LA54" s="211"/>
      <c r="LB54" s="211"/>
      <c r="LC54" s="211"/>
      <c r="LD54" s="211"/>
      <c r="LE54" s="211"/>
      <c r="LF54" s="211"/>
      <c r="LG54" s="211"/>
      <c r="LH54" s="211"/>
      <c r="LI54" s="211"/>
      <c r="LJ54" s="211"/>
      <c r="LK54" s="211"/>
      <c r="LL54" s="211"/>
      <c r="LM54" s="211"/>
      <c r="LN54" s="211"/>
      <c r="LO54" s="211"/>
      <c r="LP54" s="211"/>
      <c r="LQ54" s="211"/>
      <c r="LR54" s="211"/>
      <c r="LS54" s="211"/>
      <c r="LT54" s="211"/>
      <c r="LU54" s="211"/>
      <c r="LV54" s="211"/>
      <c r="LW54" s="211"/>
      <c r="LX54" s="211"/>
      <c r="LY54" s="211"/>
      <c r="LZ54" s="211"/>
      <c r="MA54" s="211"/>
      <c r="MB54" s="211"/>
      <c r="MC54" s="211"/>
      <c r="MD54" s="211"/>
      <c r="ME54" s="211"/>
      <c r="MF54" s="211"/>
      <c r="MG54" s="211"/>
      <c r="MH54" s="211"/>
      <c r="MI54" s="211"/>
      <c r="MJ54" s="211"/>
      <c r="MK54" s="211"/>
      <c r="ML54" s="211"/>
      <c r="MM54" s="211"/>
      <c r="MN54" s="211"/>
      <c r="MO54" s="211"/>
      <c r="MP54" s="211"/>
      <c r="MQ54" s="211"/>
      <c r="MR54" s="211"/>
      <c r="MS54" s="211"/>
      <c r="MT54" s="211"/>
      <c r="MU54" s="211"/>
      <c r="MV54" s="211"/>
      <c r="MW54" s="211"/>
      <c r="MX54" s="211"/>
      <c r="MY54" s="211"/>
      <c r="MZ54" s="211"/>
      <c r="NA54" s="211"/>
      <c r="NB54" s="211"/>
      <c r="NC54" s="211"/>
      <c r="ND54" s="211"/>
      <c r="NE54" s="211"/>
      <c r="NF54" s="211"/>
      <c r="NG54" s="211"/>
      <c r="NH54" s="211"/>
      <c r="NI54" s="211"/>
      <c r="NJ54" s="211"/>
      <c r="NK54" s="211"/>
      <c r="NL54" s="211"/>
      <c r="NM54" s="211"/>
      <c r="NN54" s="211"/>
      <c r="NO54" s="211"/>
      <c r="NP54" s="211"/>
      <c r="NQ54" s="211"/>
      <c r="NR54" s="211"/>
      <c r="NS54" s="211"/>
      <c r="NT54" s="211"/>
      <c r="NU54" s="211"/>
      <c r="NV54" s="211"/>
      <c r="NW54" s="211"/>
      <c r="NX54" s="211"/>
      <c r="NY54" s="211"/>
      <c r="NZ54" s="211"/>
      <c r="OA54" s="211"/>
      <c r="OB54" s="211"/>
      <c r="OC54" s="211"/>
      <c r="OD54" s="211"/>
      <c r="OE54" s="211"/>
      <c r="OF54" s="211"/>
      <c r="OG54" s="211"/>
      <c r="OH54" s="211"/>
      <c r="OI54" s="211"/>
      <c r="OJ54" s="211"/>
      <c r="OK54" s="211"/>
      <c r="OL54" s="211"/>
      <c r="OM54" s="211"/>
      <c r="ON54" s="211"/>
      <c r="OO54" s="211"/>
      <c r="OP54" s="211"/>
      <c r="OQ54" s="211"/>
      <c r="OR54" s="211"/>
      <c r="OS54" s="211"/>
      <c r="OT54" s="211"/>
      <c r="OU54" s="211"/>
      <c r="OV54" s="211"/>
      <c r="OW54" s="211"/>
      <c r="OX54" s="211"/>
      <c r="OY54" s="211"/>
      <c r="OZ54" s="211"/>
      <c r="PA54" s="211"/>
      <c r="PB54" s="211"/>
      <c r="PC54" s="211"/>
      <c r="PD54" s="211"/>
      <c r="PE54" s="211"/>
      <c r="PF54" s="211"/>
      <c r="PG54" s="211"/>
      <c r="PH54" s="211"/>
      <c r="PI54" s="211"/>
      <c r="PJ54" s="211"/>
      <c r="PK54" s="211"/>
      <c r="PL54" s="211"/>
      <c r="PM54" s="211"/>
      <c r="PN54" s="211"/>
      <c r="PO54" s="211"/>
      <c r="PP54" s="211"/>
      <c r="PQ54" s="211"/>
      <c r="PR54" s="211"/>
      <c r="PS54" s="211"/>
      <c r="PT54" s="211"/>
      <c r="PU54" s="211"/>
      <c r="PV54" s="211"/>
      <c r="PW54" s="211"/>
      <c r="PX54" s="211"/>
      <c r="PY54" s="211"/>
      <c r="PZ54" s="211"/>
      <c r="QA54" s="211"/>
      <c r="QB54" s="211"/>
      <c r="QC54" s="211"/>
      <c r="QD54" s="211"/>
      <c r="QE54" s="211"/>
      <c r="QF54" s="211"/>
      <c r="QG54" s="211"/>
      <c r="QH54" s="211"/>
      <c r="QI54" s="211"/>
      <c r="QJ54" s="211"/>
      <c r="QK54" s="211"/>
      <c r="QL54" s="211"/>
      <c r="QM54" s="211"/>
      <c r="QN54" s="211"/>
      <c r="QO54" s="211"/>
      <c r="QP54" s="211"/>
      <c r="QQ54" s="211"/>
      <c r="QR54" s="211"/>
      <c r="QS54" s="211"/>
      <c r="QT54" s="211"/>
      <c r="QU54" s="211"/>
      <c r="QV54" s="211"/>
      <c r="QW54" s="211"/>
      <c r="QX54" s="211"/>
      <c r="QY54" s="211"/>
      <c r="QZ54" s="211"/>
      <c r="RA54" s="211"/>
      <c r="RB54" s="211"/>
      <c r="RC54" s="211"/>
      <c r="RD54" s="211"/>
      <c r="RE54" s="211"/>
      <c r="RF54" s="211"/>
      <c r="RG54" s="211"/>
      <c r="RH54" s="211"/>
      <c r="RI54" s="211"/>
      <c r="RJ54" s="211"/>
      <c r="RK54" s="211"/>
      <c r="RL54" s="211"/>
      <c r="RM54" s="211"/>
      <c r="RN54" s="211"/>
      <c r="RO54" s="211"/>
      <c r="RP54" s="211"/>
      <c r="RQ54" s="211"/>
      <c r="RR54" s="211"/>
      <c r="RS54" s="211"/>
      <c r="RT54" s="211"/>
      <c r="RU54" s="211"/>
      <c r="RV54" s="211"/>
      <c r="RW54" s="211"/>
      <c r="RX54" s="211"/>
      <c r="RY54" s="211"/>
      <c r="RZ54" s="211"/>
      <c r="SA54" s="211"/>
      <c r="SB54" s="211"/>
      <c r="SC54" s="211"/>
      <c r="SD54" s="211"/>
      <c r="SE54" s="211"/>
      <c r="SF54" s="211"/>
      <c r="SG54" s="211"/>
      <c r="SH54" s="211"/>
      <c r="SI54" s="211"/>
      <c r="SJ54" s="211"/>
      <c r="SK54" s="211"/>
      <c r="SL54" s="211"/>
      <c r="SM54" s="211"/>
      <c r="SN54" s="211"/>
      <c r="SO54" s="211"/>
      <c r="SP54" s="211"/>
      <c r="SQ54" s="211"/>
      <c r="SR54" s="211"/>
      <c r="SS54" s="211"/>
      <c r="ST54" s="211"/>
      <c r="SU54" s="211"/>
      <c r="SV54" s="211"/>
      <c r="SW54" s="211"/>
      <c r="SX54" s="211"/>
      <c r="SY54" s="211"/>
      <c r="SZ54" s="211"/>
      <c r="TA54" s="211"/>
      <c r="TB54" s="211"/>
      <c r="TC54" s="211"/>
      <c r="TD54" s="211"/>
      <c r="TE54" s="211"/>
      <c r="TF54" s="211"/>
      <c r="TG54" s="211"/>
      <c r="TH54" s="211"/>
      <c r="TI54" s="211"/>
      <c r="TJ54" s="211"/>
      <c r="TK54" s="211"/>
      <c r="TL54" s="211"/>
      <c r="TM54" s="211"/>
      <c r="TN54" s="211"/>
      <c r="TO54" s="211"/>
      <c r="TP54" s="211"/>
      <c r="TQ54" s="211"/>
      <c r="TR54" s="211"/>
      <c r="TS54" s="211"/>
      <c r="TT54" s="211"/>
      <c r="TU54" s="211"/>
      <c r="TV54" s="211"/>
      <c r="TW54" s="211"/>
      <c r="TX54" s="211"/>
      <c r="TY54" s="211"/>
      <c r="TZ54" s="211"/>
      <c r="UA54" s="211"/>
      <c r="UB54" s="211"/>
      <c r="UC54" s="211"/>
      <c r="UD54" s="211"/>
      <c r="UE54" s="211"/>
      <c r="UF54" s="211"/>
      <c r="UG54" s="211"/>
      <c r="UH54" s="211"/>
      <c r="UI54" s="211"/>
      <c r="UJ54" s="211"/>
      <c r="UK54" s="211"/>
      <c r="UL54" s="211"/>
      <c r="UM54" s="211"/>
      <c r="UN54" s="211"/>
      <c r="UO54" s="211"/>
      <c r="UP54" s="211"/>
      <c r="UQ54" s="211"/>
      <c r="UR54" s="211"/>
      <c r="US54" s="211"/>
      <c r="UT54" s="211"/>
      <c r="UU54" s="211"/>
      <c r="UV54" s="211"/>
      <c r="UW54" s="211"/>
      <c r="UX54" s="211"/>
      <c r="UY54" s="211"/>
      <c r="UZ54" s="211"/>
      <c r="VA54" s="211"/>
      <c r="VB54" s="211"/>
      <c r="VC54" s="211"/>
      <c r="VD54" s="211"/>
      <c r="VE54" s="211"/>
      <c r="VF54" s="211"/>
      <c r="VG54" s="211"/>
      <c r="VH54" s="211"/>
      <c r="VI54" s="211"/>
      <c r="VJ54" s="211"/>
      <c r="VK54" s="211"/>
      <c r="VL54" s="211"/>
      <c r="VM54" s="211"/>
      <c r="VN54" s="211"/>
      <c r="VO54" s="211"/>
      <c r="VP54" s="211"/>
      <c r="VQ54" s="211"/>
      <c r="VR54" s="211"/>
      <c r="VS54" s="211"/>
      <c r="VT54" s="211"/>
      <c r="VU54" s="211"/>
      <c r="VV54" s="211"/>
      <c r="VW54" s="211"/>
      <c r="VX54" s="211"/>
      <c r="VY54" s="211"/>
      <c r="VZ54" s="211"/>
      <c r="WA54" s="211"/>
      <c r="WB54" s="211"/>
      <c r="WC54" s="211"/>
      <c r="WD54" s="211"/>
      <c r="WE54" s="211"/>
      <c r="WF54" s="211"/>
      <c r="WG54" s="211"/>
      <c r="WH54" s="211"/>
      <c r="WI54" s="211"/>
      <c r="WJ54" s="211"/>
      <c r="WK54" s="211"/>
      <c r="WL54" s="211"/>
      <c r="WM54" s="211"/>
      <c r="WN54" s="211"/>
      <c r="WO54" s="211"/>
      <c r="WP54" s="211"/>
      <c r="WQ54" s="211"/>
      <c r="WR54" s="211"/>
      <c r="WS54" s="211"/>
      <c r="WT54" s="211"/>
      <c r="WU54" s="211"/>
      <c r="WV54" s="211"/>
      <c r="WW54" s="211"/>
      <c r="WX54" s="211"/>
      <c r="WY54" s="211"/>
      <c r="WZ54" s="211"/>
      <c r="XA54" s="211"/>
      <c r="XB54" s="211"/>
      <c r="XC54" s="211"/>
      <c r="XD54" s="211"/>
      <c r="XE54" s="211"/>
      <c r="XF54" s="211"/>
      <c r="XG54" s="211"/>
      <c r="XH54" s="211"/>
      <c r="XI54" s="211"/>
      <c r="XJ54" s="211"/>
      <c r="XK54" s="211"/>
      <c r="XL54" s="211"/>
      <c r="XM54" s="211"/>
      <c r="XN54" s="211"/>
      <c r="XO54" s="211"/>
      <c r="XP54" s="211"/>
      <c r="XQ54" s="211"/>
      <c r="XR54" s="211"/>
      <c r="XS54" s="211"/>
      <c r="XT54" s="211"/>
      <c r="XU54" s="211"/>
      <c r="XV54" s="211"/>
      <c r="XW54" s="211"/>
      <c r="XX54" s="211"/>
      <c r="XY54" s="211"/>
      <c r="XZ54" s="211"/>
      <c r="YA54" s="211"/>
      <c r="YB54" s="211"/>
      <c r="YC54" s="211"/>
      <c r="YD54" s="211"/>
      <c r="YE54" s="211"/>
      <c r="YF54" s="211"/>
      <c r="YG54" s="211"/>
      <c r="YH54" s="211"/>
      <c r="YI54" s="211"/>
      <c r="YJ54" s="211"/>
      <c r="YK54" s="211"/>
      <c r="YL54" s="211"/>
      <c r="YM54" s="211"/>
      <c r="YN54" s="211"/>
      <c r="YO54" s="211"/>
      <c r="YP54" s="211"/>
      <c r="YQ54" s="211"/>
      <c r="YR54" s="211"/>
      <c r="YS54" s="211"/>
      <c r="YT54" s="211"/>
      <c r="YU54" s="211"/>
      <c r="YV54" s="211"/>
      <c r="YW54" s="211"/>
      <c r="YX54" s="211"/>
      <c r="YY54" s="211"/>
      <c r="YZ54" s="211"/>
      <c r="ZA54" s="211"/>
      <c r="ZB54" s="211"/>
      <c r="ZC54" s="211"/>
      <c r="ZD54" s="211"/>
      <c r="ZE54" s="211"/>
      <c r="ZF54" s="211"/>
      <c r="ZG54" s="211"/>
      <c r="ZH54" s="211"/>
      <c r="ZI54" s="211"/>
      <c r="ZJ54" s="211"/>
      <c r="ZK54" s="211"/>
      <c r="ZL54" s="211"/>
      <c r="ZM54" s="211"/>
      <c r="ZN54" s="211"/>
      <c r="ZO54" s="211"/>
      <c r="ZP54" s="211"/>
      <c r="ZQ54" s="211"/>
      <c r="ZR54" s="211"/>
      <c r="ZS54" s="211"/>
      <c r="ZT54" s="211"/>
      <c r="ZU54" s="211"/>
      <c r="ZV54" s="211"/>
      <c r="ZW54" s="211"/>
      <c r="ZX54" s="211"/>
      <c r="ZY54" s="211"/>
      <c r="ZZ54" s="211"/>
      <c r="AAA54" s="211"/>
      <c r="AAB54" s="211"/>
      <c r="AAC54" s="211"/>
      <c r="AAD54" s="211"/>
      <c r="AAE54" s="211"/>
      <c r="AAF54" s="211"/>
      <c r="AAG54" s="211"/>
      <c r="AAH54" s="211"/>
      <c r="AAI54" s="211"/>
      <c r="AAJ54" s="211"/>
      <c r="AAK54" s="211"/>
      <c r="AAL54" s="211"/>
      <c r="AAM54" s="211"/>
      <c r="AAN54" s="211"/>
      <c r="AAO54" s="211"/>
      <c r="AAP54" s="211"/>
      <c r="AAQ54" s="211"/>
      <c r="AAR54" s="211"/>
      <c r="AAS54" s="211"/>
      <c r="AAT54" s="211"/>
      <c r="AAU54" s="211"/>
      <c r="AAV54" s="211"/>
      <c r="AAW54" s="211"/>
      <c r="AAX54" s="211"/>
      <c r="AAY54" s="211"/>
      <c r="AAZ54" s="211"/>
      <c r="ABA54" s="211"/>
      <c r="ABB54" s="211"/>
      <c r="ABC54" s="211"/>
      <c r="ABD54" s="211"/>
      <c r="ABE54" s="211"/>
      <c r="ABF54" s="211"/>
      <c r="ABG54" s="211"/>
      <c r="ABH54" s="211"/>
      <c r="ABI54" s="211"/>
      <c r="ABJ54" s="211"/>
      <c r="ABK54" s="211"/>
      <c r="ABL54" s="211"/>
      <c r="ABM54" s="211"/>
      <c r="ABN54" s="211"/>
      <c r="ABO54" s="211"/>
      <c r="ABP54" s="211"/>
      <c r="ABQ54" s="211"/>
      <c r="ABR54" s="211"/>
      <c r="ABS54" s="211"/>
      <c r="ABT54" s="211"/>
      <c r="ABU54" s="211"/>
      <c r="ABV54" s="211"/>
      <c r="ABW54" s="211"/>
      <c r="ABX54" s="211"/>
      <c r="ABY54" s="211"/>
      <c r="ABZ54" s="211"/>
      <c r="ACA54" s="211"/>
      <c r="ACB54" s="211"/>
      <c r="ACC54" s="211"/>
      <c r="ACD54" s="211"/>
      <c r="ACE54" s="211"/>
      <c r="ACF54" s="211"/>
      <c r="ACG54" s="211"/>
      <c r="ACH54" s="211"/>
      <c r="ACI54" s="211"/>
      <c r="ACJ54" s="211"/>
      <c r="ACK54" s="211"/>
      <c r="ACL54" s="211"/>
      <c r="ACM54" s="211"/>
      <c r="ACN54" s="211"/>
      <c r="ACO54" s="211"/>
      <c r="ACP54" s="211"/>
      <c r="ACQ54" s="211"/>
      <c r="ACR54" s="211"/>
      <c r="ACS54" s="211"/>
      <c r="ACT54" s="211"/>
      <c r="ACU54" s="211"/>
      <c r="ACV54" s="211"/>
      <c r="ACW54" s="211"/>
      <c r="ACX54" s="211"/>
      <c r="ACY54" s="211"/>
      <c r="ACZ54" s="211"/>
      <c r="ADA54" s="211"/>
      <c r="ADB54" s="211"/>
      <c r="ADC54" s="211"/>
      <c r="ADD54" s="211"/>
      <c r="ADE54" s="211"/>
      <c r="ADF54" s="211"/>
      <c r="ADG54" s="211"/>
      <c r="ADH54" s="211"/>
      <c r="ADI54" s="211"/>
      <c r="ADJ54" s="211"/>
      <c r="ADK54" s="211"/>
      <c r="ADL54" s="211"/>
      <c r="ADM54" s="211"/>
      <c r="ADN54" s="211"/>
      <c r="ADO54" s="211"/>
      <c r="ADP54" s="211"/>
      <c r="ADQ54" s="211"/>
      <c r="ADR54" s="211"/>
      <c r="ADS54" s="211"/>
      <c r="ADT54" s="211"/>
      <c r="ADU54" s="211"/>
      <c r="ADV54" s="211"/>
      <c r="ADW54" s="211"/>
      <c r="ADX54" s="211"/>
      <c r="ADY54" s="211"/>
      <c r="ADZ54" s="211"/>
      <c r="AEA54" s="211"/>
      <c r="AEB54" s="211"/>
      <c r="AEC54" s="211"/>
      <c r="AED54" s="211"/>
      <c r="AEE54" s="211"/>
      <c r="AEF54" s="211"/>
      <c r="AEG54" s="211"/>
      <c r="AEH54" s="211"/>
      <c r="AEI54" s="211"/>
      <c r="AEJ54" s="211"/>
      <c r="AEK54" s="211"/>
      <c r="AEL54" s="211"/>
      <c r="AEM54" s="211"/>
      <c r="AEN54" s="211"/>
      <c r="AEO54" s="211"/>
      <c r="AEP54" s="211"/>
      <c r="AEQ54" s="211"/>
      <c r="AER54" s="211"/>
      <c r="AES54" s="211"/>
      <c r="AET54" s="211"/>
      <c r="AEU54" s="211"/>
      <c r="AEV54" s="211"/>
      <c r="AEW54" s="211"/>
      <c r="AEX54" s="211"/>
      <c r="AEY54" s="211"/>
      <c r="AEZ54" s="211"/>
      <c r="AFA54" s="211"/>
      <c r="AFB54" s="211"/>
      <c r="AFC54" s="211"/>
      <c r="AFD54" s="211"/>
      <c r="AFE54" s="211"/>
      <c r="AFF54" s="211"/>
      <c r="AFG54" s="211"/>
      <c r="AFH54" s="211"/>
      <c r="AFI54" s="211"/>
      <c r="AFJ54" s="211"/>
      <c r="AFK54" s="211"/>
      <c r="AFL54" s="211"/>
      <c r="AFM54" s="211"/>
      <c r="AFN54" s="211"/>
      <c r="AFO54" s="211"/>
      <c r="AFP54" s="211"/>
      <c r="AFQ54" s="211"/>
      <c r="AFR54" s="211"/>
      <c r="AFS54" s="211"/>
      <c r="AFT54" s="211"/>
      <c r="AFU54" s="211"/>
      <c r="AFV54" s="211"/>
      <c r="AFW54" s="211"/>
      <c r="AFX54" s="211"/>
      <c r="AFY54" s="211"/>
      <c r="AFZ54" s="211"/>
      <c r="AGA54" s="211"/>
      <c r="AGB54" s="211"/>
      <c r="AGC54" s="211"/>
      <c r="AGD54" s="211"/>
      <c r="AGE54" s="211"/>
      <c r="AGF54" s="211"/>
      <c r="AGG54" s="211"/>
      <c r="AGH54" s="211"/>
      <c r="AGI54" s="211"/>
      <c r="AGJ54" s="211"/>
      <c r="AGK54" s="211"/>
      <c r="AGL54" s="211"/>
      <c r="AGM54" s="211"/>
      <c r="AGN54" s="211"/>
      <c r="AGO54" s="211"/>
      <c r="AGP54" s="211"/>
      <c r="AGQ54" s="211"/>
      <c r="AGR54" s="211"/>
      <c r="AGS54" s="211"/>
      <c r="AGT54" s="211"/>
      <c r="AGU54" s="211"/>
      <c r="AGV54" s="211"/>
      <c r="AGW54" s="211"/>
      <c r="AGX54" s="211"/>
      <c r="AGY54" s="211"/>
      <c r="AGZ54" s="211"/>
      <c r="AHA54" s="211"/>
      <c r="AHB54" s="211"/>
      <c r="AHC54" s="211"/>
      <c r="AHD54" s="211"/>
      <c r="AHE54" s="211"/>
      <c r="AHF54" s="211"/>
      <c r="AHG54" s="211"/>
      <c r="AHH54" s="211"/>
      <c r="AHI54" s="211"/>
      <c r="AHJ54" s="211"/>
      <c r="AHK54" s="211"/>
      <c r="AHL54" s="211"/>
      <c r="AHM54" s="211"/>
      <c r="AHN54" s="211"/>
      <c r="AHO54" s="211"/>
      <c r="AHP54" s="211"/>
      <c r="AHQ54" s="211"/>
      <c r="AHR54" s="211"/>
      <c r="AHS54" s="211"/>
      <c r="AHT54" s="211"/>
      <c r="AHU54" s="211"/>
      <c r="AHV54" s="211"/>
      <c r="AHW54" s="211"/>
      <c r="AHX54" s="211"/>
      <c r="AHY54" s="211"/>
      <c r="AHZ54" s="211"/>
      <c r="AIA54" s="211"/>
      <c r="AIB54" s="211"/>
      <c r="AIC54" s="211"/>
      <c r="AID54" s="211"/>
      <c r="AIE54" s="211"/>
      <c r="AIF54" s="211"/>
      <c r="AIG54" s="211"/>
      <c r="AIH54" s="211"/>
      <c r="AII54" s="211"/>
      <c r="AIJ54" s="211"/>
      <c r="AIK54" s="211"/>
      <c r="AIL54" s="211"/>
      <c r="AIM54" s="211"/>
      <c r="AIN54" s="211"/>
      <c r="AIO54" s="211"/>
      <c r="AIP54" s="211"/>
      <c r="AIQ54" s="211"/>
      <c r="AIR54" s="211"/>
      <c r="AIS54" s="211"/>
      <c r="AIT54" s="211"/>
      <c r="AIU54" s="211"/>
      <c r="AIV54" s="211"/>
      <c r="AIW54" s="211"/>
      <c r="AIX54" s="211"/>
      <c r="AIY54" s="211"/>
      <c r="AIZ54" s="211"/>
      <c r="AJA54" s="211"/>
      <c r="AJB54" s="211"/>
      <c r="AJC54" s="211"/>
      <c r="AJD54" s="211"/>
      <c r="AJE54" s="211"/>
      <c r="AJF54" s="211"/>
      <c r="AJG54" s="211"/>
      <c r="AJH54" s="211"/>
      <c r="AJI54" s="211"/>
      <c r="AJJ54" s="211"/>
      <c r="AJK54" s="211"/>
      <c r="AJL54" s="211"/>
      <c r="AJM54" s="211"/>
      <c r="AJN54" s="211"/>
      <c r="AJO54" s="211"/>
      <c r="AJP54" s="211"/>
      <c r="AJQ54" s="211"/>
      <c r="AJR54" s="211"/>
      <c r="AJS54" s="211"/>
      <c r="AJT54" s="211"/>
      <c r="AJU54" s="211"/>
      <c r="AJV54" s="211"/>
      <c r="AJW54" s="211"/>
      <c r="AJX54" s="211"/>
      <c r="AJY54" s="211"/>
      <c r="AJZ54" s="211"/>
      <c r="AKA54" s="211"/>
      <c r="AKB54" s="211"/>
      <c r="AKC54" s="211"/>
      <c r="AKD54" s="211"/>
      <c r="AKE54" s="211"/>
      <c r="AKF54" s="211"/>
      <c r="AKG54" s="211"/>
      <c r="AKH54" s="211"/>
      <c r="AKI54" s="211"/>
      <c r="AKJ54" s="211"/>
      <c r="AKK54" s="211"/>
      <c r="AKL54" s="211"/>
      <c r="AKM54" s="211"/>
      <c r="AKN54" s="211"/>
      <c r="AKO54" s="211"/>
      <c r="AKP54" s="211"/>
      <c r="AKQ54" s="211"/>
      <c r="AKR54" s="211"/>
      <c r="AKS54" s="211"/>
      <c r="AKT54" s="211"/>
      <c r="AKU54" s="211"/>
      <c r="AKV54" s="211"/>
      <c r="AKW54" s="211"/>
      <c r="AKX54" s="211"/>
      <c r="AKY54" s="211"/>
      <c r="AKZ54" s="211"/>
      <c r="ALA54" s="211"/>
      <c r="ALB54" s="211"/>
      <c r="ALC54" s="211"/>
      <c r="ALD54" s="211"/>
      <c r="ALE54" s="211"/>
      <c r="ALF54" s="211"/>
      <c r="ALG54" s="211"/>
      <c r="ALH54" s="211"/>
      <c r="ALI54" s="211"/>
      <c r="ALJ54" s="211"/>
      <c r="ALK54" s="211"/>
      <c r="ALL54" s="211"/>
      <c r="ALM54" s="211"/>
      <c r="ALN54" s="211"/>
      <c r="ALO54" s="211"/>
      <c r="ALP54" s="211"/>
      <c r="ALQ54" s="211"/>
      <c r="ALR54" s="211"/>
      <c r="ALS54" s="211"/>
      <c r="ALT54" s="211"/>
      <c r="ALU54" s="211"/>
      <c r="ALV54" s="211"/>
      <c r="ALW54" s="211"/>
      <c r="ALX54" s="211"/>
      <c r="ALY54" s="211"/>
      <c r="ALZ54" s="211"/>
      <c r="AMA54" s="211"/>
      <c r="AMB54" s="211"/>
      <c r="AMC54" s="211"/>
      <c r="AMD54" s="211"/>
      <c r="AME54" s="211"/>
      <c r="AMF54" s="211"/>
      <c r="AMG54" s="211"/>
      <c r="AMH54" s="211"/>
      <c r="AMI54" s="211"/>
      <c r="AMJ54" s="211"/>
      <c r="AMK54" s="211"/>
      <c r="AML54" s="211"/>
      <c r="AMM54" s="211"/>
      <c r="AMN54" s="211"/>
      <c r="AMO54" s="211"/>
      <c r="AMP54" s="211"/>
      <c r="AMQ54" s="211"/>
      <c r="AMR54" s="211"/>
      <c r="AMS54" s="211"/>
      <c r="AMT54" s="211"/>
      <c r="AMU54" s="211"/>
      <c r="AMV54" s="211"/>
      <c r="AMW54" s="211"/>
      <c r="AMX54" s="211"/>
      <c r="AMY54" s="211"/>
      <c r="AMZ54" s="211"/>
      <c r="ANA54" s="211"/>
      <c r="ANB54" s="211"/>
      <c r="ANC54" s="211"/>
      <c r="AND54" s="211"/>
      <c r="ANE54" s="211"/>
      <c r="ANF54" s="211"/>
      <c r="ANG54" s="211"/>
      <c r="ANH54" s="211"/>
      <c r="ANI54" s="211"/>
      <c r="ANJ54" s="211"/>
      <c r="ANK54" s="211"/>
      <c r="ANL54" s="211"/>
      <c r="ANM54" s="211"/>
      <c r="ANN54" s="211"/>
      <c r="ANO54" s="211"/>
      <c r="ANP54" s="211"/>
      <c r="ANQ54" s="211"/>
      <c r="ANR54" s="211"/>
      <c r="ANS54" s="211"/>
      <c r="ANT54" s="211"/>
      <c r="ANU54" s="211"/>
      <c r="ANV54" s="211"/>
      <c r="ANW54" s="211"/>
      <c r="ANX54" s="211"/>
      <c r="ANY54" s="211"/>
      <c r="ANZ54" s="211"/>
      <c r="AOA54" s="211"/>
      <c r="AOB54" s="211"/>
      <c r="AOC54" s="211"/>
      <c r="AOD54" s="211"/>
      <c r="AOE54" s="211"/>
      <c r="AOF54" s="211"/>
      <c r="AOG54" s="211"/>
      <c r="AOH54" s="211"/>
      <c r="AOI54" s="211"/>
      <c r="AOJ54" s="211"/>
      <c r="AOK54" s="211"/>
      <c r="AOL54" s="211"/>
      <c r="AOM54" s="211"/>
      <c r="AON54" s="211"/>
      <c r="AOO54" s="211"/>
      <c r="AOP54" s="211"/>
      <c r="AOQ54" s="211"/>
      <c r="AOR54" s="211"/>
      <c r="AOS54" s="211"/>
      <c r="AOT54" s="211"/>
      <c r="AOU54" s="211"/>
      <c r="AOV54" s="211"/>
      <c r="AOW54" s="211"/>
      <c r="AOX54" s="211"/>
      <c r="AOY54" s="211"/>
      <c r="AOZ54" s="211"/>
      <c r="APA54" s="211"/>
      <c r="APB54" s="211"/>
      <c r="APC54" s="211"/>
      <c r="APD54" s="211"/>
      <c r="APE54" s="211"/>
      <c r="APF54" s="211"/>
      <c r="APG54" s="211"/>
      <c r="APH54" s="211"/>
      <c r="API54" s="211"/>
      <c r="APJ54" s="211"/>
      <c r="APK54" s="211"/>
      <c r="APL54" s="211"/>
      <c r="APM54" s="211"/>
      <c r="APN54" s="211"/>
      <c r="APO54" s="211"/>
      <c r="APP54" s="211"/>
      <c r="APQ54" s="211"/>
      <c r="APR54" s="211"/>
      <c r="APS54" s="211"/>
      <c r="APT54" s="211"/>
      <c r="APU54" s="211"/>
      <c r="APV54" s="211"/>
      <c r="APW54" s="211"/>
      <c r="APX54" s="211"/>
      <c r="APY54" s="211"/>
      <c r="APZ54" s="211"/>
      <c r="AQA54" s="211"/>
      <c r="AQB54" s="211"/>
      <c r="AQC54" s="211"/>
      <c r="AQD54" s="211"/>
      <c r="AQE54" s="211"/>
      <c r="AQF54" s="211"/>
      <c r="AQG54" s="211"/>
      <c r="AQH54" s="211"/>
      <c r="AQI54" s="211"/>
      <c r="AQJ54" s="211"/>
      <c r="AQK54" s="211"/>
      <c r="AQL54" s="211"/>
      <c r="AQM54" s="211"/>
      <c r="AQN54" s="211"/>
      <c r="AQO54" s="211"/>
      <c r="AQP54" s="211"/>
      <c r="AQQ54" s="211"/>
      <c r="AQR54" s="211"/>
      <c r="AQS54" s="211"/>
      <c r="AQT54" s="211"/>
      <c r="AQU54" s="211"/>
      <c r="AQV54" s="211"/>
      <c r="AQW54" s="211"/>
      <c r="AQX54" s="211"/>
      <c r="AQY54" s="211"/>
      <c r="AQZ54" s="211"/>
      <c r="ARA54" s="211"/>
      <c r="ARB54" s="211"/>
      <c r="ARC54" s="211"/>
      <c r="ARD54" s="211"/>
      <c r="ARE54" s="211"/>
      <c r="ARF54" s="211"/>
      <c r="ARG54" s="211"/>
      <c r="ARH54" s="211"/>
      <c r="ARI54" s="211"/>
      <c r="ARJ54" s="211"/>
      <c r="ARK54" s="211"/>
      <c r="ARL54" s="211"/>
      <c r="ARM54" s="211"/>
      <c r="ARN54" s="211"/>
      <c r="ARO54" s="211"/>
      <c r="ARP54" s="211"/>
      <c r="ARQ54" s="211"/>
      <c r="ARR54" s="211"/>
      <c r="ARS54" s="211"/>
      <c r="ART54" s="211"/>
      <c r="ARU54" s="211"/>
      <c r="ARV54" s="211"/>
      <c r="ARW54" s="211"/>
      <c r="ARX54" s="211"/>
      <c r="ARY54" s="211"/>
      <c r="ARZ54" s="211"/>
      <c r="ASA54" s="211"/>
      <c r="ASB54" s="211"/>
      <c r="ASC54" s="211"/>
      <c r="ASD54" s="211"/>
      <c r="ASE54" s="211"/>
      <c r="ASF54" s="211"/>
      <c r="ASG54" s="211"/>
      <c r="ASH54" s="211"/>
      <c r="ASI54" s="211"/>
      <c r="ASJ54" s="211"/>
      <c r="ASK54" s="211"/>
      <c r="ASL54" s="211"/>
      <c r="ASM54" s="211"/>
      <c r="ASN54" s="211"/>
      <c r="ASO54" s="211"/>
      <c r="ASP54" s="211"/>
      <c r="ASQ54" s="211"/>
      <c r="ASR54" s="211"/>
      <c r="ASS54" s="211"/>
      <c r="AST54" s="211"/>
      <c r="ASU54" s="211"/>
      <c r="ASV54" s="211"/>
      <c r="ASW54" s="211"/>
      <c r="ASX54" s="211"/>
      <c r="ASY54" s="211"/>
      <c r="ASZ54" s="211"/>
      <c r="ATA54" s="211"/>
      <c r="ATB54" s="211"/>
      <c r="ATC54" s="211"/>
      <c r="ATD54" s="211"/>
      <c r="ATE54" s="211"/>
      <c r="ATF54" s="211"/>
      <c r="ATG54" s="211"/>
      <c r="ATH54" s="211"/>
      <c r="ATI54" s="211"/>
      <c r="ATJ54" s="211"/>
      <c r="ATK54" s="211"/>
      <c r="ATL54" s="211"/>
      <c r="ATM54" s="211"/>
      <c r="ATN54" s="211"/>
      <c r="ATO54" s="211"/>
      <c r="ATP54" s="211"/>
      <c r="ATQ54" s="211"/>
      <c r="ATR54" s="211"/>
      <c r="ATS54" s="211"/>
      <c r="ATT54" s="211"/>
      <c r="ATU54" s="211"/>
      <c r="ATV54" s="211"/>
      <c r="ATW54" s="211"/>
      <c r="ATX54" s="211"/>
      <c r="ATY54" s="211"/>
      <c r="ATZ54" s="211"/>
      <c r="AUA54" s="211"/>
      <c r="AUB54" s="211"/>
      <c r="AUC54" s="211"/>
      <c r="AUD54" s="211"/>
      <c r="AUE54" s="211"/>
      <c r="AUF54" s="211"/>
      <c r="AUG54" s="211"/>
      <c r="AUH54" s="211"/>
      <c r="AUI54" s="211"/>
      <c r="AUJ54" s="211"/>
      <c r="AUK54" s="211"/>
      <c r="AUL54" s="211"/>
      <c r="AUM54" s="211"/>
      <c r="AUN54" s="211"/>
      <c r="AUO54" s="211"/>
      <c r="AUP54" s="211"/>
      <c r="AUQ54" s="211"/>
      <c r="AUR54" s="211"/>
      <c r="AUS54" s="211"/>
      <c r="AUT54" s="211"/>
      <c r="AUU54" s="211"/>
      <c r="AUV54" s="211"/>
      <c r="AUW54" s="211"/>
      <c r="AUX54" s="211"/>
      <c r="AUY54" s="211"/>
      <c r="AUZ54" s="211"/>
      <c r="AVA54" s="211"/>
      <c r="AVB54" s="211"/>
      <c r="AVC54" s="211"/>
      <c r="AVD54" s="211"/>
      <c r="AVE54" s="211"/>
      <c r="AVF54" s="211"/>
      <c r="AVG54" s="211"/>
      <c r="AVH54" s="211"/>
      <c r="AVI54" s="211"/>
      <c r="AVJ54" s="211"/>
      <c r="AVK54" s="211"/>
      <c r="AVL54" s="211"/>
      <c r="AVM54" s="211"/>
      <c r="AVN54" s="211"/>
      <c r="AVO54" s="211"/>
      <c r="AVP54" s="211"/>
      <c r="AVQ54" s="211"/>
      <c r="AVR54" s="211"/>
      <c r="AVS54" s="211"/>
      <c r="AVT54" s="211"/>
      <c r="AVU54" s="211"/>
      <c r="AVV54" s="211"/>
      <c r="AVW54" s="211"/>
      <c r="AVX54" s="211"/>
      <c r="AVY54" s="211"/>
      <c r="AVZ54" s="211"/>
      <c r="AWA54" s="211"/>
      <c r="AWB54" s="211"/>
      <c r="AWC54" s="211"/>
      <c r="AWD54" s="211"/>
      <c r="AWE54" s="211"/>
      <c r="AWF54" s="211"/>
      <c r="AWG54" s="211"/>
      <c r="AWH54" s="211"/>
      <c r="AWI54" s="211"/>
      <c r="AWJ54" s="211"/>
      <c r="AWK54" s="211"/>
      <c r="AWL54" s="211"/>
      <c r="AWM54" s="211"/>
      <c r="AWN54" s="211"/>
      <c r="AWO54" s="211"/>
      <c r="AWP54" s="211"/>
      <c r="AWQ54" s="211"/>
      <c r="AWR54" s="211"/>
      <c r="AWS54" s="211"/>
      <c r="AWT54" s="211"/>
      <c r="AWU54" s="211"/>
      <c r="AWV54" s="211"/>
      <c r="AWW54" s="211"/>
      <c r="AWX54" s="211"/>
      <c r="AWY54" s="211"/>
      <c r="AWZ54" s="211"/>
      <c r="AXA54" s="211"/>
      <c r="AXB54" s="211"/>
      <c r="AXC54" s="211"/>
      <c r="AXD54" s="211"/>
      <c r="AXE54" s="211"/>
      <c r="AXF54" s="211"/>
      <c r="AXG54" s="211"/>
      <c r="AXH54" s="211"/>
      <c r="AXI54" s="211"/>
      <c r="AXJ54" s="211"/>
      <c r="AXK54" s="211"/>
      <c r="AXL54" s="211"/>
      <c r="AXM54" s="211"/>
      <c r="AXN54" s="211"/>
      <c r="AXO54" s="211"/>
      <c r="AXP54" s="211"/>
      <c r="AXQ54" s="211"/>
      <c r="AXR54" s="211"/>
      <c r="AXS54" s="211"/>
      <c r="AXT54" s="211"/>
      <c r="AXU54" s="211"/>
      <c r="AXV54" s="211"/>
      <c r="AXW54" s="211"/>
      <c r="AXX54" s="211"/>
      <c r="AXY54" s="211"/>
      <c r="AXZ54" s="211"/>
      <c r="AYA54" s="211"/>
      <c r="AYB54" s="211"/>
      <c r="AYC54" s="211"/>
      <c r="AYD54" s="211"/>
      <c r="AYE54" s="211"/>
      <c r="AYF54" s="211"/>
      <c r="AYG54" s="211"/>
      <c r="AYH54" s="211"/>
      <c r="AYI54" s="211"/>
      <c r="AYJ54" s="211"/>
      <c r="AYK54" s="211"/>
      <c r="AYL54" s="211"/>
      <c r="AYM54" s="211"/>
      <c r="AYN54" s="211"/>
      <c r="AYO54" s="211"/>
      <c r="AYP54" s="211"/>
      <c r="AYQ54" s="211"/>
      <c r="AYR54" s="211"/>
      <c r="AYS54" s="211"/>
      <c r="AYT54" s="211"/>
      <c r="AYU54" s="211"/>
      <c r="AYV54" s="211"/>
      <c r="AYW54" s="211"/>
      <c r="AYX54" s="211"/>
      <c r="AYY54" s="211"/>
      <c r="AYZ54" s="211"/>
      <c r="AZA54" s="211"/>
      <c r="AZB54" s="211"/>
      <c r="AZC54" s="211"/>
      <c r="AZD54" s="211"/>
      <c r="AZE54" s="211"/>
      <c r="AZF54" s="211"/>
      <c r="AZG54" s="211"/>
      <c r="AZH54" s="211"/>
      <c r="AZI54" s="211"/>
      <c r="AZJ54" s="211"/>
      <c r="AZK54" s="211"/>
      <c r="AZL54" s="211"/>
      <c r="AZM54" s="211"/>
      <c r="AZN54" s="211"/>
      <c r="AZO54" s="211"/>
      <c r="AZP54" s="211"/>
      <c r="AZQ54" s="211"/>
      <c r="AZR54" s="211"/>
      <c r="AZS54" s="211"/>
      <c r="AZT54" s="211"/>
      <c r="AZU54" s="211"/>
      <c r="AZV54" s="211"/>
      <c r="AZW54" s="211"/>
      <c r="AZX54" s="211"/>
      <c r="AZY54" s="211"/>
      <c r="AZZ54" s="211"/>
      <c r="BAA54" s="211"/>
      <c r="BAB54" s="211"/>
      <c r="BAC54" s="211"/>
      <c r="BAD54" s="211"/>
      <c r="BAE54" s="211"/>
      <c r="BAF54" s="211"/>
      <c r="BAG54" s="211"/>
      <c r="BAH54" s="211"/>
      <c r="BAI54" s="211"/>
      <c r="BAJ54" s="211"/>
      <c r="BAK54" s="211"/>
      <c r="BAL54" s="211"/>
      <c r="BAM54" s="211"/>
      <c r="BAN54" s="211"/>
      <c r="BAO54" s="211"/>
      <c r="BAP54" s="211"/>
      <c r="BAQ54" s="211"/>
      <c r="BAR54" s="211"/>
      <c r="BAS54" s="211"/>
      <c r="BAT54" s="211"/>
      <c r="BAU54" s="211"/>
      <c r="BAV54" s="211"/>
      <c r="BAW54" s="211"/>
      <c r="BAX54" s="211"/>
      <c r="BAY54" s="211"/>
      <c r="BAZ54" s="211"/>
      <c r="BBA54" s="211"/>
      <c r="BBB54" s="211"/>
      <c r="BBC54" s="211"/>
      <c r="BBD54" s="211"/>
      <c r="BBE54" s="211"/>
      <c r="BBF54" s="211"/>
      <c r="BBG54" s="211"/>
      <c r="BBH54" s="211"/>
      <c r="BBI54" s="211"/>
      <c r="BBJ54" s="211"/>
      <c r="BBK54" s="211"/>
      <c r="BBL54" s="211"/>
      <c r="BBM54" s="211"/>
      <c r="BBN54" s="211"/>
      <c r="BBO54" s="211"/>
      <c r="BBP54" s="211"/>
      <c r="BBQ54" s="211"/>
      <c r="BBR54" s="211"/>
      <c r="BBS54" s="211"/>
      <c r="BBT54" s="211"/>
      <c r="BBU54" s="211"/>
      <c r="BBV54" s="211"/>
      <c r="BBW54" s="211"/>
      <c r="BBX54" s="211"/>
      <c r="BBY54" s="211"/>
      <c r="BBZ54" s="211"/>
      <c r="BCA54" s="211"/>
      <c r="BCB54" s="211"/>
      <c r="BCC54" s="211"/>
      <c r="BCD54" s="211"/>
      <c r="BCE54" s="211"/>
      <c r="BCF54" s="211"/>
      <c r="BCG54" s="211"/>
      <c r="BCH54" s="211"/>
      <c r="BCI54" s="211"/>
      <c r="BCJ54" s="211"/>
      <c r="BCK54" s="211"/>
      <c r="BCL54" s="211"/>
      <c r="BCM54" s="211"/>
      <c r="BCN54" s="211"/>
      <c r="BCO54" s="211"/>
      <c r="BCP54" s="211"/>
      <c r="BCQ54" s="211"/>
      <c r="BCR54" s="211"/>
      <c r="BCS54" s="211"/>
      <c r="BCT54" s="211"/>
      <c r="BCU54" s="211"/>
      <c r="BCV54" s="211"/>
      <c r="BCW54" s="211"/>
      <c r="BCX54" s="211"/>
      <c r="BCY54" s="211"/>
      <c r="BCZ54" s="211"/>
      <c r="BDA54" s="211"/>
      <c r="BDB54" s="211"/>
      <c r="BDC54" s="211"/>
      <c r="BDD54" s="211"/>
      <c r="BDE54" s="211"/>
      <c r="BDF54" s="211"/>
      <c r="BDG54" s="211"/>
      <c r="BDH54" s="211"/>
      <c r="BDI54" s="211"/>
      <c r="BDJ54" s="211"/>
      <c r="BDK54" s="211"/>
      <c r="BDL54" s="211"/>
      <c r="BDM54" s="211"/>
      <c r="BDN54" s="211"/>
      <c r="BDO54" s="211"/>
      <c r="BDP54" s="211"/>
      <c r="BDQ54" s="211"/>
      <c r="BDR54" s="211"/>
      <c r="BDS54" s="211"/>
      <c r="BDT54" s="211"/>
      <c r="BDU54" s="211"/>
      <c r="BDV54" s="211"/>
      <c r="BDW54" s="211"/>
      <c r="BDX54" s="211"/>
      <c r="BDY54" s="211"/>
      <c r="BDZ54" s="211"/>
      <c r="BEA54" s="211"/>
      <c r="BEB54" s="211"/>
      <c r="BEC54" s="211"/>
      <c r="BED54" s="211"/>
      <c r="BEE54" s="211"/>
      <c r="BEF54" s="211"/>
      <c r="BEG54" s="211"/>
      <c r="BEH54" s="211"/>
      <c r="BEI54" s="211"/>
      <c r="BEJ54" s="211"/>
      <c r="BEK54" s="211"/>
      <c r="BEL54" s="211"/>
      <c r="BEM54" s="211"/>
      <c r="BEN54" s="211"/>
      <c r="BEO54" s="211"/>
      <c r="BEP54" s="211"/>
      <c r="BEQ54" s="211"/>
      <c r="BER54" s="211"/>
      <c r="BES54" s="211"/>
      <c r="BET54" s="211"/>
      <c r="BEU54" s="211"/>
      <c r="BEV54" s="211"/>
      <c r="BEW54" s="211"/>
      <c r="BEX54" s="211"/>
      <c r="BEY54" s="211"/>
      <c r="BEZ54" s="211"/>
      <c r="BFA54" s="211"/>
      <c r="BFB54" s="211"/>
      <c r="BFC54" s="211"/>
      <c r="BFD54" s="211"/>
      <c r="BFE54" s="211"/>
      <c r="BFF54" s="211"/>
      <c r="BFG54" s="211"/>
      <c r="BFH54" s="211"/>
      <c r="BFI54" s="211"/>
      <c r="BFJ54" s="211"/>
      <c r="BFK54" s="211"/>
      <c r="BFL54" s="211"/>
      <c r="BFM54" s="211"/>
      <c r="BFN54" s="211"/>
      <c r="BFO54" s="211"/>
      <c r="BFP54" s="211"/>
      <c r="BFQ54" s="211"/>
      <c r="BFR54" s="211"/>
      <c r="BFS54" s="211"/>
      <c r="BFT54" s="211"/>
      <c r="BFU54" s="211"/>
      <c r="BFV54" s="211"/>
      <c r="BFW54" s="211"/>
      <c r="BFX54" s="211"/>
      <c r="BFY54" s="211"/>
      <c r="BFZ54" s="211"/>
      <c r="BGA54" s="211"/>
      <c r="BGB54" s="211"/>
      <c r="BGC54" s="211"/>
      <c r="BGD54" s="211"/>
      <c r="BGE54" s="211"/>
      <c r="BGF54" s="211"/>
      <c r="BGG54" s="211"/>
      <c r="BGH54" s="211"/>
      <c r="BGI54" s="211"/>
      <c r="BGJ54" s="211"/>
      <c r="BGK54" s="211"/>
      <c r="BGL54" s="211"/>
      <c r="BGM54" s="211"/>
      <c r="BGN54" s="211"/>
      <c r="BGO54" s="211"/>
      <c r="BGP54" s="211"/>
      <c r="BGQ54" s="211"/>
      <c r="BGR54" s="211"/>
      <c r="BGS54" s="211"/>
      <c r="BGT54" s="211"/>
      <c r="BGU54" s="211"/>
      <c r="BGV54" s="211"/>
      <c r="BGW54" s="211"/>
      <c r="BGX54" s="211"/>
      <c r="BGY54" s="211"/>
      <c r="BGZ54" s="211"/>
      <c r="BHA54" s="211"/>
      <c r="BHB54" s="211"/>
      <c r="BHC54" s="211"/>
      <c r="BHD54" s="211"/>
      <c r="BHE54" s="211"/>
      <c r="BHF54" s="211"/>
      <c r="BHG54" s="211"/>
      <c r="BHH54" s="211"/>
      <c r="BHI54" s="211"/>
      <c r="BHJ54" s="211"/>
      <c r="BHK54" s="211"/>
      <c r="BHL54" s="211"/>
      <c r="BHM54" s="211"/>
      <c r="BHN54" s="211"/>
      <c r="BHO54" s="211"/>
      <c r="BHP54" s="211"/>
      <c r="BHQ54" s="211"/>
      <c r="BHR54" s="211"/>
      <c r="BHS54" s="211"/>
      <c r="BHT54" s="211"/>
      <c r="BHU54" s="211"/>
      <c r="BHV54" s="211"/>
      <c r="BHW54" s="211"/>
      <c r="BHX54" s="211"/>
      <c r="BHY54" s="211"/>
      <c r="BHZ54" s="211"/>
      <c r="BIA54" s="211"/>
      <c r="BIB54" s="211"/>
      <c r="BIC54" s="211"/>
      <c r="BID54" s="211"/>
      <c r="BIE54" s="211"/>
      <c r="BIF54" s="211"/>
      <c r="BIG54" s="211"/>
      <c r="BIH54" s="211"/>
      <c r="BII54" s="211"/>
      <c r="BIJ54" s="211"/>
      <c r="BIK54" s="211"/>
      <c r="BIL54" s="211"/>
      <c r="BIM54" s="211"/>
      <c r="BIN54" s="211"/>
      <c r="BIO54" s="211"/>
      <c r="BIP54" s="211"/>
      <c r="BIQ54" s="211"/>
      <c r="BIR54" s="211"/>
      <c r="BIS54" s="211"/>
      <c r="BIT54" s="211"/>
      <c r="BIU54" s="211"/>
      <c r="BIV54" s="211"/>
      <c r="BIW54" s="211"/>
      <c r="BIX54" s="211"/>
      <c r="BIY54" s="211"/>
      <c r="BIZ54" s="211"/>
      <c r="BJA54" s="211"/>
      <c r="BJB54" s="211"/>
      <c r="BJC54" s="211"/>
      <c r="BJD54" s="211"/>
      <c r="BJE54" s="211"/>
      <c r="BJF54" s="211"/>
      <c r="BJG54" s="211"/>
      <c r="BJH54" s="211"/>
      <c r="BJI54" s="211"/>
      <c r="BJJ54" s="211"/>
      <c r="BJK54" s="211"/>
      <c r="BJL54" s="211"/>
      <c r="BJM54" s="211"/>
      <c r="BJN54" s="211"/>
      <c r="BJO54" s="211"/>
      <c r="BJP54" s="211"/>
      <c r="BJQ54" s="211"/>
      <c r="BJR54" s="211"/>
      <c r="BJS54" s="211"/>
      <c r="BJT54" s="211"/>
      <c r="BJU54" s="211"/>
      <c r="BJV54" s="211"/>
      <c r="BJW54" s="211"/>
      <c r="BJX54" s="211"/>
      <c r="BJY54" s="211"/>
      <c r="BJZ54" s="211"/>
      <c r="BKA54" s="211"/>
      <c r="BKB54" s="211"/>
      <c r="BKC54" s="211"/>
      <c r="BKD54" s="211"/>
      <c r="BKE54" s="211"/>
      <c r="BKF54" s="211"/>
      <c r="BKG54" s="211"/>
      <c r="BKH54" s="211"/>
      <c r="BKI54" s="211"/>
      <c r="BKJ54" s="211"/>
      <c r="BKK54" s="211"/>
      <c r="BKL54" s="211"/>
      <c r="BKM54" s="211"/>
      <c r="BKN54" s="211"/>
      <c r="BKO54" s="211"/>
      <c r="BKP54" s="211"/>
      <c r="BKQ54" s="211"/>
      <c r="BKR54" s="211"/>
      <c r="BKS54" s="211"/>
      <c r="BKT54" s="211"/>
      <c r="BKU54" s="211"/>
      <c r="BKV54" s="211"/>
      <c r="BKW54" s="211"/>
      <c r="BKX54" s="211"/>
      <c r="BKY54" s="211"/>
      <c r="BKZ54" s="211"/>
      <c r="BLA54" s="211"/>
      <c r="BLB54" s="211"/>
      <c r="BLC54" s="211"/>
      <c r="BLD54" s="211"/>
      <c r="BLE54" s="211"/>
      <c r="BLF54" s="211"/>
      <c r="BLG54" s="211"/>
      <c r="BLH54" s="211"/>
      <c r="BLI54" s="211"/>
      <c r="BLJ54" s="211"/>
      <c r="BLK54" s="211"/>
      <c r="BLL54" s="211"/>
      <c r="BLM54" s="211"/>
      <c r="BLN54" s="211"/>
      <c r="BLO54" s="211"/>
      <c r="BLP54" s="211"/>
      <c r="BLQ54" s="211"/>
      <c r="BLR54" s="211"/>
      <c r="BLS54" s="211"/>
      <c r="BLT54" s="211"/>
      <c r="BLU54" s="211"/>
      <c r="BLV54" s="211"/>
      <c r="BLW54" s="211"/>
      <c r="BLX54" s="211"/>
      <c r="BLY54" s="211"/>
      <c r="BLZ54" s="211"/>
      <c r="BMA54" s="211"/>
      <c r="BMB54" s="211"/>
      <c r="BMC54" s="211"/>
      <c r="BMD54" s="211"/>
      <c r="BME54" s="211"/>
      <c r="BMF54" s="211"/>
      <c r="BMG54" s="211"/>
      <c r="BMH54" s="211"/>
      <c r="BMI54" s="211"/>
      <c r="BMJ54" s="211"/>
      <c r="BMK54" s="211"/>
      <c r="BML54" s="211"/>
      <c r="BMM54" s="211"/>
      <c r="BMN54" s="211"/>
      <c r="BMO54" s="211"/>
      <c r="BMP54" s="211"/>
      <c r="BMQ54" s="211"/>
      <c r="BMR54" s="211"/>
      <c r="BMS54" s="211"/>
      <c r="BMT54" s="211"/>
      <c r="BMU54" s="211"/>
      <c r="BMV54" s="211"/>
      <c r="BMW54" s="211"/>
      <c r="BMX54" s="211"/>
      <c r="BMY54" s="211"/>
      <c r="BMZ54" s="211"/>
      <c r="BNA54" s="211"/>
      <c r="BNB54" s="211"/>
      <c r="BNC54" s="211"/>
      <c r="BND54" s="211"/>
      <c r="BNE54" s="211"/>
      <c r="BNF54" s="211"/>
      <c r="BNG54" s="211"/>
      <c r="BNH54" s="211"/>
      <c r="BNI54" s="211"/>
      <c r="BNJ54" s="211"/>
      <c r="BNK54" s="211"/>
      <c r="BNL54" s="211"/>
      <c r="BNM54" s="211"/>
      <c r="BNN54" s="211"/>
      <c r="BNO54" s="211"/>
      <c r="BNP54" s="211"/>
      <c r="BNQ54" s="211"/>
      <c r="BNR54" s="211"/>
      <c r="BNS54" s="211"/>
      <c r="BNT54" s="211"/>
      <c r="BNU54" s="211"/>
      <c r="BNV54" s="211"/>
      <c r="BNW54" s="211"/>
      <c r="BNX54" s="211"/>
      <c r="BNY54" s="211"/>
      <c r="BNZ54" s="211"/>
      <c r="BOA54" s="211"/>
      <c r="BOB54" s="211"/>
      <c r="BOC54" s="211"/>
      <c r="BOD54" s="211"/>
      <c r="BOE54" s="211"/>
      <c r="BOF54" s="211"/>
      <c r="BOG54" s="211"/>
      <c r="BOH54" s="211"/>
      <c r="BOI54" s="211"/>
      <c r="BOJ54" s="211"/>
      <c r="BOK54" s="211"/>
      <c r="BOL54" s="211"/>
      <c r="BOM54" s="211"/>
      <c r="BON54" s="211"/>
      <c r="BOO54" s="211"/>
      <c r="BOP54" s="211"/>
      <c r="BOQ54" s="211"/>
      <c r="BOR54" s="211"/>
      <c r="BOS54" s="211"/>
      <c r="BOT54" s="211"/>
      <c r="BOU54" s="211"/>
      <c r="BOV54" s="211"/>
      <c r="BOW54" s="211"/>
      <c r="BOX54" s="211"/>
      <c r="BOY54" s="211"/>
      <c r="BOZ54" s="211"/>
      <c r="BPA54" s="211"/>
      <c r="BPB54" s="211"/>
      <c r="BPC54" s="211"/>
      <c r="BPD54" s="211"/>
      <c r="BPE54" s="211"/>
      <c r="BPF54" s="211"/>
      <c r="BPG54" s="211"/>
      <c r="BPH54" s="211"/>
      <c r="BPI54" s="211"/>
      <c r="BPJ54" s="211"/>
      <c r="BPK54" s="211"/>
      <c r="BPL54" s="211"/>
      <c r="BPM54" s="211"/>
      <c r="BPN54" s="211"/>
      <c r="BPO54" s="211"/>
      <c r="BPP54" s="211"/>
      <c r="BPQ54" s="211"/>
      <c r="BPR54" s="211"/>
      <c r="BPS54" s="211"/>
      <c r="BPT54" s="211"/>
      <c r="BPU54" s="211"/>
      <c r="BPV54" s="211"/>
      <c r="BPW54" s="211"/>
      <c r="BPX54" s="211"/>
      <c r="BPY54" s="211"/>
      <c r="BPZ54" s="211"/>
      <c r="BQA54" s="211"/>
      <c r="BQB54" s="211"/>
      <c r="BQC54" s="211"/>
      <c r="BQD54" s="211"/>
      <c r="BQE54" s="211"/>
      <c r="BQF54" s="211"/>
      <c r="BQG54" s="211"/>
      <c r="BQH54" s="211"/>
      <c r="BQI54" s="211"/>
      <c r="BQJ54" s="211"/>
      <c r="BQK54" s="211"/>
      <c r="BQL54" s="211"/>
      <c r="BQM54" s="211"/>
      <c r="BQN54" s="211"/>
      <c r="BQO54" s="211"/>
      <c r="BQP54" s="211"/>
      <c r="BQQ54" s="211"/>
      <c r="BQR54" s="211"/>
      <c r="BQS54" s="211"/>
      <c r="BQT54" s="211"/>
      <c r="BQU54" s="211"/>
      <c r="BQV54" s="211"/>
      <c r="BQW54" s="211"/>
      <c r="BQX54" s="211"/>
      <c r="BQY54" s="211"/>
      <c r="BQZ54" s="211"/>
      <c r="BRA54" s="211"/>
      <c r="BRB54" s="211"/>
      <c r="BRC54" s="211"/>
      <c r="BRD54" s="211"/>
      <c r="BRE54" s="211"/>
      <c r="BRF54" s="211"/>
      <c r="BRG54" s="211"/>
      <c r="BRH54" s="211"/>
      <c r="BRI54" s="211"/>
      <c r="BRJ54" s="211"/>
      <c r="BRK54" s="211"/>
      <c r="BRL54" s="211"/>
      <c r="BRM54" s="211"/>
      <c r="BRN54" s="211"/>
      <c r="BRO54" s="211"/>
      <c r="BRP54" s="211"/>
      <c r="BRQ54" s="211"/>
      <c r="BRR54" s="211"/>
      <c r="BRS54" s="211"/>
      <c r="BRT54" s="211"/>
      <c r="BRU54" s="211"/>
      <c r="BRV54" s="211"/>
      <c r="BRW54" s="211"/>
      <c r="BRX54" s="211"/>
      <c r="BRY54" s="211"/>
      <c r="BRZ54" s="211"/>
      <c r="BSA54" s="211"/>
      <c r="BSB54" s="211"/>
      <c r="BSC54" s="211"/>
      <c r="BSD54" s="211"/>
      <c r="BSE54" s="211"/>
      <c r="BSF54" s="211"/>
      <c r="BSG54" s="211"/>
      <c r="BSH54" s="211"/>
      <c r="BSI54" s="211"/>
      <c r="BSJ54" s="211"/>
      <c r="BSK54" s="211"/>
      <c r="BSL54" s="211"/>
      <c r="BSM54" s="211"/>
      <c r="BSN54" s="211"/>
      <c r="BSO54" s="211"/>
      <c r="BSP54" s="211"/>
      <c r="BSQ54" s="211"/>
      <c r="BSR54" s="211"/>
      <c r="BSS54" s="211"/>
      <c r="BST54" s="211"/>
      <c r="BSU54" s="211"/>
      <c r="BSV54" s="211"/>
      <c r="BSW54" s="211"/>
      <c r="BSX54" s="211"/>
      <c r="BSY54" s="211"/>
      <c r="BSZ54" s="211"/>
      <c r="BTA54" s="211"/>
      <c r="BTB54" s="211"/>
      <c r="BTC54" s="211"/>
      <c r="BTD54" s="211"/>
      <c r="BTE54" s="211"/>
      <c r="BTF54" s="211"/>
      <c r="BTG54" s="211"/>
      <c r="BTH54" s="211"/>
      <c r="BTI54" s="211"/>
      <c r="BTJ54" s="211"/>
      <c r="BTK54" s="211"/>
      <c r="BTL54" s="211"/>
      <c r="BTM54" s="211"/>
      <c r="BTN54" s="211"/>
      <c r="BTO54" s="211"/>
      <c r="BTP54" s="211"/>
      <c r="BTQ54" s="211"/>
      <c r="BTR54" s="211"/>
      <c r="BTS54" s="211"/>
      <c r="BTT54" s="211"/>
      <c r="BTU54" s="211"/>
      <c r="BTV54" s="211"/>
      <c r="BTW54" s="211"/>
      <c r="BTX54" s="211"/>
      <c r="BTY54" s="211"/>
      <c r="BTZ54" s="211"/>
      <c r="BUA54" s="211"/>
      <c r="BUB54" s="211"/>
      <c r="BUC54" s="211"/>
      <c r="BUD54" s="211"/>
      <c r="BUE54" s="211"/>
      <c r="BUF54" s="211"/>
      <c r="BUG54" s="211"/>
      <c r="BUH54" s="211"/>
      <c r="BUI54" s="211"/>
      <c r="BUJ54" s="211"/>
      <c r="BUK54" s="211"/>
      <c r="BUL54" s="211"/>
      <c r="BUM54" s="211"/>
      <c r="BUN54" s="211"/>
      <c r="BUO54" s="211"/>
      <c r="BUP54" s="211"/>
      <c r="BUQ54" s="211"/>
      <c r="BUR54" s="211"/>
      <c r="BUS54" s="211"/>
      <c r="BUT54" s="211"/>
      <c r="BUU54" s="211"/>
      <c r="BUV54" s="211"/>
      <c r="BUW54" s="211"/>
      <c r="BUX54" s="211"/>
      <c r="BUY54" s="211"/>
      <c r="BUZ54" s="211"/>
      <c r="BVA54" s="211"/>
      <c r="BVB54" s="211"/>
      <c r="BVC54" s="211"/>
      <c r="BVD54" s="211"/>
      <c r="BVE54" s="211"/>
      <c r="BVF54" s="211"/>
      <c r="BVG54" s="211"/>
      <c r="BVH54" s="211"/>
      <c r="BVI54" s="211"/>
      <c r="BVJ54" s="211"/>
      <c r="BVK54" s="211"/>
      <c r="BVL54" s="211"/>
      <c r="BVM54" s="211"/>
      <c r="BVN54" s="211"/>
      <c r="BVO54" s="211"/>
      <c r="BVP54" s="211"/>
      <c r="BVQ54" s="211"/>
      <c r="BVR54" s="211"/>
      <c r="BVS54" s="211"/>
      <c r="BVT54" s="211"/>
      <c r="BVU54" s="211"/>
      <c r="BVV54" s="211"/>
      <c r="BVW54" s="211"/>
      <c r="BVX54" s="211"/>
      <c r="BVY54" s="211"/>
      <c r="BVZ54" s="211"/>
      <c r="BWA54" s="211"/>
      <c r="BWB54" s="211"/>
      <c r="BWC54" s="211"/>
      <c r="BWD54" s="211"/>
      <c r="BWE54" s="211"/>
      <c r="BWF54" s="211"/>
      <c r="BWG54" s="211"/>
      <c r="BWH54" s="211"/>
      <c r="BWI54" s="211"/>
      <c r="BWJ54" s="211"/>
      <c r="BWK54" s="211"/>
      <c r="BWL54" s="211"/>
      <c r="BWM54" s="211"/>
      <c r="BWN54" s="211"/>
      <c r="BWO54" s="211"/>
      <c r="BWP54" s="211"/>
      <c r="BWQ54" s="211"/>
      <c r="BWR54" s="211"/>
      <c r="BWS54" s="211"/>
      <c r="BWT54" s="211"/>
      <c r="BWU54" s="211"/>
      <c r="BWV54" s="211"/>
      <c r="BWW54" s="211"/>
      <c r="BWX54" s="211"/>
      <c r="BWY54" s="211"/>
      <c r="BWZ54" s="211"/>
      <c r="BXA54" s="211"/>
      <c r="BXB54" s="211"/>
      <c r="BXC54" s="211"/>
      <c r="BXD54" s="211"/>
      <c r="BXE54" s="211"/>
      <c r="BXF54" s="211"/>
      <c r="BXG54" s="211"/>
      <c r="BXH54" s="211"/>
      <c r="BXI54" s="211"/>
      <c r="BXJ54" s="211"/>
      <c r="BXK54" s="211"/>
      <c r="BXL54" s="211"/>
      <c r="BXM54" s="211"/>
      <c r="BXN54" s="211"/>
      <c r="BXO54" s="211"/>
      <c r="BXP54" s="211"/>
      <c r="BXQ54" s="211"/>
      <c r="BXR54" s="211"/>
      <c r="BXS54" s="211"/>
      <c r="BXT54" s="211"/>
      <c r="BXU54" s="211"/>
      <c r="BXV54" s="211"/>
      <c r="BXW54" s="211"/>
      <c r="BXX54" s="211"/>
      <c r="BXY54" s="211"/>
      <c r="BXZ54" s="211"/>
      <c r="BYA54" s="211"/>
      <c r="BYB54" s="211"/>
      <c r="BYC54" s="211"/>
      <c r="BYD54" s="211"/>
      <c r="BYE54" s="211"/>
      <c r="BYF54" s="211"/>
      <c r="BYG54" s="211"/>
      <c r="BYH54" s="211"/>
      <c r="BYI54" s="211"/>
      <c r="BYJ54" s="211"/>
      <c r="BYK54" s="211"/>
      <c r="BYL54" s="211"/>
      <c r="BYM54" s="211"/>
      <c r="BYN54" s="211"/>
      <c r="BYO54" s="211"/>
      <c r="BYP54" s="211"/>
      <c r="BYQ54" s="211"/>
      <c r="BYR54" s="211"/>
      <c r="BYS54" s="211"/>
      <c r="BYT54" s="211"/>
      <c r="BYU54" s="211"/>
      <c r="BYV54" s="211"/>
      <c r="BYW54" s="211"/>
      <c r="BYX54" s="211"/>
      <c r="BYY54" s="211"/>
      <c r="BYZ54" s="211"/>
      <c r="BZA54" s="211"/>
      <c r="BZB54" s="211"/>
      <c r="BZC54" s="211"/>
      <c r="BZD54" s="211"/>
      <c r="BZE54" s="211"/>
      <c r="BZF54" s="211"/>
      <c r="BZG54" s="211"/>
      <c r="BZH54" s="211"/>
      <c r="BZI54" s="211"/>
      <c r="BZJ54" s="211"/>
      <c r="BZK54" s="211"/>
      <c r="BZL54" s="211"/>
      <c r="BZM54" s="211"/>
      <c r="BZN54" s="211"/>
      <c r="BZO54" s="211"/>
      <c r="BZP54" s="211"/>
      <c r="BZQ54" s="211"/>
      <c r="BZR54" s="211"/>
      <c r="BZS54" s="211"/>
      <c r="BZT54" s="211"/>
      <c r="BZU54" s="211"/>
      <c r="BZV54" s="211"/>
      <c r="BZW54" s="211"/>
      <c r="BZX54" s="211"/>
      <c r="BZY54" s="211"/>
      <c r="BZZ54" s="211"/>
      <c r="CAA54" s="211"/>
      <c r="CAB54" s="211"/>
      <c r="CAC54" s="211"/>
      <c r="CAD54" s="211"/>
      <c r="CAE54" s="211"/>
      <c r="CAF54" s="211"/>
      <c r="CAG54" s="211"/>
      <c r="CAH54" s="211"/>
      <c r="CAI54" s="211"/>
      <c r="CAJ54" s="211"/>
      <c r="CAK54" s="211"/>
      <c r="CAL54" s="211"/>
      <c r="CAM54" s="211"/>
      <c r="CAN54" s="211"/>
      <c r="CAO54" s="211"/>
      <c r="CAP54" s="211"/>
      <c r="CAQ54" s="211"/>
      <c r="CAR54" s="211"/>
      <c r="CAS54" s="211"/>
      <c r="CAT54" s="211"/>
      <c r="CAU54" s="211"/>
      <c r="CAV54" s="211"/>
      <c r="CAW54" s="211"/>
      <c r="CAX54" s="211"/>
      <c r="CAY54" s="211"/>
      <c r="CAZ54" s="211"/>
      <c r="CBA54" s="211"/>
      <c r="CBB54" s="211"/>
      <c r="CBC54" s="211"/>
      <c r="CBD54" s="211"/>
      <c r="CBE54" s="211"/>
      <c r="CBF54" s="211"/>
      <c r="CBG54" s="211"/>
      <c r="CBH54" s="211"/>
      <c r="CBI54" s="211"/>
      <c r="CBJ54" s="211"/>
      <c r="CBK54" s="211"/>
      <c r="CBL54" s="211"/>
      <c r="CBM54" s="211"/>
      <c r="CBN54" s="211"/>
      <c r="CBO54" s="211"/>
      <c r="CBP54" s="211"/>
      <c r="CBQ54" s="211"/>
      <c r="CBR54" s="211"/>
      <c r="CBS54" s="211"/>
      <c r="CBT54" s="211"/>
      <c r="CBU54" s="211"/>
      <c r="CBV54" s="211"/>
      <c r="CBW54" s="211"/>
      <c r="CBX54" s="211"/>
      <c r="CBY54" s="211"/>
      <c r="CBZ54" s="211"/>
      <c r="CCA54" s="211"/>
      <c r="CCB54" s="211"/>
      <c r="CCC54" s="211"/>
      <c r="CCD54" s="211"/>
      <c r="CCE54" s="211"/>
      <c r="CCF54" s="211"/>
      <c r="CCG54" s="211"/>
      <c r="CCH54" s="211"/>
      <c r="CCI54" s="211"/>
      <c r="CCJ54" s="211"/>
      <c r="CCK54" s="211"/>
      <c r="CCL54" s="211"/>
      <c r="CCM54" s="211"/>
      <c r="CCN54" s="211"/>
      <c r="CCO54" s="211"/>
      <c r="CCP54" s="211"/>
      <c r="CCQ54" s="211"/>
      <c r="CCR54" s="211"/>
      <c r="CCS54" s="211"/>
      <c r="CCT54" s="211"/>
      <c r="CCU54" s="211"/>
      <c r="CCV54" s="211"/>
      <c r="CCW54" s="211"/>
      <c r="CCX54" s="211"/>
      <c r="CCY54" s="211"/>
      <c r="CCZ54" s="211"/>
      <c r="CDA54" s="211"/>
      <c r="CDB54" s="211"/>
      <c r="CDC54" s="211"/>
      <c r="CDD54" s="211"/>
      <c r="CDE54" s="211"/>
      <c r="CDF54" s="211"/>
      <c r="CDG54" s="211"/>
      <c r="CDH54" s="211"/>
      <c r="CDI54" s="211"/>
      <c r="CDJ54" s="211"/>
      <c r="CDK54" s="211"/>
      <c r="CDL54" s="211"/>
      <c r="CDM54" s="211"/>
      <c r="CDN54" s="211"/>
      <c r="CDO54" s="211"/>
      <c r="CDP54" s="211"/>
      <c r="CDQ54" s="211"/>
      <c r="CDR54" s="211"/>
      <c r="CDS54" s="211"/>
      <c r="CDT54" s="211"/>
      <c r="CDU54" s="211"/>
      <c r="CDV54" s="211"/>
      <c r="CDW54" s="211"/>
      <c r="CDX54" s="211"/>
      <c r="CDY54" s="211"/>
      <c r="CDZ54" s="211"/>
      <c r="CEA54" s="211"/>
      <c r="CEB54" s="211"/>
      <c r="CEC54" s="211"/>
      <c r="CED54" s="211"/>
      <c r="CEE54" s="211"/>
      <c r="CEF54" s="211"/>
      <c r="CEG54" s="211"/>
      <c r="CEH54" s="211"/>
      <c r="CEI54" s="211"/>
      <c r="CEJ54" s="211"/>
      <c r="CEK54" s="211"/>
      <c r="CEL54" s="211"/>
      <c r="CEM54" s="211"/>
      <c r="CEN54" s="211"/>
      <c r="CEO54" s="211"/>
      <c r="CEP54" s="211"/>
      <c r="CEQ54" s="211"/>
      <c r="CER54" s="211"/>
      <c r="CES54" s="211"/>
      <c r="CET54" s="211"/>
      <c r="CEU54" s="211"/>
      <c r="CEV54" s="211"/>
      <c r="CEW54" s="211"/>
      <c r="CEX54" s="211"/>
      <c r="CEY54" s="211"/>
      <c r="CEZ54" s="211"/>
      <c r="CFA54" s="211"/>
      <c r="CFB54" s="211"/>
      <c r="CFC54" s="211"/>
      <c r="CFD54" s="211"/>
      <c r="CFE54" s="211"/>
      <c r="CFF54" s="211"/>
      <c r="CFG54" s="211"/>
      <c r="CFH54" s="211"/>
      <c r="CFI54" s="211"/>
      <c r="CFJ54" s="211"/>
      <c r="CFK54" s="211"/>
      <c r="CFL54" s="211"/>
      <c r="CFM54" s="211"/>
      <c r="CFN54" s="211"/>
      <c r="CFO54" s="211"/>
      <c r="CFP54" s="211"/>
      <c r="CFQ54" s="211"/>
      <c r="CFR54" s="211"/>
      <c r="CFS54" s="211"/>
      <c r="CFT54" s="211"/>
      <c r="CFU54" s="211"/>
      <c r="CFV54" s="211"/>
      <c r="CFW54" s="211"/>
      <c r="CFX54" s="211"/>
      <c r="CFY54" s="211"/>
      <c r="CFZ54" s="211"/>
      <c r="CGA54" s="211"/>
      <c r="CGB54" s="211"/>
      <c r="CGC54" s="211"/>
      <c r="CGD54" s="211"/>
      <c r="CGE54" s="211"/>
      <c r="CGF54" s="211"/>
      <c r="CGG54" s="211"/>
      <c r="CGH54" s="211"/>
      <c r="CGI54" s="211"/>
      <c r="CGJ54" s="211"/>
      <c r="CGK54" s="211"/>
      <c r="CGL54" s="211"/>
      <c r="CGM54" s="211"/>
      <c r="CGN54" s="211"/>
      <c r="CGO54" s="211"/>
      <c r="CGP54" s="211"/>
      <c r="CGQ54" s="211"/>
      <c r="CGR54" s="211"/>
      <c r="CGS54" s="211"/>
      <c r="CGT54" s="211"/>
      <c r="CGU54" s="211"/>
      <c r="CGV54" s="211"/>
      <c r="CGW54" s="211"/>
      <c r="CGX54" s="211"/>
      <c r="CGY54" s="211"/>
      <c r="CGZ54" s="211"/>
      <c r="CHA54" s="211"/>
      <c r="CHB54" s="211"/>
      <c r="CHC54" s="211"/>
      <c r="CHD54" s="211"/>
      <c r="CHE54" s="211"/>
      <c r="CHF54" s="211"/>
      <c r="CHG54" s="211"/>
      <c r="CHH54" s="211"/>
      <c r="CHI54" s="211"/>
      <c r="CHJ54" s="211"/>
      <c r="CHK54" s="211"/>
      <c r="CHL54" s="211"/>
      <c r="CHM54" s="211"/>
      <c r="CHN54" s="211"/>
      <c r="CHO54" s="211"/>
      <c r="CHP54" s="211"/>
      <c r="CHQ54" s="211"/>
      <c r="CHR54" s="211"/>
      <c r="CHS54" s="211"/>
      <c r="CHT54" s="211"/>
      <c r="CHU54" s="211"/>
      <c r="CHV54" s="211"/>
      <c r="CHW54" s="211"/>
      <c r="CHX54" s="211"/>
      <c r="CHY54" s="211"/>
      <c r="CHZ54" s="211"/>
      <c r="CIA54" s="211"/>
      <c r="CIB54" s="211"/>
      <c r="CIC54" s="211"/>
      <c r="CID54" s="211"/>
      <c r="CIE54" s="211"/>
      <c r="CIF54" s="211"/>
      <c r="CIG54" s="211"/>
      <c r="CIH54" s="211"/>
      <c r="CII54" s="211"/>
      <c r="CIJ54" s="211"/>
      <c r="CIK54" s="211"/>
      <c r="CIL54" s="211"/>
      <c r="CIM54" s="211"/>
      <c r="CIN54" s="211"/>
      <c r="CIO54" s="211"/>
      <c r="CIP54" s="211"/>
      <c r="CIQ54" s="211"/>
      <c r="CIR54" s="211"/>
      <c r="CIS54" s="211"/>
      <c r="CIT54" s="211"/>
      <c r="CIU54" s="211"/>
      <c r="CIV54" s="211"/>
      <c r="CIW54" s="211"/>
      <c r="CIX54" s="211"/>
      <c r="CIY54" s="211"/>
      <c r="CIZ54" s="211"/>
      <c r="CJA54" s="211"/>
      <c r="CJB54" s="211"/>
      <c r="CJC54" s="211"/>
      <c r="CJD54" s="211"/>
      <c r="CJE54" s="211"/>
      <c r="CJF54" s="211"/>
      <c r="CJG54" s="211"/>
      <c r="CJH54" s="211"/>
      <c r="CJI54" s="211"/>
      <c r="CJJ54" s="211"/>
      <c r="CJK54" s="211"/>
      <c r="CJL54" s="211"/>
      <c r="CJM54" s="211"/>
      <c r="CJN54" s="211"/>
      <c r="CJO54" s="211"/>
      <c r="CJP54" s="211"/>
      <c r="CJQ54" s="211"/>
      <c r="CJR54" s="211"/>
      <c r="CJS54" s="211"/>
      <c r="CJT54" s="211"/>
      <c r="CJU54" s="211"/>
      <c r="CJV54" s="211"/>
      <c r="CJW54" s="211"/>
      <c r="CJX54" s="211"/>
      <c r="CJY54" s="211"/>
      <c r="CJZ54" s="211"/>
      <c r="CKA54" s="211"/>
      <c r="CKB54" s="211"/>
      <c r="CKC54" s="211"/>
      <c r="CKD54" s="211"/>
      <c r="CKE54" s="211"/>
      <c r="CKF54" s="211"/>
      <c r="CKG54" s="211"/>
      <c r="CKH54" s="211"/>
      <c r="CKI54" s="211"/>
      <c r="CKJ54" s="211"/>
      <c r="CKK54" s="211"/>
      <c r="CKL54" s="211"/>
      <c r="CKM54" s="211"/>
      <c r="CKN54" s="211"/>
      <c r="CKO54" s="211"/>
      <c r="CKP54" s="211"/>
      <c r="CKQ54" s="211"/>
      <c r="CKR54" s="211"/>
      <c r="CKS54" s="211"/>
      <c r="CKT54" s="211"/>
      <c r="CKU54" s="211"/>
      <c r="CKV54" s="211"/>
      <c r="CKW54" s="211"/>
      <c r="CKX54" s="211"/>
      <c r="CKY54" s="211"/>
      <c r="CKZ54" s="211"/>
      <c r="CLA54" s="211"/>
      <c r="CLB54" s="211"/>
      <c r="CLC54" s="211"/>
      <c r="CLD54" s="211"/>
      <c r="CLE54" s="211"/>
      <c r="CLF54" s="211"/>
      <c r="CLG54" s="211"/>
      <c r="CLH54" s="211"/>
      <c r="CLI54" s="211"/>
      <c r="CLJ54" s="211"/>
      <c r="CLK54" s="211"/>
      <c r="CLL54" s="211"/>
      <c r="CLM54" s="211"/>
      <c r="CLN54" s="211"/>
      <c r="CLO54" s="211"/>
      <c r="CLP54" s="211"/>
      <c r="CLQ54" s="211"/>
      <c r="CLR54" s="211"/>
      <c r="CLS54" s="211"/>
      <c r="CLT54" s="211"/>
      <c r="CLU54" s="211"/>
      <c r="CLV54" s="211"/>
      <c r="CLW54" s="211"/>
      <c r="CLX54" s="211"/>
      <c r="CLY54" s="211"/>
      <c r="CLZ54" s="211"/>
      <c r="CMA54" s="211"/>
      <c r="CMB54" s="211"/>
      <c r="CMC54" s="211"/>
      <c r="CMD54" s="211"/>
      <c r="CME54" s="211"/>
      <c r="CMF54" s="211"/>
      <c r="CMG54" s="211"/>
      <c r="CMH54" s="211"/>
      <c r="CMI54" s="211"/>
      <c r="CMJ54" s="211"/>
      <c r="CMK54" s="211"/>
      <c r="CML54" s="211"/>
      <c r="CMM54" s="211"/>
      <c r="CMN54" s="211"/>
      <c r="CMO54" s="211"/>
      <c r="CMP54" s="211"/>
      <c r="CMQ54" s="211"/>
      <c r="CMR54" s="211"/>
      <c r="CMS54" s="211"/>
      <c r="CMT54" s="211"/>
      <c r="CMU54" s="211"/>
      <c r="CMV54" s="211"/>
      <c r="CMW54" s="211"/>
      <c r="CMX54" s="211"/>
      <c r="CMY54" s="211"/>
      <c r="CMZ54" s="211"/>
      <c r="CNA54" s="211"/>
      <c r="CNB54" s="211"/>
      <c r="CNC54" s="211"/>
      <c r="CND54" s="211"/>
      <c r="CNE54" s="211"/>
      <c r="CNF54" s="211"/>
      <c r="CNG54" s="211"/>
      <c r="CNH54" s="211"/>
      <c r="CNI54" s="211"/>
      <c r="CNJ54" s="211"/>
      <c r="CNK54" s="211"/>
      <c r="CNL54" s="211"/>
      <c r="CNM54" s="211"/>
      <c r="CNN54" s="211"/>
      <c r="CNO54" s="211"/>
      <c r="CNP54" s="211"/>
      <c r="CNQ54" s="211"/>
      <c r="CNR54" s="211"/>
      <c r="CNS54" s="211"/>
      <c r="CNT54" s="211"/>
      <c r="CNU54" s="211"/>
      <c r="CNV54" s="211"/>
      <c r="CNW54" s="211"/>
      <c r="CNX54" s="211"/>
      <c r="CNY54" s="211"/>
      <c r="CNZ54" s="211"/>
      <c r="COA54" s="211"/>
      <c r="COB54" s="211"/>
      <c r="COC54" s="211"/>
      <c r="COD54" s="211"/>
      <c r="COE54" s="211"/>
      <c r="COF54" s="211"/>
      <c r="COG54" s="211"/>
      <c r="COH54" s="211"/>
      <c r="COI54" s="211"/>
      <c r="COJ54" s="211"/>
      <c r="COK54" s="211"/>
      <c r="COL54" s="211"/>
      <c r="COM54" s="211"/>
      <c r="CON54" s="211"/>
      <c r="COO54" s="211"/>
      <c r="COP54" s="211"/>
      <c r="COQ54" s="211"/>
      <c r="COR54" s="211"/>
      <c r="COS54" s="211"/>
      <c r="COT54" s="211"/>
      <c r="COU54" s="211"/>
      <c r="COV54" s="211"/>
      <c r="COW54" s="211"/>
      <c r="COX54" s="211"/>
      <c r="COY54" s="211"/>
      <c r="COZ54" s="211"/>
      <c r="CPA54" s="211"/>
      <c r="CPB54" s="211"/>
      <c r="CPC54" s="211"/>
      <c r="CPD54" s="211"/>
      <c r="CPE54" s="211"/>
      <c r="CPF54" s="211"/>
      <c r="CPG54" s="211"/>
      <c r="CPH54" s="211"/>
      <c r="CPI54" s="211"/>
      <c r="CPJ54" s="211"/>
      <c r="CPK54" s="211"/>
      <c r="CPL54" s="211"/>
      <c r="CPM54" s="211"/>
      <c r="CPN54" s="211"/>
      <c r="CPO54" s="211"/>
      <c r="CPP54" s="211"/>
      <c r="CPQ54" s="211"/>
      <c r="CPR54" s="211"/>
      <c r="CPS54" s="211"/>
      <c r="CPT54" s="211"/>
      <c r="CPU54" s="211"/>
      <c r="CPV54" s="211"/>
      <c r="CPW54" s="211"/>
      <c r="CPX54" s="211"/>
      <c r="CPY54" s="211"/>
      <c r="CPZ54" s="211"/>
      <c r="CQA54" s="211"/>
      <c r="CQB54" s="211"/>
      <c r="CQC54" s="211"/>
      <c r="CQD54" s="211"/>
      <c r="CQE54" s="211"/>
      <c r="CQF54" s="211"/>
      <c r="CQG54" s="211"/>
      <c r="CQH54" s="211"/>
      <c r="CQI54" s="211"/>
      <c r="CQJ54" s="211"/>
      <c r="CQK54" s="211"/>
      <c r="CQL54" s="211"/>
      <c r="CQM54" s="211"/>
      <c r="CQN54" s="211"/>
      <c r="CQO54" s="211"/>
      <c r="CQP54" s="211"/>
      <c r="CQQ54" s="211"/>
      <c r="CQR54" s="211"/>
      <c r="CQS54" s="211"/>
      <c r="CQT54" s="211"/>
      <c r="CQU54" s="211"/>
      <c r="CQV54" s="211"/>
      <c r="CQW54" s="211"/>
      <c r="CQX54" s="211"/>
      <c r="CQY54" s="211"/>
      <c r="CQZ54" s="211"/>
      <c r="CRA54" s="211"/>
      <c r="CRB54" s="211"/>
      <c r="CRC54" s="211"/>
      <c r="CRD54" s="211"/>
      <c r="CRE54" s="211"/>
      <c r="CRF54" s="211"/>
      <c r="CRG54" s="211"/>
      <c r="CRH54" s="211"/>
      <c r="CRI54" s="211"/>
      <c r="CRJ54" s="211"/>
      <c r="CRK54" s="211"/>
      <c r="CRL54" s="211"/>
      <c r="CRM54" s="211"/>
      <c r="CRN54" s="211"/>
      <c r="CRO54" s="211"/>
      <c r="CRP54" s="211"/>
      <c r="CRQ54" s="211"/>
      <c r="CRR54" s="211"/>
      <c r="CRS54" s="211"/>
      <c r="CRT54" s="211"/>
      <c r="CRU54" s="211"/>
      <c r="CRV54" s="211"/>
      <c r="CRW54" s="211"/>
      <c r="CRX54" s="211"/>
      <c r="CRY54" s="211"/>
      <c r="CRZ54" s="211"/>
      <c r="CSA54" s="211"/>
      <c r="CSB54" s="211"/>
      <c r="CSC54" s="211"/>
      <c r="CSD54" s="211"/>
      <c r="CSE54" s="211"/>
      <c r="CSF54" s="211"/>
      <c r="CSG54" s="211"/>
      <c r="CSH54" s="211"/>
      <c r="CSI54" s="211"/>
      <c r="CSJ54" s="211"/>
      <c r="CSK54" s="211"/>
      <c r="CSL54" s="211"/>
      <c r="CSM54" s="211"/>
      <c r="CSN54" s="211"/>
      <c r="CSO54" s="211"/>
      <c r="CSP54" s="211"/>
      <c r="CSQ54" s="211"/>
      <c r="CSR54" s="211"/>
      <c r="CSS54" s="211"/>
      <c r="CST54" s="211"/>
      <c r="CSU54" s="211"/>
      <c r="CSV54" s="211"/>
      <c r="CSW54" s="211"/>
      <c r="CSX54" s="211"/>
      <c r="CSY54" s="211"/>
      <c r="CSZ54" s="211"/>
      <c r="CTA54" s="211"/>
      <c r="CTB54" s="211"/>
      <c r="CTC54" s="211"/>
      <c r="CTD54" s="211"/>
      <c r="CTE54" s="211"/>
      <c r="CTF54" s="211"/>
      <c r="CTG54" s="211"/>
      <c r="CTH54" s="211"/>
      <c r="CTI54" s="211"/>
      <c r="CTJ54" s="211"/>
      <c r="CTK54" s="211"/>
      <c r="CTL54" s="211"/>
      <c r="CTM54" s="211"/>
      <c r="CTN54" s="211"/>
      <c r="CTO54" s="211"/>
      <c r="CTP54" s="211"/>
      <c r="CTQ54" s="211"/>
      <c r="CTR54" s="211"/>
      <c r="CTS54" s="211"/>
      <c r="CTT54" s="211"/>
      <c r="CTU54" s="211"/>
      <c r="CTV54" s="211"/>
      <c r="CTW54" s="211"/>
      <c r="CTX54" s="211"/>
      <c r="CTY54" s="211"/>
      <c r="CTZ54" s="211"/>
      <c r="CUA54" s="211"/>
      <c r="CUB54" s="211"/>
      <c r="CUC54" s="211"/>
      <c r="CUD54" s="211"/>
      <c r="CUE54" s="211"/>
      <c r="CUF54" s="211"/>
      <c r="CUG54" s="211"/>
      <c r="CUH54" s="211"/>
      <c r="CUI54" s="211"/>
      <c r="CUJ54" s="211"/>
      <c r="CUK54" s="211"/>
      <c r="CUL54" s="211"/>
      <c r="CUM54" s="211"/>
      <c r="CUN54" s="211"/>
      <c r="CUO54" s="211"/>
      <c r="CUP54" s="211"/>
      <c r="CUQ54" s="211"/>
      <c r="CUR54" s="211"/>
      <c r="CUS54" s="211"/>
      <c r="CUT54" s="211"/>
      <c r="CUU54" s="211"/>
      <c r="CUV54" s="211"/>
      <c r="CUW54" s="211"/>
      <c r="CUX54" s="211"/>
      <c r="CUY54" s="211"/>
      <c r="CUZ54" s="211"/>
      <c r="CVA54" s="211"/>
      <c r="CVB54" s="211"/>
      <c r="CVC54" s="211"/>
      <c r="CVD54" s="211"/>
      <c r="CVE54" s="211"/>
      <c r="CVF54" s="211"/>
      <c r="CVG54" s="211"/>
      <c r="CVH54" s="211"/>
      <c r="CVI54" s="211"/>
      <c r="CVJ54" s="211"/>
      <c r="CVK54" s="211"/>
      <c r="CVL54" s="211"/>
      <c r="CVM54" s="211"/>
      <c r="CVN54" s="211"/>
      <c r="CVO54" s="211"/>
      <c r="CVP54" s="211"/>
      <c r="CVQ54" s="211"/>
      <c r="CVR54" s="211"/>
      <c r="CVS54" s="211"/>
      <c r="CVT54" s="211"/>
      <c r="CVU54" s="211"/>
      <c r="CVV54" s="211"/>
      <c r="CVW54" s="211"/>
      <c r="CVX54" s="211"/>
      <c r="CVY54" s="211"/>
      <c r="CVZ54" s="211"/>
      <c r="CWA54" s="211"/>
      <c r="CWB54" s="211"/>
      <c r="CWC54" s="211"/>
      <c r="CWD54" s="211"/>
      <c r="CWE54" s="211"/>
      <c r="CWF54" s="211"/>
      <c r="CWG54" s="211"/>
      <c r="CWH54" s="211"/>
      <c r="CWI54" s="211"/>
      <c r="CWJ54" s="211"/>
      <c r="CWK54" s="211"/>
      <c r="CWL54" s="211"/>
      <c r="CWM54" s="211"/>
      <c r="CWN54" s="211"/>
      <c r="CWO54" s="211"/>
      <c r="CWP54" s="211"/>
      <c r="CWQ54" s="211"/>
      <c r="CWR54" s="211"/>
      <c r="CWS54" s="211"/>
      <c r="CWT54" s="211"/>
      <c r="CWU54" s="211"/>
      <c r="CWV54" s="211"/>
      <c r="CWW54" s="211"/>
      <c r="CWX54" s="211"/>
      <c r="CWY54" s="211"/>
      <c r="CWZ54" s="211"/>
      <c r="CXA54" s="211"/>
      <c r="CXB54" s="211"/>
      <c r="CXC54" s="211"/>
      <c r="CXD54" s="211"/>
      <c r="CXE54" s="211"/>
      <c r="CXF54" s="211"/>
      <c r="CXG54" s="211"/>
      <c r="CXH54" s="211"/>
      <c r="CXI54" s="211"/>
      <c r="CXJ54" s="211"/>
      <c r="CXK54" s="211"/>
      <c r="CXL54" s="211"/>
      <c r="CXM54" s="211"/>
      <c r="CXN54" s="211"/>
      <c r="CXO54" s="211"/>
      <c r="CXP54" s="211"/>
      <c r="CXQ54" s="211"/>
      <c r="CXR54" s="211"/>
      <c r="CXS54" s="211"/>
      <c r="CXT54" s="211"/>
      <c r="CXU54" s="211"/>
      <c r="CXV54" s="211"/>
      <c r="CXW54" s="211"/>
      <c r="CXX54" s="211"/>
      <c r="CXY54" s="211"/>
      <c r="CXZ54" s="211"/>
      <c r="CYA54" s="211"/>
      <c r="CYB54" s="211"/>
      <c r="CYC54" s="211"/>
      <c r="CYD54" s="211"/>
      <c r="CYE54" s="211"/>
      <c r="CYF54" s="211"/>
      <c r="CYG54" s="211"/>
      <c r="CYH54" s="211"/>
      <c r="CYI54" s="211"/>
      <c r="CYJ54" s="211"/>
      <c r="CYK54" s="211"/>
      <c r="CYL54" s="211"/>
      <c r="CYM54" s="211"/>
      <c r="CYN54" s="211"/>
      <c r="CYO54" s="211"/>
      <c r="CYP54" s="211"/>
      <c r="CYQ54" s="211"/>
      <c r="CYR54" s="211"/>
      <c r="CYS54" s="211"/>
      <c r="CYT54" s="211"/>
      <c r="CYU54" s="211"/>
      <c r="CYV54" s="211"/>
      <c r="CYW54" s="211"/>
      <c r="CYX54" s="211"/>
      <c r="CYY54" s="211"/>
      <c r="CYZ54" s="211"/>
      <c r="CZA54" s="211"/>
      <c r="CZB54" s="211"/>
      <c r="CZC54" s="211"/>
      <c r="CZD54" s="211"/>
      <c r="CZE54" s="211"/>
      <c r="CZF54" s="211"/>
      <c r="CZG54" s="211"/>
      <c r="CZH54" s="211"/>
      <c r="CZI54" s="211"/>
      <c r="CZJ54" s="211"/>
      <c r="CZK54" s="211"/>
      <c r="CZL54" s="211"/>
      <c r="CZM54" s="211"/>
      <c r="CZN54" s="211"/>
      <c r="CZO54" s="211"/>
      <c r="CZP54" s="211"/>
      <c r="CZQ54" s="211"/>
      <c r="CZR54" s="211"/>
      <c r="CZS54" s="211"/>
      <c r="CZT54" s="211"/>
      <c r="CZU54" s="211"/>
      <c r="CZV54" s="211"/>
      <c r="CZW54" s="211"/>
      <c r="CZX54" s="211"/>
      <c r="CZY54" s="211"/>
      <c r="CZZ54" s="211"/>
      <c r="DAA54" s="211"/>
      <c r="DAB54" s="211"/>
      <c r="DAC54" s="211"/>
      <c r="DAD54" s="211"/>
      <c r="DAE54" s="211"/>
      <c r="DAF54" s="211"/>
      <c r="DAG54" s="211"/>
      <c r="DAH54" s="211"/>
      <c r="DAI54" s="211"/>
      <c r="DAJ54" s="211"/>
      <c r="DAK54" s="211"/>
      <c r="DAL54" s="211"/>
      <c r="DAM54" s="211"/>
      <c r="DAN54" s="211"/>
      <c r="DAO54" s="211"/>
      <c r="DAP54" s="211"/>
      <c r="DAQ54" s="211"/>
      <c r="DAR54" s="211"/>
      <c r="DAS54" s="211"/>
      <c r="DAT54" s="211"/>
      <c r="DAU54" s="211"/>
      <c r="DAV54" s="211"/>
      <c r="DAW54" s="211"/>
      <c r="DAX54" s="211"/>
      <c r="DAY54" s="211"/>
      <c r="DAZ54" s="211"/>
      <c r="DBA54" s="211"/>
      <c r="DBB54" s="211"/>
      <c r="DBC54" s="211"/>
      <c r="DBD54" s="211"/>
      <c r="DBE54" s="211"/>
      <c r="DBF54" s="211"/>
      <c r="DBG54" s="211"/>
      <c r="DBH54" s="211"/>
      <c r="DBI54" s="211"/>
      <c r="DBJ54" s="211"/>
      <c r="DBK54" s="211"/>
      <c r="DBL54" s="211"/>
      <c r="DBM54" s="211"/>
      <c r="DBN54" s="211"/>
      <c r="DBO54" s="211"/>
      <c r="DBP54" s="211"/>
      <c r="DBQ54" s="211"/>
      <c r="DBR54" s="211"/>
      <c r="DBS54" s="211"/>
      <c r="DBT54" s="211"/>
      <c r="DBU54" s="211"/>
      <c r="DBV54" s="211"/>
      <c r="DBW54" s="211"/>
      <c r="DBX54" s="211"/>
      <c r="DBY54" s="211"/>
      <c r="DBZ54" s="211"/>
      <c r="DCA54" s="211"/>
      <c r="DCB54" s="211"/>
      <c r="DCC54" s="211"/>
      <c r="DCD54" s="211"/>
      <c r="DCE54" s="211"/>
      <c r="DCF54" s="211"/>
      <c r="DCG54" s="211"/>
      <c r="DCH54" s="211"/>
      <c r="DCI54" s="211"/>
      <c r="DCJ54" s="211"/>
      <c r="DCK54" s="211"/>
      <c r="DCL54" s="211"/>
      <c r="DCM54" s="211"/>
      <c r="DCN54" s="211"/>
      <c r="DCO54" s="211"/>
      <c r="DCP54" s="211"/>
      <c r="DCQ54" s="211"/>
      <c r="DCR54" s="211"/>
      <c r="DCS54" s="211"/>
      <c r="DCT54" s="211"/>
      <c r="DCU54" s="211"/>
      <c r="DCV54" s="211"/>
      <c r="DCW54" s="211"/>
      <c r="DCX54" s="211"/>
      <c r="DCY54" s="211"/>
      <c r="DCZ54" s="211"/>
      <c r="DDA54" s="211"/>
      <c r="DDB54" s="211"/>
      <c r="DDC54" s="211"/>
      <c r="DDD54" s="211"/>
      <c r="DDE54" s="211"/>
      <c r="DDF54" s="211"/>
      <c r="DDG54" s="211"/>
      <c r="DDH54" s="211"/>
      <c r="DDI54" s="211"/>
      <c r="DDJ54" s="211"/>
      <c r="DDK54" s="211"/>
      <c r="DDL54" s="211"/>
      <c r="DDM54" s="211"/>
      <c r="DDN54" s="211"/>
      <c r="DDO54" s="211"/>
      <c r="DDP54" s="211"/>
      <c r="DDQ54" s="211"/>
      <c r="DDR54" s="211"/>
      <c r="DDS54" s="211"/>
      <c r="DDT54" s="211"/>
      <c r="DDU54" s="211"/>
      <c r="DDV54" s="211"/>
      <c r="DDW54" s="211"/>
      <c r="DDX54" s="211"/>
      <c r="DDY54" s="211"/>
      <c r="DDZ54" s="211"/>
      <c r="DEA54" s="211"/>
      <c r="DEB54" s="211"/>
      <c r="DEC54" s="211"/>
      <c r="DED54" s="211"/>
      <c r="DEE54" s="211"/>
      <c r="DEF54" s="211"/>
      <c r="DEG54" s="211"/>
      <c r="DEH54" s="211"/>
      <c r="DEI54" s="211"/>
      <c r="DEJ54" s="211"/>
      <c r="DEK54" s="211"/>
      <c r="DEL54" s="211"/>
      <c r="DEM54" s="211"/>
      <c r="DEN54" s="211"/>
      <c r="DEO54" s="211"/>
      <c r="DEP54" s="211"/>
      <c r="DEQ54" s="211"/>
      <c r="DER54" s="211"/>
      <c r="DES54" s="211"/>
      <c r="DET54" s="211"/>
      <c r="DEU54" s="211"/>
      <c r="DEV54" s="211"/>
      <c r="DEW54" s="211"/>
      <c r="DEX54" s="211"/>
      <c r="DEY54" s="211"/>
      <c r="DEZ54" s="211"/>
      <c r="DFA54" s="211"/>
      <c r="DFB54" s="211"/>
      <c r="DFC54" s="211"/>
      <c r="DFD54" s="211"/>
      <c r="DFE54" s="211"/>
      <c r="DFF54" s="211"/>
      <c r="DFG54" s="211"/>
      <c r="DFH54" s="211"/>
      <c r="DFI54" s="211"/>
      <c r="DFJ54" s="211"/>
      <c r="DFK54" s="211"/>
      <c r="DFL54" s="211"/>
      <c r="DFM54" s="211"/>
      <c r="DFN54" s="211"/>
      <c r="DFO54" s="211"/>
      <c r="DFP54" s="211"/>
      <c r="DFQ54" s="211"/>
      <c r="DFR54" s="211"/>
      <c r="DFS54" s="211"/>
      <c r="DFT54" s="211"/>
      <c r="DFU54" s="211"/>
      <c r="DFV54" s="211"/>
      <c r="DFW54" s="211"/>
      <c r="DFX54" s="211"/>
      <c r="DFY54" s="211"/>
      <c r="DFZ54" s="211"/>
      <c r="DGA54" s="211"/>
      <c r="DGB54" s="211"/>
      <c r="DGC54" s="211"/>
      <c r="DGD54" s="211"/>
      <c r="DGE54" s="211"/>
      <c r="DGF54" s="211"/>
      <c r="DGG54" s="211"/>
      <c r="DGH54" s="211"/>
      <c r="DGI54" s="211"/>
      <c r="DGJ54" s="211"/>
      <c r="DGK54" s="211"/>
      <c r="DGL54" s="211"/>
      <c r="DGM54" s="211"/>
      <c r="DGN54" s="211"/>
      <c r="DGO54" s="211"/>
      <c r="DGP54" s="211"/>
      <c r="DGQ54" s="211"/>
      <c r="DGR54" s="211"/>
      <c r="DGS54" s="211"/>
      <c r="DGT54" s="211"/>
      <c r="DGU54" s="211"/>
      <c r="DGV54" s="211"/>
      <c r="DGW54" s="211"/>
      <c r="DGX54" s="211"/>
      <c r="DGY54" s="211"/>
      <c r="DGZ54" s="211"/>
      <c r="DHA54" s="211"/>
      <c r="DHB54" s="211"/>
      <c r="DHC54" s="211"/>
      <c r="DHD54" s="211"/>
      <c r="DHE54" s="211"/>
      <c r="DHF54" s="211"/>
      <c r="DHG54" s="211"/>
      <c r="DHH54" s="211"/>
      <c r="DHI54" s="211"/>
      <c r="DHJ54" s="211"/>
      <c r="DHK54" s="211"/>
      <c r="DHL54" s="211"/>
      <c r="DHM54" s="211"/>
      <c r="DHN54" s="211"/>
      <c r="DHO54" s="211"/>
      <c r="DHP54" s="211"/>
      <c r="DHQ54" s="211"/>
      <c r="DHR54" s="211"/>
      <c r="DHS54" s="211"/>
      <c r="DHT54" s="211"/>
      <c r="DHU54" s="211"/>
      <c r="DHV54" s="211"/>
      <c r="DHW54" s="211"/>
      <c r="DHX54" s="211"/>
      <c r="DHY54" s="211"/>
      <c r="DHZ54" s="211"/>
      <c r="DIA54" s="211"/>
      <c r="DIB54" s="211"/>
      <c r="DIC54" s="211"/>
      <c r="DID54" s="211"/>
      <c r="DIE54" s="211"/>
      <c r="DIF54" s="211"/>
      <c r="DIG54" s="211"/>
      <c r="DIH54" s="211"/>
      <c r="DII54" s="211"/>
      <c r="DIJ54" s="211"/>
      <c r="DIK54" s="211"/>
      <c r="DIL54" s="211"/>
      <c r="DIM54" s="211"/>
      <c r="DIN54" s="211"/>
      <c r="DIO54" s="211"/>
      <c r="DIP54" s="211"/>
      <c r="DIQ54" s="211"/>
      <c r="DIR54" s="211"/>
      <c r="DIS54" s="211"/>
      <c r="DIT54" s="211"/>
      <c r="DIU54" s="211"/>
      <c r="DIV54" s="211"/>
      <c r="DIW54" s="211"/>
      <c r="DIX54" s="211"/>
      <c r="DIY54" s="211"/>
      <c r="DIZ54" s="211"/>
      <c r="DJA54" s="211"/>
      <c r="DJB54" s="211"/>
      <c r="DJC54" s="211"/>
      <c r="DJD54" s="211"/>
      <c r="DJE54" s="211"/>
      <c r="DJF54" s="211"/>
      <c r="DJG54" s="211"/>
      <c r="DJH54" s="211"/>
      <c r="DJI54" s="211"/>
      <c r="DJJ54" s="211"/>
      <c r="DJK54" s="211"/>
      <c r="DJL54" s="211"/>
      <c r="DJM54" s="211"/>
      <c r="DJN54" s="211"/>
      <c r="DJO54" s="211"/>
      <c r="DJP54" s="211"/>
      <c r="DJQ54" s="211"/>
      <c r="DJR54" s="211"/>
      <c r="DJS54" s="211"/>
      <c r="DJT54" s="211"/>
      <c r="DJU54" s="211"/>
      <c r="DJV54" s="211"/>
      <c r="DJW54" s="211"/>
      <c r="DJX54" s="211"/>
      <c r="DJY54" s="211"/>
      <c r="DJZ54" s="211"/>
      <c r="DKA54" s="211"/>
      <c r="DKB54" s="211"/>
      <c r="DKC54" s="211"/>
      <c r="DKD54" s="211"/>
      <c r="DKE54" s="211"/>
      <c r="DKF54" s="211"/>
      <c r="DKG54" s="211"/>
      <c r="DKH54" s="211"/>
      <c r="DKI54" s="211"/>
      <c r="DKJ54" s="211"/>
      <c r="DKK54" s="211"/>
      <c r="DKL54" s="211"/>
      <c r="DKM54" s="211"/>
      <c r="DKN54" s="211"/>
      <c r="DKO54" s="211"/>
      <c r="DKP54" s="211"/>
      <c r="DKQ54" s="211"/>
      <c r="DKR54" s="211"/>
      <c r="DKS54" s="211"/>
      <c r="DKT54" s="211"/>
      <c r="DKU54" s="211"/>
      <c r="DKV54" s="211"/>
      <c r="DKW54" s="211"/>
      <c r="DKX54" s="211"/>
      <c r="DKY54" s="211"/>
      <c r="DKZ54" s="211"/>
      <c r="DLA54" s="211"/>
      <c r="DLB54" s="211"/>
      <c r="DLC54" s="211"/>
      <c r="DLD54" s="211"/>
      <c r="DLE54" s="211"/>
      <c r="DLF54" s="211"/>
      <c r="DLG54" s="211"/>
      <c r="DLH54" s="211"/>
      <c r="DLI54" s="211"/>
      <c r="DLJ54" s="211"/>
      <c r="DLK54" s="211"/>
      <c r="DLL54" s="211"/>
      <c r="DLM54" s="211"/>
      <c r="DLN54" s="211"/>
      <c r="DLO54" s="211"/>
      <c r="DLP54" s="211"/>
      <c r="DLQ54" s="211"/>
      <c r="DLR54" s="211"/>
      <c r="DLS54" s="211"/>
      <c r="DLT54" s="211"/>
      <c r="DLU54" s="211"/>
      <c r="DLV54" s="211"/>
      <c r="DLW54" s="211"/>
      <c r="DLX54" s="211"/>
      <c r="DLY54" s="211"/>
      <c r="DLZ54" s="211"/>
      <c r="DMA54" s="211"/>
      <c r="DMB54" s="211"/>
      <c r="DMC54" s="211"/>
      <c r="DMD54" s="211"/>
      <c r="DME54" s="211"/>
      <c r="DMF54" s="211"/>
      <c r="DMG54" s="211"/>
      <c r="DMH54" s="211"/>
      <c r="DMI54" s="211"/>
      <c r="DMJ54" s="211"/>
      <c r="DMK54" s="211"/>
      <c r="DML54" s="211"/>
      <c r="DMM54" s="211"/>
      <c r="DMN54" s="211"/>
      <c r="DMO54" s="211"/>
      <c r="DMP54" s="211"/>
      <c r="DMQ54" s="211"/>
      <c r="DMR54" s="211"/>
      <c r="DMS54" s="211"/>
      <c r="DMT54" s="211"/>
      <c r="DMU54" s="211"/>
      <c r="DMV54" s="211"/>
      <c r="DMW54" s="211"/>
      <c r="DMX54" s="211"/>
      <c r="DMY54" s="211"/>
      <c r="DMZ54" s="211"/>
      <c r="DNA54" s="211"/>
      <c r="DNB54" s="211"/>
      <c r="DNC54" s="211"/>
      <c r="DND54" s="211"/>
      <c r="DNE54" s="211"/>
      <c r="DNF54" s="211"/>
      <c r="DNG54" s="211"/>
      <c r="DNH54" s="211"/>
      <c r="DNI54" s="211"/>
      <c r="DNJ54" s="211"/>
      <c r="DNK54" s="211"/>
      <c r="DNL54" s="211"/>
      <c r="DNM54" s="211"/>
      <c r="DNN54" s="211"/>
      <c r="DNO54" s="211"/>
      <c r="DNP54" s="211"/>
      <c r="DNQ54" s="211"/>
      <c r="DNR54" s="211"/>
      <c r="DNS54" s="211"/>
      <c r="DNT54" s="211"/>
      <c r="DNU54" s="211"/>
      <c r="DNV54" s="211"/>
      <c r="DNW54" s="211"/>
      <c r="DNX54" s="211"/>
      <c r="DNY54" s="211"/>
      <c r="DNZ54" s="211"/>
      <c r="DOA54" s="211"/>
      <c r="DOB54" s="211"/>
      <c r="DOC54" s="211"/>
      <c r="DOD54" s="211"/>
      <c r="DOE54" s="211"/>
      <c r="DOF54" s="211"/>
      <c r="DOG54" s="211"/>
      <c r="DOH54" s="211"/>
      <c r="DOI54" s="211"/>
      <c r="DOJ54" s="211"/>
      <c r="DOK54" s="211"/>
      <c r="DOL54" s="211"/>
      <c r="DOM54" s="211"/>
      <c r="DON54" s="211"/>
      <c r="DOO54" s="211"/>
      <c r="DOP54" s="211"/>
      <c r="DOQ54" s="211"/>
      <c r="DOR54" s="211"/>
      <c r="DOS54" s="211"/>
      <c r="DOT54" s="211"/>
      <c r="DOU54" s="211"/>
      <c r="DOV54" s="211"/>
      <c r="DOW54" s="211"/>
      <c r="DOX54" s="211"/>
      <c r="DOY54" s="211"/>
      <c r="DOZ54" s="211"/>
      <c r="DPA54" s="211"/>
      <c r="DPB54" s="211"/>
      <c r="DPC54" s="211"/>
      <c r="DPD54" s="211"/>
      <c r="DPE54" s="211"/>
      <c r="DPF54" s="211"/>
      <c r="DPG54" s="211"/>
      <c r="DPH54" s="211"/>
      <c r="DPI54" s="211"/>
      <c r="DPJ54" s="211"/>
      <c r="DPK54" s="211"/>
      <c r="DPL54" s="211"/>
      <c r="DPM54" s="211"/>
      <c r="DPN54" s="211"/>
      <c r="DPO54" s="211"/>
      <c r="DPP54" s="211"/>
      <c r="DPQ54" s="211"/>
      <c r="DPR54" s="211"/>
      <c r="DPS54" s="211"/>
      <c r="DPT54" s="211"/>
      <c r="DPU54" s="211"/>
      <c r="DPV54" s="211"/>
      <c r="DPW54" s="211"/>
      <c r="DPX54" s="211"/>
      <c r="DPY54" s="211"/>
      <c r="DPZ54" s="211"/>
      <c r="DQA54" s="211"/>
      <c r="DQB54" s="211"/>
      <c r="DQC54" s="211"/>
      <c r="DQD54" s="211"/>
      <c r="DQE54" s="211"/>
      <c r="DQF54" s="211"/>
      <c r="DQG54" s="211"/>
      <c r="DQH54" s="211"/>
      <c r="DQI54" s="211"/>
      <c r="DQJ54" s="211"/>
      <c r="DQK54" s="211"/>
      <c r="DQL54" s="211"/>
      <c r="DQM54" s="211"/>
      <c r="DQN54" s="211"/>
      <c r="DQO54" s="211"/>
      <c r="DQP54" s="211"/>
      <c r="DQQ54" s="211"/>
      <c r="DQR54" s="211"/>
      <c r="DQS54" s="211"/>
      <c r="DQT54" s="211"/>
      <c r="DQU54" s="211"/>
      <c r="DQV54" s="211"/>
      <c r="DQW54" s="211"/>
      <c r="DQX54" s="211"/>
      <c r="DQY54" s="211"/>
      <c r="DQZ54" s="211"/>
      <c r="DRA54" s="211"/>
      <c r="DRB54" s="211"/>
      <c r="DRC54" s="211"/>
      <c r="DRD54" s="211"/>
      <c r="DRE54" s="211"/>
      <c r="DRF54" s="211"/>
      <c r="DRG54" s="211"/>
      <c r="DRH54" s="211"/>
      <c r="DRI54" s="211"/>
      <c r="DRJ54" s="211"/>
      <c r="DRK54" s="211"/>
      <c r="DRL54" s="211"/>
      <c r="DRM54" s="211"/>
      <c r="DRN54" s="211"/>
      <c r="DRO54" s="211"/>
      <c r="DRP54" s="211"/>
      <c r="DRQ54" s="211"/>
      <c r="DRR54" s="211"/>
      <c r="DRS54" s="211"/>
      <c r="DRT54" s="211"/>
      <c r="DRU54" s="211"/>
      <c r="DRV54" s="211"/>
      <c r="DRW54" s="211"/>
      <c r="DRX54" s="211"/>
      <c r="DRY54" s="211"/>
      <c r="DRZ54" s="211"/>
      <c r="DSA54" s="211"/>
      <c r="DSB54" s="211"/>
      <c r="DSC54" s="211"/>
      <c r="DSD54" s="211"/>
      <c r="DSE54" s="211"/>
      <c r="DSF54" s="211"/>
      <c r="DSG54" s="211"/>
      <c r="DSH54" s="211"/>
      <c r="DSI54" s="211"/>
      <c r="DSJ54" s="211"/>
      <c r="DSK54" s="211"/>
      <c r="DSL54" s="211"/>
      <c r="DSM54" s="211"/>
      <c r="DSN54" s="211"/>
      <c r="DSO54" s="211"/>
      <c r="DSP54" s="211"/>
      <c r="DSQ54" s="211"/>
      <c r="DSR54" s="211"/>
      <c r="DSS54" s="211"/>
      <c r="DST54" s="211"/>
      <c r="DSU54" s="211"/>
      <c r="DSV54" s="211"/>
      <c r="DSW54" s="211"/>
      <c r="DSX54" s="211"/>
      <c r="DSY54" s="211"/>
      <c r="DSZ54" s="211"/>
      <c r="DTA54" s="211"/>
      <c r="DTB54" s="211"/>
      <c r="DTC54" s="211"/>
      <c r="DTD54" s="211"/>
      <c r="DTE54" s="211"/>
      <c r="DTF54" s="211"/>
      <c r="DTG54" s="211"/>
      <c r="DTH54" s="211"/>
      <c r="DTI54" s="211"/>
      <c r="DTJ54" s="211"/>
      <c r="DTK54" s="211"/>
      <c r="DTL54" s="211"/>
      <c r="DTM54" s="211"/>
      <c r="DTN54" s="211"/>
      <c r="DTO54" s="211"/>
      <c r="DTP54" s="211"/>
      <c r="DTQ54" s="211"/>
      <c r="DTR54" s="211"/>
      <c r="DTS54" s="211"/>
      <c r="DTT54" s="211"/>
      <c r="DTU54" s="211"/>
      <c r="DTV54" s="211"/>
      <c r="DTW54" s="211"/>
      <c r="DTX54" s="211"/>
      <c r="DTY54" s="211"/>
      <c r="DTZ54" s="211"/>
      <c r="DUA54" s="211"/>
      <c r="DUB54" s="211"/>
      <c r="DUC54" s="211"/>
      <c r="DUD54" s="211"/>
      <c r="DUE54" s="211"/>
      <c r="DUF54" s="211"/>
      <c r="DUG54" s="211"/>
      <c r="DUH54" s="211"/>
      <c r="DUI54" s="211"/>
      <c r="DUJ54" s="211"/>
      <c r="DUK54" s="211"/>
      <c r="DUL54" s="211"/>
      <c r="DUM54" s="211"/>
      <c r="DUN54" s="211"/>
      <c r="DUO54" s="211"/>
      <c r="DUP54" s="211"/>
      <c r="DUQ54" s="211"/>
      <c r="DUR54" s="211"/>
      <c r="DUS54" s="211"/>
      <c r="DUT54" s="211"/>
      <c r="DUU54" s="211"/>
      <c r="DUV54" s="211"/>
      <c r="DUW54" s="211"/>
      <c r="DUX54" s="211"/>
      <c r="DUY54" s="211"/>
      <c r="DUZ54" s="211"/>
      <c r="DVA54" s="211"/>
      <c r="DVB54" s="211"/>
      <c r="DVC54" s="211"/>
      <c r="DVD54" s="211"/>
      <c r="DVE54" s="211"/>
      <c r="DVF54" s="211"/>
      <c r="DVG54" s="211"/>
      <c r="DVH54" s="211"/>
      <c r="DVI54" s="211"/>
      <c r="DVJ54" s="211"/>
      <c r="DVK54" s="211"/>
      <c r="DVL54" s="211"/>
      <c r="DVM54" s="211"/>
      <c r="DVN54" s="211"/>
      <c r="DVO54" s="211"/>
      <c r="DVP54" s="211"/>
      <c r="DVQ54" s="211"/>
      <c r="DVR54" s="211"/>
      <c r="DVS54" s="211"/>
      <c r="DVT54" s="211"/>
      <c r="DVU54" s="211"/>
      <c r="DVV54" s="211"/>
      <c r="DVW54" s="211"/>
      <c r="DVX54" s="211"/>
      <c r="DVY54" s="211"/>
      <c r="DVZ54" s="211"/>
      <c r="DWA54" s="211"/>
      <c r="DWB54" s="211"/>
      <c r="DWC54" s="211"/>
      <c r="DWD54" s="211"/>
      <c r="DWE54" s="211"/>
      <c r="DWF54" s="211"/>
      <c r="DWG54" s="211"/>
      <c r="DWH54" s="211"/>
      <c r="DWI54" s="211"/>
      <c r="DWJ54" s="211"/>
      <c r="DWK54" s="211"/>
      <c r="DWL54" s="211"/>
      <c r="DWM54" s="211"/>
      <c r="DWN54" s="211"/>
      <c r="DWO54" s="211"/>
      <c r="DWP54" s="211"/>
      <c r="DWQ54" s="211"/>
      <c r="DWR54" s="211"/>
      <c r="DWS54" s="211"/>
      <c r="DWT54" s="211"/>
      <c r="DWU54" s="211"/>
      <c r="DWV54" s="211"/>
      <c r="DWW54" s="211"/>
      <c r="DWX54" s="211"/>
      <c r="DWY54" s="211"/>
      <c r="DWZ54" s="211"/>
      <c r="DXA54" s="211"/>
      <c r="DXB54" s="211"/>
      <c r="DXC54" s="211"/>
      <c r="DXD54" s="211"/>
      <c r="DXE54" s="211"/>
      <c r="DXF54" s="211"/>
      <c r="DXG54" s="211"/>
      <c r="DXH54" s="211"/>
      <c r="DXI54" s="211"/>
      <c r="DXJ54" s="211"/>
      <c r="DXK54" s="211"/>
      <c r="DXL54" s="211"/>
      <c r="DXM54" s="211"/>
      <c r="DXN54" s="211"/>
      <c r="DXO54" s="211"/>
      <c r="DXP54" s="211"/>
      <c r="DXQ54" s="211"/>
      <c r="DXR54" s="211"/>
      <c r="DXS54" s="211"/>
      <c r="DXT54" s="211"/>
      <c r="DXU54" s="211"/>
      <c r="DXV54" s="211"/>
      <c r="DXW54" s="211"/>
      <c r="DXX54" s="211"/>
      <c r="DXY54" s="211"/>
      <c r="DXZ54" s="211"/>
      <c r="DYA54" s="211"/>
      <c r="DYB54" s="211"/>
      <c r="DYC54" s="211"/>
      <c r="DYD54" s="211"/>
      <c r="DYE54" s="211"/>
      <c r="DYF54" s="211"/>
      <c r="DYG54" s="211"/>
      <c r="DYH54" s="211"/>
      <c r="DYI54" s="211"/>
      <c r="DYJ54" s="211"/>
      <c r="DYK54" s="211"/>
      <c r="DYL54" s="211"/>
      <c r="DYM54" s="211"/>
      <c r="DYN54" s="211"/>
      <c r="DYO54" s="211"/>
      <c r="DYP54" s="211"/>
      <c r="DYQ54" s="211"/>
      <c r="DYR54" s="211"/>
      <c r="DYS54" s="211"/>
      <c r="DYT54" s="211"/>
      <c r="DYU54" s="211"/>
      <c r="DYV54" s="211"/>
      <c r="DYW54" s="211"/>
      <c r="DYX54" s="211"/>
      <c r="DYY54" s="211"/>
      <c r="DYZ54" s="211"/>
      <c r="DZA54" s="211"/>
      <c r="DZB54" s="211"/>
      <c r="DZC54" s="211"/>
      <c r="DZD54" s="211"/>
      <c r="DZE54" s="211"/>
      <c r="DZF54" s="211"/>
      <c r="DZG54" s="211"/>
      <c r="DZH54" s="211"/>
      <c r="DZI54" s="211"/>
      <c r="DZJ54" s="211"/>
      <c r="DZK54" s="211"/>
      <c r="DZL54" s="211"/>
      <c r="DZM54" s="211"/>
      <c r="DZN54" s="211"/>
      <c r="DZO54" s="211"/>
      <c r="DZP54" s="211"/>
      <c r="DZQ54" s="211"/>
      <c r="DZR54" s="211"/>
      <c r="DZS54" s="211"/>
      <c r="DZT54" s="211"/>
      <c r="DZU54" s="211"/>
      <c r="DZV54" s="211"/>
      <c r="DZW54" s="211"/>
      <c r="DZX54" s="211"/>
      <c r="DZY54" s="211"/>
      <c r="DZZ54" s="211"/>
      <c r="EAA54" s="211"/>
      <c r="EAB54" s="211"/>
      <c r="EAC54" s="211"/>
      <c r="EAD54" s="211"/>
      <c r="EAE54" s="211"/>
      <c r="EAF54" s="211"/>
      <c r="EAG54" s="211"/>
      <c r="EAH54" s="211"/>
      <c r="EAI54" s="211"/>
      <c r="EAJ54" s="211"/>
      <c r="EAK54" s="211"/>
      <c r="EAL54" s="211"/>
      <c r="EAM54" s="211"/>
      <c r="EAN54" s="211"/>
      <c r="EAO54" s="211"/>
      <c r="EAP54" s="211"/>
      <c r="EAQ54" s="211"/>
      <c r="EAR54" s="211"/>
      <c r="EAS54" s="211"/>
      <c r="EAT54" s="211"/>
      <c r="EAU54" s="211"/>
      <c r="EAV54" s="211"/>
      <c r="EAW54" s="211"/>
      <c r="EAX54" s="211"/>
      <c r="EAY54" s="211"/>
      <c r="EAZ54" s="211"/>
      <c r="EBA54" s="211"/>
      <c r="EBB54" s="211"/>
      <c r="EBC54" s="211"/>
      <c r="EBD54" s="211"/>
      <c r="EBE54" s="211"/>
      <c r="EBF54" s="211"/>
      <c r="EBG54" s="211"/>
      <c r="EBH54" s="211"/>
      <c r="EBI54" s="211"/>
      <c r="EBJ54" s="211"/>
      <c r="EBK54" s="211"/>
      <c r="EBL54" s="211"/>
      <c r="EBM54" s="211"/>
      <c r="EBN54" s="211"/>
      <c r="EBO54" s="211"/>
      <c r="EBP54" s="211"/>
      <c r="EBQ54" s="211"/>
      <c r="EBR54" s="211"/>
      <c r="EBS54" s="211"/>
      <c r="EBT54" s="211"/>
      <c r="EBU54" s="211"/>
      <c r="EBV54" s="211"/>
      <c r="EBW54" s="211"/>
      <c r="EBX54" s="211"/>
      <c r="EBY54" s="211"/>
      <c r="EBZ54" s="211"/>
      <c r="ECA54" s="211"/>
      <c r="ECB54" s="211"/>
      <c r="ECC54" s="211"/>
      <c r="ECD54" s="211"/>
      <c r="ECE54" s="211"/>
      <c r="ECF54" s="211"/>
      <c r="ECG54" s="211"/>
      <c r="ECH54" s="211"/>
      <c r="ECI54" s="211"/>
      <c r="ECJ54" s="211"/>
      <c r="ECK54" s="211"/>
      <c r="ECL54" s="211"/>
      <c r="ECM54" s="211"/>
      <c r="ECN54" s="211"/>
      <c r="ECO54" s="211"/>
      <c r="ECP54" s="211"/>
      <c r="ECQ54" s="211"/>
      <c r="ECR54" s="211"/>
      <c r="ECS54" s="211"/>
      <c r="ECT54" s="211"/>
      <c r="ECU54" s="211"/>
      <c r="ECV54" s="211"/>
      <c r="ECW54" s="211"/>
      <c r="ECX54" s="211"/>
      <c r="ECY54" s="211"/>
      <c r="ECZ54" s="211"/>
      <c r="EDA54" s="211"/>
      <c r="EDB54" s="211"/>
      <c r="EDC54" s="211"/>
      <c r="EDD54" s="211"/>
      <c r="EDE54" s="211"/>
      <c r="EDF54" s="211"/>
      <c r="EDG54" s="211"/>
      <c r="EDH54" s="211"/>
      <c r="EDI54" s="211"/>
      <c r="EDJ54" s="211"/>
      <c r="EDK54" s="211"/>
      <c r="EDL54" s="211"/>
      <c r="EDM54" s="211"/>
      <c r="EDN54" s="211"/>
      <c r="EDO54" s="211"/>
      <c r="EDP54" s="211"/>
      <c r="EDQ54" s="211"/>
      <c r="EDR54" s="211"/>
      <c r="EDS54" s="211"/>
      <c r="EDT54" s="211"/>
      <c r="EDU54" s="211"/>
      <c r="EDV54" s="211"/>
      <c r="EDW54" s="211"/>
      <c r="EDX54" s="211"/>
      <c r="EDY54" s="211"/>
      <c r="EDZ54" s="211"/>
      <c r="EEA54" s="211"/>
      <c r="EEB54" s="211"/>
      <c r="EEC54" s="211"/>
      <c r="EED54" s="211"/>
      <c r="EEE54" s="211"/>
      <c r="EEF54" s="211"/>
      <c r="EEG54" s="211"/>
      <c r="EEH54" s="211"/>
      <c r="EEI54" s="211"/>
      <c r="EEJ54" s="211"/>
      <c r="EEK54" s="211"/>
      <c r="EEL54" s="211"/>
      <c r="EEM54" s="211"/>
      <c r="EEN54" s="211"/>
      <c r="EEO54" s="211"/>
      <c r="EEP54" s="211"/>
      <c r="EEQ54" s="211"/>
      <c r="EER54" s="211"/>
      <c r="EES54" s="211"/>
      <c r="EET54" s="211"/>
      <c r="EEU54" s="211"/>
      <c r="EEV54" s="211"/>
      <c r="EEW54" s="211"/>
      <c r="EEX54" s="211"/>
      <c r="EEY54" s="211"/>
      <c r="EEZ54" s="211"/>
      <c r="EFA54" s="211"/>
      <c r="EFB54" s="211"/>
      <c r="EFC54" s="211"/>
      <c r="EFD54" s="211"/>
      <c r="EFE54" s="211"/>
      <c r="EFF54" s="211"/>
      <c r="EFG54" s="211"/>
      <c r="EFH54" s="211"/>
      <c r="EFI54" s="211"/>
      <c r="EFJ54" s="211"/>
      <c r="EFK54" s="211"/>
      <c r="EFL54" s="211"/>
      <c r="EFM54" s="211"/>
      <c r="EFN54" s="211"/>
      <c r="EFO54" s="211"/>
      <c r="EFP54" s="211"/>
      <c r="EFQ54" s="211"/>
      <c r="EFR54" s="211"/>
      <c r="EFS54" s="211"/>
      <c r="EFT54" s="211"/>
      <c r="EFU54" s="211"/>
      <c r="EFV54" s="211"/>
      <c r="EFW54" s="211"/>
      <c r="EFX54" s="211"/>
      <c r="EFY54" s="211"/>
      <c r="EFZ54" s="211"/>
      <c r="EGA54" s="211"/>
      <c r="EGB54" s="211"/>
      <c r="EGC54" s="211"/>
      <c r="EGD54" s="211"/>
      <c r="EGE54" s="211"/>
      <c r="EGF54" s="211"/>
      <c r="EGG54" s="211"/>
      <c r="EGH54" s="211"/>
      <c r="EGI54" s="211"/>
      <c r="EGJ54" s="211"/>
      <c r="EGK54" s="211"/>
      <c r="EGL54" s="211"/>
      <c r="EGM54" s="211"/>
      <c r="EGN54" s="211"/>
      <c r="EGO54" s="211"/>
      <c r="EGP54" s="211"/>
      <c r="EGQ54" s="211"/>
      <c r="EGR54" s="211"/>
      <c r="EGS54" s="211"/>
      <c r="EGT54" s="211"/>
      <c r="EGU54" s="211"/>
      <c r="EGV54" s="211"/>
      <c r="EGW54" s="211"/>
      <c r="EGX54" s="211"/>
      <c r="EGY54" s="211"/>
      <c r="EGZ54" s="211"/>
      <c r="EHA54" s="211"/>
      <c r="EHB54" s="211"/>
      <c r="EHC54" s="211"/>
      <c r="EHD54" s="211"/>
      <c r="EHE54" s="211"/>
      <c r="EHF54" s="211"/>
      <c r="EHG54" s="211"/>
      <c r="EHH54" s="211"/>
      <c r="EHI54" s="211"/>
      <c r="EHJ54" s="211"/>
      <c r="EHK54" s="211"/>
      <c r="EHL54" s="211"/>
      <c r="EHM54" s="211"/>
      <c r="EHN54" s="211"/>
      <c r="EHO54" s="211"/>
      <c r="EHP54" s="211"/>
      <c r="EHQ54" s="211"/>
      <c r="EHR54" s="211"/>
      <c r="EHS54" s="211"/>
      <c r="EHT54" s="211"/>
      <c r="EHU54" s="211"/>
      <c r="EHV54" s="211"/>
      <c r="EHW54" s="211"/>
      <c r="EHX54" s="211"/>
      <c r="EHY54" s="211"/>
      <c r="EHZ54" s="211"/>
      <c r="EIA54" s="211"/>
      <c r="EIB54" s="211"/>
      <c r="EIC54" s="211"/>
      <c r="EID54" s="211"/>
      <c r="EIE54" s="211"/>
      <c r="EIF54" s="211"/>
      <c r="EIG54" s="211"/>
      <c r="EIH54" s="211"/>
      <c r="EII54" s="211"/>
      <c r="EIJ54" s="211"/>
      <c r="EIK54" s="211"/>
      <c r="EIL54" s="211"/>
      <c r="EIM54" s="211"/>
      <c r="EIN54" s="211"/>
      <c r="EIO54" s="211"/>
      <c r="EIP54" s="211"/>
      <c r="EIQ54" s="211"/>
      <c r="EIR54" s="211"/>
      <c r="EIS54" s="211"/>
      <c r="EIT54" s="211"/>
      <c r="EIU54" s="211"/>
      <c r="EIV54" s="211"/>
      <c r="EIW54" s="211"/>
      <c r="EIX54" s="211"/>
      <c r="EIY54" s="211"/>
      <c r="EIZ54" s="211"/>
      <c r="EJA54" s="211"/>
      <c r="EJB54" s="211"/>
      <c r="EJC54" s="211"/>
      <c r="EJD54" s="211"/>
      <c r="EJE54" s="211"/>
      <c r="EJF54" s="211"/>
      <c r="EJG54" s="211"/>
      <c r="EJH54" s="211"/>
      <c r="EJI54" s="211"/>
      <c r="EJJ54" s="211"/>
      <c r="EJK54" s="211"/>
      <c r="EJL54" s="211"/>
      <c r="EJM54" s="211"/>
      <c r="EJN54" s="211"/>
      <c r="EJO54" s="211"/>
      <c r="EJP54" s="211"/>
      <c r="EJQ54" s="211"/>
      <c r="EJR54" s="211"/>
      <c r="EJS54" s="211"/>
      <c r="EJT54" s="211"/>
      <c r="EJU54" s="211"/>
      <c r="EJV54" s="211"/>
      <c r="EJW54" s="211"/>
      <c r="EJX54" s="211"/>
      <c r="EJY54" s="211"/>
      <c r="EJZ54" s="211"/>
      <c r="EKA54" s="211"/>
      <c r="EKB54" s="211"/>
      <c r="EKC54" s="211"/>
      <c r="EKD54" s="211"/>
      <c r="EKE54" s="211"/>
      <c r="EKF54" s="211"/>
      <c r="EKG54" s="211"/>
      <c r="EKH54" s="211"/>
      <c r="EKI54" s="211"/>
      <c r="EKJ54" s="211"/>
      <c r="EKK54" s="211"/>
      <c r="EKL54" s="211"/>
      <c r="EKM54" s="211"/>
      <c r="EKN54" s="211"/>
      <c r="EKO54" s="211"/>
      <c r="EKP54" s="211"/>
      <c r="EKQ54" s="211"/>
      <c r="EKR54" s="211"/>
      <c r="EKS54" s="211"/>
      <c r="EKT54" s="211"/>
      <c r="EKU54" s="211"/>
      <c r="EKV54" s="211"/>
      <c r="EKW54" s="211"/>
      <c r="EKX54" s="211"/>
      <c r="EKY54" s="211"/>
      <c r="EKZ54" s="211"/>
      <c r="ELA54" s="211"/>
      <c r="ELB54" s="211"/>
      <c r="ELC54" s="211"/>
      <c r="ELD54" s="211"/>
      <c r="ELE54" s="211"/>
      <c r="ELF54" s="211"/>
      <c r="ELG54" s="211"/>
      <c r="ELH54" s="211"/>
      <c r="ELI54" s="211"/>
      <c r="ELJ54" s="211"/>
      <c r="ELK54" s="211"/>
      <c r="ELL54" s="211"/>
      <c r="ELM54" s="211"/>
      <c r="ELN54" s="211"/>
      <c r="ELO54" s="211"/>
      <c r="ELP54" s="211"/>
      <c r="ELQ54" s="211"/>
      <c r="ELR54" s="211"/>
      <c r="ELS54" s="211"/>
      <c r="ELT54" s="211"/>
      <c r="ELU54" s="211"/>
      <c r="ELV54" s="211"/>
      <c r="ELW54" s="211"/>
      <c r="ELX54" s="211"/>
      <c r="ELY54" s="211"/>
      <c r="ELZ54" s="211"/>
      <c r="EMA54" s="211"/>
      <c r="EMB54" s="211"/>
      <c r="EMC54" s="211"/>
      <c r="EMD54" s="211"/>
      <c r="EME54" s="211"/>
      <c r="EMF54" s="211"/>
      <c r="EMG54" s="211"/>
      <c r="EMH54" s="211"/>
      <c r="EMI54" s="211"/>
      <c r="EMJ54" s="211"/>
      <c r="EMK54" s="211"/>
      <c r="EML54" s="211"/>
      <c r="EMM54" s="211"/>
      <c r="EMN54" s="211"/>
      <c r="EMO54" s="211"/>
      <c r="EMP54" s="211"/>
      <c r="EMQ54" s="211"/>
      <c r="EMR54" s="211"/>
      <c r="EMS54" s="211"/>
      <c r="EMT54" s="211"/>
      <c r="EMU54" s="211"/>
      <c r="EMV54" s="211"/>
      <c r="EMW54" s="211"/>
      <c r="EMX54" s="211"/>
      <c r="EMY54" s="211"/>
      <c r="EMZ54" s="211"/>
      <c r="ENA54" s="211"/>
      <c r="ENB54" s="211"/>
      <c r="ENC54" s="211"/>
      <c r="END54" s="211"/>
      <c r="ENE54" s="211"/>
      <c r="ENF54" s="211"/>
      <c r="ENG54" s="211"/>
      <c r="ENH54" s="211"/>
      <c r="ENI54" s="211"/>
      <c r="ENJ54" s="211"/>
      <c r="ENK54" s="211"/>
      <c r="ENL54" s="211"/>
      <c r="ENM54" s="211"/>
      <c r="ENN54" s="211"/>
      <c r="ENO54" s="211"/>
      <c r="ENP54" s="211"/>
      <c r="ENQ54" s="211"/>
      <c r="ENR54" s="211"/>
      <c r="ENS54" s="211"/>
      <c r="ENT54" s="211"/>
      <c r="ENU54" s="211"/>
      <c r="ENV54" s="211"/>
      <c r="ENW54" s="211"/>
      <c r="ENX54" s="211"/>
      <c r="ENY54" s="211"/>
      <c r="ENZ54" s="211"/>
      <c r="EOA54" s="211"/>
      <c r="EOB54" s="211"/>
      <c r="EOC54" s="211"/>
      <c r="EOD54" s="211"/>
      <c r="EOE54" s="211"/>
      <c r="EOF54" s="211"/>
      <c r="EOG54" s="211"/>
      <c r="EOH54" s="211"/>
      <c r="EOI54" s="211"/>
      <c r="EOJ54" s="211"/>
      <c r="EOK54" s="211"/>
      <c r="EOL54" s="211"/>
      <c r="EOM54" s="211"/>
      <c r="EON54" s="211"/>
      <c r="EOO54" s="211"/>
      <c r="EOP54" s="211"/>
      <c r="EOQ54" s="211"/>
      <c r="EOR54" s="211"/>
      <c r="EOS54" s="211"/>
      <c r="EOT54" s="211"/>
      <c r="EOU54" s="211"/>
      <c r="EOV54" s="211"/>
      <c r="EOW54" s="211"/>
      <c r="EOX54" s="211"/>
      <c r="EOY54" s="211"/>
      <c r="EOZ54" s="211"/>
      <c r="EPA54" s="211"/>
      <c r="EPB54" s="211"/>
      <c r="EPC54" s="211"/>
      <c r="EPD54" s="211"/>
      <c r="EPE54" s="211"/>
      <c r="EPF54" s="211"/>
      <c r="EPG54" s="211"/>
      <c r="EPH54" s="211"/>
      <c r="EPI54" s="211"/>
      <c r="EPJ54" s="211"/>
      <c r="EPK54" s="211"/>
      <c r="EPL54" s="211"/>
      <c r="EPM54" s="211"/>
      <c r="EPN54" s="211"/>
      <c r="EPO54" s="211"/>
      <c r="EPP54" s="211"/>
      <c r="EPQ54" s="211"/>
      <c r="EPR54" s="211"/>
      <c r="EPS54" s="211"/>
      <c r="EPT54" s="211"/>
      <c r="EPU54" s="211"/>
      <c r="EPV54" s="211"/>
      <c r="EPW54" s="211"/>
      <c r="EPX54" s="211"/>
      <c r="EPY54" s="211"/>
      <c r="EPZ54" s="211"/>
      <c r="EQA54" s="211"/>
      <c r="EQB54" s="211"/>
      <c r="EQC54" s="211"/>
      <c r="EQD54" s="211"/>
      <c r="EQE54" s="211"/>
      <c r="EQF54" s="211"/>
      <c r="EQG54" s="211"/>
      <c r="EQH54" s="211"/>
      <c r="EQI54" s="211"/>
      <c r="EQJ54" s="211"/>
      <c r="EQK54" s="211"/>
      <c r="EQL54" s="211"/>
      <c r="EQM54" s="211"/>
      <c r="EQN54" s="211"/>
      <c r="EQO54" s="211"/>
      <c r="EQP54" s="211"/>
      <c r="EQQ54" s="211"/>
      <c r="EQR54" s="211"/>
      <c r="EQS54" s="211"/>
      <c r="EQT54" s="211"/>
      <c r="EQU54" s="211"/>
      <c r="EQV54" s="211"/>
      <c r="EQW54" s="211"/>
      <c r="EQX54" s="211"/>
      <c r="EQY54" s="211"/>
      <c r="EQZ54" s="211"/>
      <c r="ERA54" s="211"/>
      <c r="ERB54" s="211"/>
      <c r="ERC54" s="211"/>
      <c r="ERD54" s="211"/>
      <c r="ERE54" s="211"/>
      <c r="ERF54" s="211"/>
      <c r="ERG54" s="211"/>
      <c r="ERH54" s="211"/>
      <c r="ERI54" s="211"/>
      <c r="ERJ54" s="211"/>
      <c r="ERK54" s="211"/>
      <c r="ERL54" s="211"/>
      <c r="ERM54" s="211"/>
      <c r="ERN54" s="211"/>
      <c r="ERO54" s="211"/>
      <c r="ERP54" s="211"/>
      <c r="ERQ54" s="211"/>
      <c r="ERR54" s="211"/>
      <c r="ERS54" s="211"/>
      <c r="ERT54" s="211"/>
      <c r="ERU54" s="211"/>
      <c r="ERV54" s="211"/>
      <c r="ERW54" s="211"/>
      <c r="ERX54" s="211"/>
      <c r="ERY54" s="211"/>
      <c r="ERZ54" s="211"/>
      <c r="ESA54" s="211"/>
      <c r="ESB54" s="211"/>
      <c r="ESC54" s="211"/>
      <c r="ESD54" s="211"/>
      <c r="ESE54" s="211"/>
      <c r="ESF54" s="211"/>
      <c r="ESG54" s="211"/>
      <c r="ESH54" s="211"/>
      <c r="ESI54" s="211"/>
      <c r="ESJ54" s="211"/>
      <c r="ESK54" s="211"/>
      <c r="ESL54" s="211"/>
      <c r="ESM54" s="211"/>
      <c r="ESN54" s="211"/>
      <c r="ESO54" s="211"/>
      <c r="ESP54" s="211"/>
      <c r="ESQ54" s="211"/>
      <c r="ESR54" s="211"/>
      <c r="ESS54" s="211"/>
      <c r="EST54" s="211"/>
      <c r="ESU54" s="211"/>
      <c r="ESV54" s="211"/>
      <c r="ESW54" s="211"/>
      <c r="ESX54" s="211"/>
      <c r="ESY54" s="211"/>
      <c r="ESZ54" s="211"/>
      <c r="ETA54" s="211"/>
      <c r="ETB54" s="211"/>
      <c r="ETC54" s="211"/>
      <c r="ETD54" s="211"/>
      <c r="ETE54" s="211"/>
      <c r="ETF54" s="211"/>
      <c r="ETG54" s="211"/>
      <c r="ETH54" s="211"/>
      <c r="ETI54" s="211"/>
      <c r="ETJ54" s="211"/>
      <c r="ETK54" s="211"/>
      <c r="ETL54" s="211"/>
      <c r="ETM54" s="211"/>
      <c r="ETN54" s="211"/>
      <c r="ETO54" s="211"/>
      <c r="ETP54" s="211"/>
      <c r="ETQ54" s="211"/>
      <c r="ETR54" s="211"/>
      <c r="ETS54" s="211"/>
      <c r="ETT54" s="211"/>
      <c r="ETU54" s="211"/>
      <c r="ETV54" s="211"/>
      <c r="ETW54" s="211"/>
      <c r="ETX54" s="211"/>
      <c r="ETY54" s="211"/>
      <c r="ETZ54" s="211"/>
      <c r="EUA54" s="211"/>
      <c r="EUB54" s="211"/>
      <c r="EUC54" s="211"/>
      <c r="EUD54" s="211"/>
      <c r="EUE54" s="211"/>
      <c r="EUF54" s="211"/>
      <c r="EUG54" s="211"/>
      <c r="EUH54" s="211"/>
      <c r="EUI54" s="211"/>
      <c r="EUJ54" s="211"/>
      <c r="EUK54" s="211"/>
      <c r="EUL54" s="211"/>
      <c r="EUM54" s="211"/>
      <c r="EUN54" s="211"/>
      <c r="EUO54" s="211"/>
      <c r="EUP54" s="211"/>
      <c r="EUQ54" s="211"/>
      <c r="EUR54" s="211"/>
      <c r="EUS54" s="211"/>
      <c r="EUT54" s="211"/>
      <c r="EUU54" s="211"/>
      <c r="EUV54" s="211"/>
      <c r="EUW54" s="211"/>
      <c r="EUX54" s="211"/>
      <c r="EUY54" s="211"/>
      <c r="EUZ54" s="211"/>
      <c r="EVA54" s="211"/>
      <c r="EVB54" s="211"/>
      <c r="EVC54" s="211"/>
      <c r="EVD54" s="211"/>
      <c r="EVE54" s="211"/>
      <c r="EVF54" s="211"/>
      <c r="EVG54" s="211"/>
      <c r="EVH54" s="211"/>
      <c r="EVI54" s="211"/>
      <c r="EVJ54" s="211"/>
      <c r="EVK54" s="211"/>
      <c r="EVL54" s="211"/>
      <c r="EVM54" s="211"/>
      <c r="EVN54" s="211"/>
      <c r="EVO54" s="211"/>
      <c r="EVP54" s="211"/>
      <c r="EVQ54" s="211"/>
      <c r="EVR54" s="211"/>
      <c r="EVS54" s="211"/>
      <c r="EVT54" s="211"/>
      <c r="EVU54" s="211"/>
      <c r="EVV54" s="211"/>
      <c r="EVW54" s="211"/>
      <c r="EVX54" s="211"/>
      <c r="EVY54" s="211"/>
      <c r="EVZ54" s="211"/>
      <c r="EWA54" s="211"/>
      <c r="EWB54" s="211"/>
      <c r="EWC54" s="211"/>
      <c r="EWD54" s="211"/>
      <c r="EWE54" s="211"/>
      <c r="EWF54" s="211"/>
      <c r="EWG54" s="211"/>
      <c r="EWH54" s="211"/>
      <c r="EWI54" s="211"/>
      <c r="EWJ54" s="211"/>
      <c r="EWK54" s="211"/>
      <c r="EWL54" s="211"/>
      <c r="EWM54" s="211"/>
      <c r="EWN54" s="211"/>
      <c r="EWO54" s="211"/>
      <c r="EWP54" s="211"/>
      <c r="EWQ54" s="211"/>
      <c r="EWR54" s="211"/>
      <c r="EWS54" s="211"/>
      <c r="EWT54" s="211"/>
      <c r="EWU54" s="211"/>
      <c r="EWV54" s="211"/>
      <c r="EWW54" s="211"/>
      <c r="EWX54" s="211"/>
      <c r="EWY54" s="211"/>
      <c r="EWZ54" s="211"/>
      <c r="EXA54" s="211"/>
      <c r="EXB54" s="211"/>
      <c r="EXC54" s="211"/>
      <c r="EXD54" s="211"/>
      <c r="EXE54" s="211"/>
      <c r="EXF54" s="211"/>
      <c r="EXG54" s="211"/>
      <c r="EXH54" s="211"/>
      <c r="EXI54" s="211"/>
      <c r="EXJ54" s="211"/>
      <c r="EXK54" s="211"/>
      <c r="EXL54" s="211"/>
      <c r="EXM54" s="211"/>
      <c r="EXN54" s="211"/>
      <c r="EXO54" s="211"/>
      <c r="EXP54" s="211"/>
      <c r="EXQ54" s="211"/>
      <c r="EXR54" s="211"/>
      <c r="EXS54" s="211"/>
      <c r="EXT54" s="211"/>
      <c r="EXU54" s="211"/>
      <c r="EXV54" s="211"/>
      <c r="EXW54" s="211"/>
      <c r="EXX54" s="211"/>
      <c r="EXY54" s="211"/>
      <c r="EXZ54" s="211"/>
      <c r="EYA54" s="211"/>
      <c r="EYB54" s="211"/>
      <c r="EYC54" s="211"/>
      <c r="EYD54" s="211"/>
      <c r="EYE54" s="211"/>
      <c r="EYF54" s="211"/>
      <c r="EYG54" s="211"/>
      <c r="EYH54" s="211"/>
      <c r="EYI54" s="211"/>
      <c r="EYJ54" s="211"/>
      <c r="EYK54" s="211"/>
      <c r="EYL54" s="211"/>
      <c r="EYM54" s="211"/>
      <c r="EYN54" s="211"/>
      <c r="EYO54" s="211"/>
      <c r="EYP54" s="211"/>
      <c r="EYQ54" s="211"/>
      <c r="EYR54" s="211"/>
      <c r="EYS54" s="211"/>
      <c r="EYT54" s="211"/>
      <c r="EYU54" s="211"/>
      <c r="EYV54" s="211"/>
      <c r="EYW54" s="211"/>
      <c r="EYX54" s="211"/>
      <c r="EYY54" s="211"/>
      <c r="EYZ54" s="211"/>
      <c r="EZA54" s="211"/>
      <c r="EZB54" s="211"/>
      <c r="EZC54" s="211"/>
      <c r="EZD54" s="211"/>
      <c r="EZE54" s="211"/>
      <c r="EZF54" s="211"/>
      <c r="EZG54" s="211"/>
      <c r="EZH54" s="211"/>
      <c r="EZI54" s="211"/>
      <c r="EZJ54" s="211"/>
      <c r="EZK54" s="211"/>
      <c r="EZL54" s="211"/>
      <c r="EZM54" s="211"/>
      <c r="EZN54" s="211"/>
      <c r="EZO54" s="211"/>
      <c r="EZP54" s="211"/>
      <c r="EZQ54" s="211"/>
      <c r="EZR54" s="211"/>
      <c r="EZS54" s="211"/>
      <c r="EZT54" s="211"/>
      <c r="EZU54" s="211"/>
      <c r="EZV54" s="211"/>
      <c r="EZW54" s="211"/>
      <c r="EZX54" s="211"/>
      <c r="EZY54" s="211"/>
      <c r="EZZ54" s="211"/>
      <c r="FAA54" s="211"/>
      <c r="FAB54" s="211"/>
      <c r="FAC54" s="211"/>
      <c r="FAD54" s="211"/>
      <c r="FAE54" s="211"/>
      <c r="FAF54" s="211"/>
      <c r="FAG54" s="211"/>
      <c r="FAH54" s="211"/>
      <c r="FAI54" s="211"/>
      <c r="FAJ54" s="211"/>
      <c r="FAK54" s="211"/>
      <c r="FAL54" s="211"/>
      <c r="FAM54" s="211"/>
      <c r="FAN54" s="211"/>
      <c r="FAO54" s="211"/>
      <c r="FAP54" s="211"/>
      <c r="FAQ54" s="211"/>
      <c r="FAR54" s="211"/>
      <c r="FAS54" s="211"/>
      <c r="FAT54" s="211"/>
      <c r="FAU54" s="211"/>
      <c r="FAV54" s="211"/>
      <c r="FAW54" s="211"/>
      <c r="FAX54" s="211"/>
      <c r="FAY54" s="211"/>
      <c r="FAZ54" s="211"/>
      <c r="FBA54" s="211"/>
      <c r="FBB54" s="211"/>
      <c r="FBC54" s="211"/>
      <c r="FBD54" s="211"/>
      <c r="FBE54" s="211"/>
      <c r="FBF54" s="211"/>
      <c r="FBG54" s="211"/>
      <c r="FBH54" s="211"/>
      <c r="FBI54" s="211"/>
      <c r="FBJ54" s="211"/>
      <c r="FBK54" s="211"/>
      <c r="FBL54" s="211"/>
      <c r="FBM54" s="211"/>
      <c r="FBN54" s="211"/>
      <c r="FBO54" s="211"/>
      <c r="FBP54" s="211"/>
      <c r="FBQ54" s="211"/>
      <c r="FBR54" s="211"/>
      <c r="FBS54" s="211"/>
      <c r="FBT54" s="211"/>
      <c r="FBU54" s="211"/>
      <c r="FBV54" s="211"/>
      <c r="FBW54" s="211"/>
      <c r="FBX54" s="211"/>
      <c r="FBY54" s="211"/>
      <c r="FBZ54" s="211"/>
      <c r="FCA54" s="211"/>
      <c r="FCB54" s="211"/>
      <c r="FCC54" s="211"/>
      <c r="FCD54" s="211"/>
      <c r="FCE54" s="211"/>
      <c r="FCF54" s="211"/>
      <c r="FCG54" s="211"/>
      <c r="FCH54" s="211"/>
      <c r="FCI54" s="211"/>
      <c r="FCJ54" s="211"/>
      <c r="FCK54" s="211"/>
      <c r="FCL54" s="211"/>
      <c r="FCM54" s="211"/>
      <c r="FCN54" s="211"/>
      <c r="FCO54" s="211"/>
      <c r="FCP54" s="211"/>
      <c r="FCQ54" s="211"/>
      <c r="FCR54" s="211"/>
      <c r="FCS54" s="211"/>
      <c r="FCT54" s="211"/>
      <c r="FCU54" s="211"/>
      <c r="FCV54" s="211"/>
      <c r="FCW54" s="211"/>
      <c r="FCX54" s="211"/>
      <c r="FCY54" s="211"/>
      <c r="FCZ54" s="211"/>
      <c r="FDA54" s="211"/>
      <c r="FDB54" s="211"/>
      <c r="FDC54" s="211"/>
      <c r="FDD54" s="211"/>
      <c r="FDE54" s="211"/>
      <c r="FDF54" s="211"/>
      <c r="FDG54" s="211"/>
      <c r="FDH54" s="211"/>
      <c r="FDI54" s="211"/>
      <c r="FDJ54" s="211"/>
      <c r="FDK54" s="211"/>
      <c r="FDL54" s="211"/>
      <c r="FDM54" s="211"/>
      <c r="FDN54" s="211"/>
      <c r="FDO54" s="211"/>
      <c r="FDP54" s="211"/>
      <c r="FDQ54" s="211"/>
      <c r="FDR54" s="211"/>
      <c r="FDS54" s="211"/>
      <c r="FDT54" s="211"/>
      <c r="FDU54" s="211"/>
      <c r="FDV54" s="211"/>
      <c r="FDW54" s="211"/>
      <c r="FDX54" s="211"/>
      <c r="FDY54" s="211"/>
      <c r="FDZ54" s="211"/>
      <c r="FEA54" s="211"/>
      <c r="FEB54" s="211"/>
      <c r="FEC54" s="211"/>
      <c r="FED54" s="211"/>
      <c r="FEE54" s="211"/>
      <c r="FEF54" s="211"/>
      <c r="FEG54" s="211"/>
      <c r="FEH54" s="211"/>
      <c r="FEI54" s="211"/>
      <c r="FEJ54" s="211"/>
      <c r="FEK54" s="211"/>
      <c r="FEL54" s="211"/>
      <c r="FEM54" s="211"/>
      <c r="FEN54" s="211"/>
      <c r="FEO54" s="211"/>
      <c r="FEP54" s="211"/>
      <c r="FEQ54" s="211"/>
      <c r="FER54" s="211"/>
      <c r="FES54" s="211"/>
      <c r="FET54" s="211"/>
      <c r="FEU54" s="211"/>
      <c r="FEV54" s="211"/>
      <c r="FEW54" s="211"/>
      <c r="FEX54" s="211"/>
      <c r="FEY54" s="211"/>
      <c r="FEZ54" s="211"/>
      <c r="FFA54" s="211"/>
      <c r="FFB54" s="211"/>
      <c r="FFC54" s="211"/>
      <c r="FFD54" s="211"/>
      <c r="FFE54" s="211"/>
      <c r="FFF54" s="211"/>
      <c r="FFG54" s="211"/>
      <c r="FFH54" s="211"/>
      <c r="FFI54" s="211"/>
      <c r="FFJ54" s="211"/>
      <c r="FFK54" s="211"/>
      <c r="FFL54" s="211"/>
      <c r="FFM54" s="211"/>
      <c r="FFN54" s="211"/>
      <c r="FFO54" s="211"/>
      <c r="FFP54" s="211"/>
      <c r="FFQ54" s="211"/>
      <c r="FFR54" s="211"/>
      <c r="FFS54" s="211"/>
      <c r="FFT54" s="211"/>
      <c r="FFU54" s="211"/>
      <c r="FFV54" s="211"/>
      <c r="FFW54" s="211"/>
      <c r="FFX54" s="211"/>
      <c r="FFY54" s="211"/>
      <c r="FFZ54" s="211"/>
      <c r="FGA54" s="211"/>
      <c r="FGB54" s="211"/>
      <c r="FGC54" s="211"/>
      <c r="FGD54" s="211"/>
      <c r="FGE54" s="211"/>
      <c r="FGF54" s="211"/>
      <c r="FGG54" s="211"/>
      <c r="FGH54" s="211"/>
      <c r="FGI54" s="211"/>
      <c r="FGJ54" s="211"/>
      <c r="FGK54" s="211"/>
      <c r="FGL54" s="211"/>
      <c r="FGM54" s="211"/>
      <c r="FGN54" s="211"/>
      <c r="FGO54" s="211"/>
      <c r="FGP54" s="211"/>
      <c r="FGQ54" s="211"/>
      <c r="FGR54" s="211"/>
      <c r="FGS54" s="211"/>
      <c r="FGT54" s="211"/>
      <c r="FGU54" s="211"/>
      <c r="FGV54" s="211"/>
      <c r="FGW54" s="211"/>
      <c r="FGX54" s="211"/>
      <c r="FGY54" s="211"/>
      <c r="FGZ54" s="211"/>
      <c r="FHA54" s="211"/>
      <c r="FHB54" s="211"/>
      <c r="FHC54" s="211"/>
      <c r="FHD54" s="211"/>
      <c r="FHE54" s="211"/>
      <c r="FHF54" s="211"/>
      <c r="FHG54" s="211"/>
      <c r="FHH54" s="211"/>
      <c r="FHI54" s="211"/>
      <c r="FHJ54" s="211"/>
      <c r="FHK54" s="211"/>
      <c r="FHL54" s="211"/>
      <c r="FHM54" s="211"/>
      <c r="FHN54" s="211"/>
      <c r="FHO54" s="211"/>
      <c r="FHP54" s="211"/>
      <c r="FHQ54" s="211"/>
      <c r="FHR54" s="211"/>
      <c r="FHS54" s="211"/>
      <c r="FHT54" s="211"/>
      <c r="FHU54" s="211"/>
      <c r="FHV54" s="211"/>
      <c r="FHW54" s="211"/>
      <c r="FHX54" s="211"/>
      <c r="FHY54" s="211"/>
      <c r="FHZ54" s="211"/>
      <c r="FIA54" s="211"/>
      <c r="FIB54" s="211"/>
      <c r="FIC54" s="211"/>
      <c r="FID54" s="211"/>
      <c r="FIE54" s="211"/>
      <c r="FIF54" s="211"/>
      <c r="FIG54" s="211"/>
      <c r="FIH54" s="211"/>
      <c r="FII54" s="211"/>
      <c r="FIJ54" s="211"/>
      <c r="FIK54" s="211"/>
      <c r="FIL54" s="211"/>
      <c r="FIM54" s="211"/>
      <c r="FIN54" s="211"/>
      <c r="FIO54" s="211"/>
      <c r="FIP54" s="211"/>
      <c r="FIQ54" s="211"/>
      <c r="FIR54" s="211"/>
      <c r="FIS54" s="211"/>
      <c r="FIT54" s="211"/>
      <c r="FIU54" s="211"/>
      <c r="FIV54" s="211"/>
      <c r="FIW54" s="211"/>
      <c r="FIX54" s="211"/>
      <c r="FIY54" s="211"/>
      <c r="FIZ54" s="211"/>
      <c r="FJA54" s="211"/>
      <c r="FJB54" s="211"/>
      <c r="FJC54" s="211"/>
      <c r="FJD54" s="211"/>
      <c r="FJE54" s="211"/>
      <c r="FJF54" s="211"/>
      <c r="FJG54" s="211"/>
      <c r="FJH54" s="211"/>
      <c r="FJI54" s="211"/>
      <c r="FJJ54" s="211"/>
      <c r="FJK54" s="211"/>
      <c r="FJL54" s="211"/>
      <c r="FJM54" s="211"/>
      <c r="FJN54" s="211"/>
      <c r="FJO54" s="211"/>
      <c r="FJP54" s="211"/>
      <c r="FJQ54" s="211"/>
      <c r="FJR54" s="211"/>
      <c r="FJS54" s="211"/>
      <c r="FJT54" s="211"/>
      <c r="FJU54" s="211"/>
      <c r="FJV54" s="211"/>
      <c r="FJW54" s="211"/>
      <c r="FJX54" s="211"/>
      <c r="FJY54" s="211"/>
      <c r="FJZ54" s="211"/>
      <c r="FKA54" s="211"/>
      <c r="FKB54" s="211"/>
      <c r="FKC54" s="211"/>
      <c r="FKD54" s="211"/>
      <c r="FKE54" s="211"/>
      <c r="FKF54" s="211"/>
      <c r="FKG54" s="211"/>
      <c r="FKH54" s="211"/>
      <c r="FKI54" s="211"/>
      <c r="FKJ54" s="211"/>
      <c r="FKK54" s="211"/>
      <c r="FKL54" s="211"/>
      <c r="FKM54" s="211"/>
      <c r="FKN54" s="211"/>
      <c r="FKO54" s="211"/>
      <c r="FKP54" s="211"/>
      <c r="FKQ54" s="211"/>
      <c r="FKR54" s="211"/>
      <c r="FKS54" s="211"/>
      <c r="FKT54" s="211"/>
      <c r="FKU54" s="211"/>
      <c r="FKV54" s="211"/>
      <c r="FKW54" s="211"/>
      <c r="FKX54" s="211"/>
      <c r="FKY54" s="211"/>
      <c r="FKZ54" s="211"/>
      <c r="FLA54" s="211"/>
      <c r="FLB54" s="211"/>
      <c r="FLC54" s="211"/>
      <c r="FLD54" s="211"/>
      <c r="FLE54" s="211"/>
      <c r="FLF54" s="211"/>
      <c r="FLG54" s="211"/>
      <c r="FLH54" s="211"/>
      <c r="FLI54" s="211"/>
      <c r="FLJ54" s="211"/>
      <c r="FLK54" s="211"/>
      <c r="FLL54" s="211"/>
      <c r="FLM54" s="211"/>
      <c r="FLN54" s="211"/>
      <c r="FLO54" s="211"/>
      <c r="FLP54" s="211"/>
      <c r="FLQ54" s="211"/>
      <c r="FLR54" s="211"/>
      <c r="FLS54" s="211"/>
      <c r="FLT54" s="211"/>
      <c r="FLU54" s="211"/>
      <c r="FLV54" s="211"/>
      <c r="FLW54" s="211"/>
      <c r="FLX54" s="211"/>
      <c r="FLY54" s="211"/>
      <c r="FLZ54" s="211"/>
      <c r="FMA54" s="211"/>
      <c r="FMB54" s="211"/>
      <c r="FMC54" s="211"/>
      <c r="FMD54" s="211"/>
      <c r="FME54" s="211"/>
      <c r="FMF54" s="211"/>
      <c r="FMG54" s="211"/>
      <c r="FMH54" s="211"/>
      <c r="FMI54" s="211"/>
      <c r="FMJ54" s="211"/>
      <c r="FMK54" s="211"/>
      <c r="FML54" s="211"/>
      <c r="FMM54" s="211"/>
      <c r="FMN54" s="211"/>
      <c r="FMO54" s="211"/>
      <c r="FMP54" s="211"/>
      <c r="FMQ54" s="211"/>
      <c r="FMR54" s="211"/>
      <c r="FMS54" s="211"/>
      <c r="FMT54" s="211"/>
      <c r="FMU54" s="211"/>
      <c r="FMV54" s="211"/>
      <c r="FMW54" s="211"/>
      <c r="FMX54" s="211"/>
      <c r="FMY54" s="211"/>
      <c r="FMZ54" s="211"/>
      <c r="FNA54" s="211"/>
      <c r="FNB54" s="211"/>
      <c r="FNC54" s="211"/>
      <c r="FND54" s="211"/>
      <c r="FNE54" s="211"/>
      <c r="FNF54" s="211"/>
      <c r="FNG54" s="211"/>
      <c r="FNH54" s="211"/>
      <c r="FNI54" s="211"/>
      <c r="FNJ54" s="211"/>
      <c r="FNK54" s="211"/>
      <c r="FNL54" s="211"/>
      <c r="FNM54" s="211"/>
      <c r="FNN54" s="211"/>
      <c r="FNO54" s="211"/>
      <c r="FNP54" s="211"/>
      <c r="FNQ54" s="211"/>
      <c r="FNR54" s="211"/>
      <c r="FNS54" s="211"/>
      <c r="FNT54" s="211"/>
      <c r="FNU54" s="211"/>
      <c r="FNV54" s="211"/>
      <c r="FNW54" s="211"/>
      <c r="FNX54" s="211"/>
      <c r="FNY54" s="211"/>
      <c r="FNZ54" s="211"/>
      <c r="FOA54" s="211"/>
      <c r="FOB54" s="211"/>
      <c r="FOC54" s="211"/>
      <c r="FOD54" s="211"/>
      <c r="FOE54" s="211"/>
      <c r="FOF54" s="211"/>
      <c r="FOG54" s="211"/>
      <c r="FOH54" s="211"/>
      <c r="FOI54" s="211"/>
      <c r="FOJ54" s="211"/>
      <c r="FOK54" s="211"/>
      <c r="FOL54" s="211"/>
      <c r="FOM54" s="211"/>
      <c r="FON54" s="211"/>
      <c r="FOO54" s="211"/>
      <c r="FOP54" s="211"/>
      <c r="FOQ54" s="211"/>
      <c r="FOR54" s="211"/>
      <c r="FOS54" s="211"/>
      <c r="FOT54" s="211"/>
      <c r="FOU54" s="211"/>
      <c r="FOV54" s="211"/>
      <c r="FOW54" s="211"/>
      <c r="FOX54" s="211"/>
      <c r="FOY54" s="211"/>
      <c r="FOZ54" s="211"/>
      <c r="FPA54" s="211"/>
      <c r="FPB54" s="211"/>
      <c r="FPC54" s="211"/>
      <c r="FPD54" s="211"/>
      <c r="FPE54" s="211"/>
      <c r="FPF54" s="211"/>
      <c r="FPG54" s="211"/>
      <c r="FPH54" s="211"/>
      <c r="FPI54" s="211"/>
      <c r="FPJ54" s="211"/>
      <c r="FPK54" s="211"/>
      <c r="FPL54" s="211"/>
      <c r="FPM54" s="211"/>
      <c r="FPN54" s="211"/>
      <c r="FPO54" s="211"/>
      <c r="FPP54" s="211"/>
      <c r="FPQ54" s="211"/>
      <c r="FPR54" s="211"/>
      <c r="FPS54" s="211"/>
      <c r="FPT54" s="211"/>
      <c r="FPU54" s="211"/>
      <c r="FPV54" s="211"/>
      <c r="FPW54" s="211"/>
      <c r="FPX54" s="211"/>
      <c r="FPY54" s="211"/>
      <c r="FPZ54" s="211"/>
      <c r="FQA54" s="211"/>
      <c r="FQB54" s="211"/>
      <c r="FQC54" s="211"/>
      <c r="FQD54" s="211"/>
      <c r="FQE54" s="211"/>
      <c r="FQF54" s="211"/>
      <c r="FQG54" s="211"/>
      <c r="FQH54" s="211"/>
      <c r="FQI54" s="211"/>
      <c r="FQJ54" s="211"/>
      <c r="FQK54" s="211"/>
      <c r="FQL54" s="211"/>
      <c r="FQM54" s="211"/>
      <c r="FQN54" s="211"/>
      <c r="FQO54" s="211"/>
      <c r="FQP54" s="211"/>
      <c r="FQQ54" s="211"/>
      <c r="FQR54" s="211"/>
      <c r="FQS54" s="211"/>
      <c r="FQT54" s="211"/>
      <c r="FQU54" s="211"/>
      <c r="FQV54" s="211"/>
      <c r="FQW54" s="211"/>
      <c r="FQX54" s="211"/>
      <c r="FQY54" s="211"/>
      <c r="FQZ54" s="211"/>
      <c r="FRA54" s="211"/>
      <c r="FRB54" s="211"/>
      <c r="FRC54" s="211"/>
      <c r="FRD54" s="211"/>
      <c r="FRE54" s="211"/>
      <c r="FRF54" s="211"/>
      <c r="FRG54" s="211"/>
      <c r="FRH54" s="211"/>
      <c r="FRI54" s="211"/>
      <c r="FRJ54" s="211"/>
      <c r="FRK54" s="211"/>
      <c r="FRL54" s="211"/>
      <c r="FRM54" s="211"/>
      <c r="FRN54" s="211"/>
      <c r="FRO54" s="211"/>
      <c r="FRP54" s="211"/>
      <c r="FRQ54" s="211"/>
      <c r="FRR54" s="211"/>
      <c r="FRS54" s="211"/>
      <c r="FRT54" s="211"/>
      <c r="FRU54" s="211"/>
      <c r="FRV54" s="211"/>
      <c r="FRW54" s="211"/>
      <c r="FRX54" s="211"/>
      <c r="FRY54" s="211"/>
      <c r="FRZ54" s="211"/>
      <c r="FSA54" s="211"/>
      <c r="FSB54" s="211"/>
      <c r="FSC54" s="211"/>
      <c r="FSD54" s="211"/>
      <c r="FSE54" s="211"/>
      <c r="FSF54" s="211"/>
      <c r="FSG54" s="211"/>
      <c r="FSH54" s="211"/>
      <c r="FSI54" s="211"/>
      <c r="FSJ54" s="211"/>
      <c r="FSK54" s="211"/>
      <c r="FSL54" s="211"/>
      <c r="FSM54" s="211"/>
      <c r="FSN54" s="211"/>
      <c r="FSO54" s="211"/>
      <c r="FSP54" s="211"/>
      <c r="FSQ54" s="211"/>
      <c r="FSR54" s="211"/>
      <c r="FSS54" s="211"/>
      <c r="FST54" s="211"/>
      <c r="FSU54" s="211"/>
      <c r="FSV54" s="211"/>
      <c r="FSW54" s="211"/>
      <c r="FSX54" s="211"/>
      <c r="FSY54" s="211"/>
      <c r="FSZ54" s="211"/>
      <c r="FTA54" s="211"/>
      <c r="FTB54" s="211"/>
      <c r="FTC54" s="211"/>
      <c r="FTD54" s="211"/>
      <c r="FTE54" s="211"/>
      <c r="FTF54" s="211"/>
      <c r="FTG54" s="211"/>
      <c r="FTH54" s="211"/>
      <c r="FTI54" s="211"/>
      <c r="FTJ54" s="211"/>
      <c r="FTK54" s="211"/>
      <c r="FTL54" s="211"/>
      <c r="FTM54" s="211"/>
      <c r="FTN54" s="211"/>
      <c r="FTO54" s="211"/>
      <c r="FTP54" s="211"/>
      <c r="FTQ54" s="211"/>
      <c r="FTR54" s="211"/>
      <c r="FTS54" s="211"/>
      <c r="FTT54" s="211"/>
      <c r="FTU54" s="211"/>
      <c r="FTV54" s="211"/>
      <c r="FTW54" s="211"/>
      <c r="FTX54" s="211"/>
      <c r="FTY54" s="211"/>
      <c r="FTZ54" s="211"/>
      <c r="FUA54" s="211"/>
      <c r="FUB54" s="211"/>
      <c r="FUC54" s="211"/>
      <c r="FUD54" s="211"/>
      <c r="FUE54" s="211"/>
      <c r="FUF54" s="211"/>
      <c r="FUG54" s="211"/>
      <c r="FUH54" s="211"/>
      <c r="FUI54" s="211"/>
      <c r="FUJ54" s="211"/>
      <c r="FUK54" s="211"/>
      <c r="FUL54" s="211"/>
      <c r="FUM54" s="211"/>
      <c r="FUN54" s="211"/>
      <c r="FUO54" s="211"/>
      <c r="FUP54" s="211"/>
      <c r="FUQ54" s="211"/>
      <c r="FUR54" s="211"/>
      <c r="FUS54" s="211"/>
      <c r="FUT54" s="211"/>
      <c r="FUU54" s="211"/>
      <c r="FUV54" s="211"/>
      <c r="FUW54" s="211"/>
      <c r="FUX54" s="211"/>
      <c r="FUY54" s="211"/>
      <c r="FUZ54" s="211"/>
      <c r="FVA54" s="211"/>
      <c r="FVB54" s="211"/>
      <c r="FVC54" s="211"/>
      <c r="FVD54" s="211"/>
      <c r="FVE54" s="211"/>
      <c r="FVF54" s="211"/>
      <c r="FVG54" s="211"/>
      <c r="FVH54" s="211"/>
      <c r="FVI54" s="211"/>
      <c r="FVJ54" s="211"/>
      <c r="FVK54" s="211"/>
      <c r="FVL54" s="211"/>
      <c r="FVM54" s="211"/>
      <c r="FVN54" s="211"/>
      <c r="FVO54" s="211"/>
      <c r="FVP54" s="211"/>
      <c r="FVQ54" s="211"/>
      <c r="FVR54" s="211"/>
      <c r="FVS54" s="211"/>
      <c r="FVT54" s="211"/>
      <c r="FVU54" s="211"/>
      <c r="FVV54" s="211"/>
      <c r="FVW54" s="211"/>
      <c r="FVX54" s="211"/>
      <c r="FVY54" s="211"/>
      <c r="FVZ54" s="211"/>
      <c r="FWA54" s="211"/>
      <c r="FWB54" s="211"/>
      <c r="FWC54" s="211"/>
      <c r="FWD54" s="211"/>
      <c r="FWE54" s="211"/>
      <c r="FWF54" s="211"/>
      <c r="FWG54" s="211"/>
      <c r="FWH54" s="211"/>
      <c r="FWI54" s="211"/>
      <c r="FWJ54" s="211"/>
      <c r="FWK54" s="211"/>
      <c r="FWL54" s="211"/>
      <c r="FWM54" s="211"/>
      <c r="FWN54" s="211"/>
      <c r="FWO54" s="211"/>
      <c r="FWP54" s="211"/>
      <c r="FWQ54" s="211"/>
      <c r="FWR54" s="211"/>
      <c r="FWS54" s="211"/>
      <c r="FWT54" s="211"/>
      <c r="FWU54" s="211"/>
      <c r="FWV54" s="211"/>
      <c r="FWW54" s="211"/>
      <c r="FWX54" s="211"/>
      <c r="FWY54" s="211"/>
      <c r="FWZ54" s="211"/>
      <c r="FXA54" s="211"/>
      <c r="FXB54" s="211"/>
      <c r="FXC54" s="211"/>
      <c r="FXD54" s="211"/>
      <c r="FXE54" s="211"/>
      <c r="FXF54" s="211"/>
      <c r="FXG54" s="211"/>
      <c r="FXH54" s="211"/>
      <c r="FXI54" s="211"/>
      <c r="FXJ54" s="211"/>
      <c r="FXK54" s="211"/>
      <c r="FXL54" s="211"/>
      <c r="FXM54" s="211"/>
      <c r="FXN54" s="211"/>
      <c r="FXO54" s="211"/>
      <c r="FXP54" s="211"/>
      <c r="FXQ54" s="211"/>
      <c r="FXR54" s="211"/>
      <c r="FXS54" s="211"/>
      <c r="FXT54" s="211"/>
      <c r="FXU54" s="211"/>
      <c r="FXV54" s="211"/>
      <c r="FXW54" s="211"/>
      <c r="FXX54" s="211"/>
      <c r="FXY54" s="211"/>
      <c r="FXZ54" s="211"/>
      <c r="FYA54" s="211"/>
      <c r="FYB54" s="211"/>
      <c r="FYC54" s="211"/>
      <c r="FYD54" s="211"/>
      <c r="FYE54" s="211"/>
      <c r="FYF54" s="211"/>
      <c r="FYG54" s="211"/>
      <c r="FYH54" s="211"/>
      <c r="FYI54" s="211"/>
      <c r="FYJ54" s="211"/>
      <c r="FYK54" s="211"/>
      <c r="FYL54" s="211"/>
      <c r="FYM54" s="211"/>
      <c r="FYN54" s="211"/>
      <c r="FYO54" s="211"/>
      <c r="FYP54" s="211"/>
      <c r="FYQ54" s="211"/>
      <c r="FYR54" s="211"/>
      <c r="FYS54" s="211"/>
      <c r="FYT54" s="211"/>
      <c r="FYU54" s="211"/>
      <c r="FYV54" s="211"/>
      <c r="FYW54" s="211"/>
      <c r="FYX54" s="211"/>
      <c r="FYY54" s="211"/>
      <c r="FYZ54" s="211"/>
      <c r="FZA54" s="211"/>
      <c r="FZB54" s="211"/>
      <c r="FZC54" s="211"/>
      <c r="FZD54" s="211"/>
      <c r="FZE54" s="211"/>
      <c r="FZF54" s="211"/>
      <c r="FZG54" s="211"/>
      <c r="FZH54" s="211"/>
      <c r="FZI54" s="211"/>
      <c r="FZJ54" s="211"/>
      <c r="FZK54" s="211"/>
      <c r="FZL54" s="211"/>
      <c r="FZM54" s="211"/>
      <c r="FZN54" s="211"/>
      <c r="FZO54" s="211"/>
      <c r="FZP54" s="211"/>
      <c r="FZQ54" s="211"/>
      <c r="FZR54" s="211"/>
      <c r="FZS54" s="211"/>
      <c r="FZT54" s="211"/>
      <c r="FZU54" s="211"/>
      <c r="FZV54" s="211"/>
      <c r="FZW54" s="211"/>
      <c r="FZX54" s="211"/>
      <c r="FZY54" s="211"/>
      <c r="FZZ54" s="211"/>
      <c r="GAA54" s="211"/>
      <c r="GAB54" s="211"/>
      <c r="GAC54" s="211"/>
      <c r="GAD54" s="211"/>
      <c r="GAE54" s="211"/>
      <c r="GAF54" s="211"/>
      <c r="GAG54" s="211"/>
      <c r="GAH54" s="211"/>
      <c r="GAI54" s="211"/>
      <c r="GAJ54" s="211"/>
      <c r="GAK54" s="211"/>
      <c r="GAL54" s="211"/>
      <c r="GAM54" s="211"/>
      <c r="GAN54" s="211"/>
      <c r="GAO54" s="211"/>
      <c r="GAP54" s="211"/>
      <c r="GAQ54" s="211"/>
      <c r="GAR54" s="211"/>
      <c r="GAS54" s="211"/>
      <c r="GAT54" s="211"/>
      <c r="GAU54" s="211"/>
      <c r="GAV54" s="211"/>
      <c r="GAW54" s="211"/>
      <c r="GAX54" s="211"/>
      <c r="GAY54" s="211"/>
      <c r="GAZ54" s="211"/>
      <c r="GBA54" s="211"/>
      <c r="GBB54" s="211"/>
      <c r="GBC54" s="211"/>
      <c r="GBD54" s="211"/>
      <c r="GBE54" s="211"/>
      <c r="GBF54" s="211"/>
      <c r="GBG54" s="211"/>
      <c r="GBH54" s="211"/>
      <c r="GBI54" s="211"/>
      <c r="GBJ54" s="211"/>
      <c r="GBK54" s="211"/>
      <c r="GBL54" s="211"/>
      <c r="GBM54" s="211"/>
      <c r="GBN54" s="211"/>
      <c r="GBO54" s="211"/>
      <c r="GBP54" s="211"/>
      <c r="GBQ54" s="211"/>
      <c r="GBR54" s="211"/>
      <c r="GBS54" s="211"/>
      <c r="GBT54" s="211"/>
      <c r="GBU54" s="211"/>
      <c r="GBV54" s="211"/>
      <c r="GBW54" s="211"/>
      <c r="GBX54" s="211"/>
      <c r="GBY54" s="211"/>
      <c r="GBZ54" s="211"/>
      <c r="GCA54" s="211"/>
      <c r="GCB54" s="211"/>
      <c r="GCC54" s="211"/>
      <c r="GCD54" s="211"/>
      <c r="GCE54" s="211"/>
      <c r="GCF54" s="211"/>
      <c r="GCG54" s="211"/>
      <c r="GCH54" s="211"/>
      <c r="GCI54" s="211"/>
      <c r="GCJ54" s="211"/>
      <c r="GCK54" s="211"/>
      <c r="GCL54" s="211"/>
      <c r="GCM54" s="211"/>
      <c r="GCN54" s="211"/>
      <c r="GCO54" s="211"/>
      <c r="GCP54" s="211"/>
      <c r="GCQ54" s="211"/>
      <c r="GCR54" s="211"/>
      <c r="GCS54" s="211"/>
      <c r="GCT54" s="211"/>
      <c r="GCU54" s="211"/>
      <c r="GCV54" s="211"/>
      <c r="GCW54" s="211"/>
      <c r="GCX54" s="211"/>
      <c r="GCY54" s="211"/>
      <c r="GCZ54" s="211"/>
      <c r="GDA54" s="211"/>
      <c r="GDB54" s="211"/>
      <c r="GDC54" s="211"/>
      <c r="GDD54" s="211"/>
      <c r="GDE54" s="211"/>
      <c r="GDF54" s="211"/>
      <c r="GDG54" s="211"/>
      <c r="GDH54" s="211"/>
      <c r="GDI54" s="211"/>
      <c r="GDJ54" s="211"/>
      <c r="GDK54" s="211"/>
      <c r="GDL54" s="211"/>
      <c r="GDM54" s="211"/>
      <c r="GDN54" s="211"/>
      <c r="GDO54" s="211"/>
      <c r="GDP54" s="211"/>
      <c r="GDQ54" s="211"/>
      <c r="GDR54" s="211"/>
      <c r="GDS54" s="211"/>
      <c r="GDT54" s="211"/>
      <c r="GDU54" s="211"/>
      <c r="GDV54" s="211"/>
      <c r="GDW54" s="211"/>
      <c r="GDX54" s="211"/>
      <c r="GDY54" s="211"/>
      <c r="GDZ54" s="211"/>
      <c r="GEA54" s="211"/>
      <c r="GEB54" s="211"/>
      <c r="GEC54" s="211"/>
      <c r="GED54" s="211"/>
      <c r="GEE54" s="211"/>
      <c r="GEF54" s="211"/>
      <c r="GEG54" s="211"/>
      <c r="GEH54" s="211"/>
      <c r="GEI54" s="211"/>
      <c r="GEJ54" s="211"/>
      <c r="GEK54" s="211"/>
      <c r="GEL54" s="211"/>
      <c r="GEM54" s="211"/>
      <c r="GEN54" s="211"/>
      <c r="GEO54" s="211"/>
      <c r="GEP54" s="211"/>
      <c r="GEQ54" s="211"/>
      <c r="GER54" s="211"/>
      <c r="GES54" s="211"/>
      <c r="GET54" s="211"/>
      <c r="GEU54" s="211"/>
      <c r="GEV54" s="211"/>
      <c r="GEW54" s="211"/>
      <c r="GEX54" s="211"/>
      <c r="GEY54" s="211"/>
      <c r="GEZ54" s="211"/>
      <c r="GFA54" s="211"/>
      <c r="GFB54" s="211"/>
      <c r="GFC54" s="211"/>
      <c r="GFD54" s="211"/>
      <c r="GFE54" s="211"/>
      <c r="GFF54" s="211"/>
      <c r="GFG54" s="211"/>
      <c r="GFH54" s="211"/>
      <c r="GFI54" s="211"/>
      <c r="GFJ54" s="211"/>
      <c r="GFK54" s="211"/>
      <c r="GFL54" s="211"/>
      <c r="GFM54" s="211"/>
      <c r="GFN54" s="211"/>
      <c r="GFO54" s="211"/>
      <c r="GFP54" s="211"/>
      <c r="GFQ54" s="211"/>
      <c r="GFR54" s="211"/>
      <c r="GFS54" s="211"/>
      <c r="GFT54" s="211"/>
      <c r="GFU54" s="211"/>
      <c r="GFV54" s="211"/>
      <c r="GFW54" s="211"/>
      <c r="GFX54" s="211"/>
      <c r="GFY54" s="211"/>
      <c r="GFZ54" s="211"/>
      <c r="GGA54" s="211"/>
      <c r="GGB54" s="211"/>
      <c r="GGC54" s="211"/>
      <c r="GGD54" s="211"/>
      <c r="GGE54" s="211"/>
      <c r="GGF54" s="211"/>
      <c r="GGG54" s="211"/>
      <c r="GGH54" s="211"/>
      <c r="GGI54" s="211"/>
      <c r="GGJ54" s="211"/>
      <c r="GGK54" s="211"/>
      <c r="GGL54" s="211"/>
      <c r="GGM54" s="211"/>
      <c r="GGN54" s="211"/>
      <c r="GGO54" s="211"/>
      <c r="GGP54" s="211"/>
      <c r="GGQ54" s="211"/>
      <c r="GGR54" s="211"/>
      <c r="GGS54" s="211"/>
      <c r="GGT54" s="211"/>
      <c r="GGU54" s="211"/>
      <c r="GGV54" s="211"/>
      <c r="GGW54" s="211"/>
      <c r="GGX54" s="211"/>
      <c r="GGY54" s="211"/>
      <c r="GGZ54" s="211"/>
      <c r="GHA54" s="211"/>
      <c r="GHB54" s="211"/>
      <c r="GHC54" s="211"/>
      <c r="GHD54" s="211"/>
      <c r="GHE54" s="211"/>
      <c r="GHF54" s="211"/>
      <c r="GHG54" s="211"/>
      <c r="GHH54" s="211"/>
      <c r="GHI54" s="211"/>
      <c r="GHJ54" s="211"/>
      <c r="GHK54" s="211"/>
      <c r="GHL54" s="211"/>
      <c r="GHM54" s="211"/>
      <c r="GHN54" s="211"/>
      <c r="GHO54" s="211"/>
      <c r="GHP54" s="211"/>
      <c r="GHQ54" s="211"/>
      <c r="GHR54" s="211"/>
      <c r="GHS54" s="211"/>
      <c r="GHT54" s="211"/>
      <c r="GHU54" s="211"/>
      <c r="GHV54" s="211"/>
      <c r="GHW54" s="211"/>
      <c r="GHX54" s="211"/>
      <c r="GHY54" s="211"/>
      <c r="GHZ54" s="211"/>
      <c r="GIA54" s="211"/>
      <c r="GIB54" s="211"/>
      <c r="GIC54" s="211"/>
      <c r="GID54" s="211"/>
      <c r="GIE54" s="211"/>
      <c r="GIF54" s="211"/>
      <c r="GIG54" s="211"/>
      <c r="GIH54" s="211"/>
      <c r="GII54" s="211"/>
      <c r="GIJ54" s="211"/>
      <c r="GIK54" s="211"/>
      <c r="GIL54" s="211"/>
      <c r="GIM54" s="211"/>
      <c r="GIN54" s="211"/>
      <c r="GIO54" s="211"/>
      <c r="GIP54" s="211"/>
      <c r="GIQ54" s="211"/>
      <c r="GIR54" s="211"/>
      <c r="GIS54" s="211"/>
      <c r="GIT54" s="211"/>
      <c r="GIU54" s="211"/>
      <c r="GIV54" s="211"/>
      <c r="GIW54" s="211"/>
      <c r="GIX54" s="211"/>
      <c r="GIY54" s="211"/>
      <c r="GIZ54" s="211"/>
      <c r="GJA54" s="211"/>
      <c r="GJB54" s="211"/>
      <c r="GJC54" s="211"/>
      <c r="GJD54" s="211"/>
      <c r="GJE54" s="211"/>
      <c r="GJF54" s="211"/>
      <c r="GJG54" s="211"/>
      <c r="GJH54" s="211"/>
      <c r="GJI54" s="211"/>
      <c r="GJJ54" s="211"/>
      <c r="GJK54" s="211"/>
      <c r="GJL54" s="211"/>
      <c r="GJM54" s="211"/>
      <c r="GJN54" s="211"/>
      <c r="GJO54" s="211"/>
      <c r="GJP54" s="211"/>
      <c r="GJQ54" s="211"/>
      <c r="GJR54" s="211"/>
      <c r="GJS54" s="211"/>
      <c r="GJT54" s="211"/>
      <c r="GJU54" s="211"/>
      <c r="GJV54" s="211"/>
      <c r="GJW54" s="211"/>
      <c r="GJX54" s="211"/>
      <c r="GJY54" s="211"/>
      <c r="GJZ54" s="211"/>
      <c r="GKA54" s="211"/>
      <c r="GKB54" s="211"/>
      <c r="GKC54" s="211"/>
      <c r="GKD54" s="211"/>
      <c r="GKE54" s="211"/>
      <c r="GKF54" s="211"/>
      <c r="GKG54" s="211"/>
      <c r="GKH54" s="211"/>
      <c r="GKI54" s="211"/>
      <c r="GKJ54" s="211"/>
      <c r="GKK54" s="211"/>
      <c r="GKL54" s="211"/>
      <c r="GKM54" s="211"/>
      <c r="GKN54" s="211"/>
      <c r="GKO54" s="211"/>
      <c r="GKP54" s="211"/>
      <c r="GKQ54" s="211"/>
      <c r="GKR54" s="211"/>
      <c r="GKS54" s="211"/>
      <c r="GKT54" s="211"/>
      <c r="GKU54" s="211"/>
      <c r="GKV54" s="211"/>
      <c r="GKW54" s="211"/>
      <c r="GKX54" s="211"/>
      <c r="GKY54" s="211"/>
      <c r="GKZ54" s="211"/>
      <c r="GLA54" s="211"/>
      <c r="GLB54" s="211"/>
      <c r="GLC54" s="211"/>
      <c r="GLD54" s="211"/>
      <c r="GLE54" s="211"/>
      <c r="GLF54" s="211"/>
      <c r="GLG54" s="211"/>
      <c r="GLH54" s="211"/>
      <c r="GLI54" s="211"/>
      <c r="GLJ54" s="211"/>
      <c r="GLK54" s="211"/>
      <c r="GLL54" s="211"/>
      <c r="GLM54" s="211"/>
      <c r="GLN54" s="211"/>
      <c r="GLO54" s="211"/>
      <c r="GLP54" s="211"/>
      <c r="GLQ54" s="211"/>
      <c r="GLR54" s="211"/>
      <c r="GLS54" s="211"/>
      <c r="GLT54" s="211"/>
      <c r="GLU54" s="211"/>
      <c r="GLV54" s="211"/>
      <c r="GLW54" s="211"/>
      <c r="GLX54" s="211"/>
      <c r="GLY54" s="211"/>
      <c r="GLZ54" s="211"/>
      <c r="GMA54" s="211"/>
      <c r="GMB54" s="211"/>
      <c r="GMC54" s="211"/>
      <c r="GMD54" s="211"/>
      <c r="GME54" s="211"/>
      <c r="GMF54" s="211"/>
      <c r="GMG54" s="211"/>
      <c r="GMH54" s="211"/>
      <c r="GMI54" s="211"/>
      <c r="GMJ54" s="211"/>
      <c r="GMK54" s="211"/>
      <c r="GML54" s="211"/>
      <c r="GMM54" s="211"/>
      <c r="GMN54" s="211"/>
      <c r="GMO54" s="211"/>
      <c r="GMP54" s="211"/>
      <c r="GMQ54" s="211"/>
      <c r="GMR54" s="211"/>
      <c r="GMS54" s="211"/>
      <c r="GMT54" s="211"/>
      <c r="GMU54" s="211"/>
      <c r="GMV54" s="211"/>
      <c r="GMW54" s="211"/>
      <c r="GMX54" s="211"/>
      <c r="GMY54" s="211"/>
      <c r="GMZ54" s="211"/>
      <c r="GNA54" s="211"/>
      <c r="GNB54" s="211"/>
      <c r="GNC54" s="211"/>
      <c r="GND54" s="211"/>
      <c r="GNE54" s="211"/>
      <c r="GNF54" s="211"/>
      <c r="GNG54" s="211"/>
      <c r="GNH54" s="211"/>
      <c r="GNI54" s="211"/>
      <c r="GNJ54" s="211"/>
      <c r="GNK54" s="211"/>
      <c r="GNL54" s="211"/>
      <c r="GNM54" s="211"/>
      <c r="GNN54" s="211"/>
      <c r="GNO54" s="211"/>
      <c r="GNP54" s="211"/>
      <c r="GNQ54" s="211"/>
      <c r="GNR54" s="211"/>
      <c r="GNS54" s="211"/>
      <c r="GNT54" s="211"/>
      <c r="GNU54" s="211"/>
      <c r="GNV54" s="211"/>
      <c r="GNW54" s="211"/>
      <c r="GNX54" s="211"/>
      <c r="GNY54" s="211"/>
      <c r="GNZ54" s="211"/>
      <c r="GOA54" s="211"/>
      <c r="GOB54" s="211"/>
      <c r="GOC54" s="211"/>
      <c r="GOD54" s="211"/>
      <c r="GOE54" s="211"/>
      <c r="GOF54" s="211"/>
      <c r="GOG54" s="211"/>
      <c r="GOH54" s="211"/>
      <c r="GOI54" s="211"/>
      <c r="GOJ54" s="211"/>
      <c r="GOK54" s="211"/>
      <c r="GOL54" s="211"/>
      <c r="GOM54" s="211"/>
      <c r="GON54" s="211"/>
      <c r="GOO54" s="211"/>
      <c r="GOP54" s="211"/>
      <c r="GOQ54" s="211"/>
      <c r="GOR54" s="211"/>
      <c r="GOS54" s="211"/>
      <c r="GOT54" s="211"/>
      <c r="GOU54" s="211"/>
      <c r="GOV54" s="211"/>
      <c r="GOW54" s="211"/>
      <c r="GOX54" s="211"/>
      <c r="GOY54" s="211"/>
      <c r="GOZ54" s="211"/>
      <c r="GPA54" s="211"/>
      <c r="GPB54" s="211"/>
      <c r="GPC54" s="211"/>
      <c r="GPD54" s="211"/>
      <c r="GPE54" s="211"/>
      <c r="GPF54" s="211"/>
      <c r="GPG54" s="211"/>
      <c r="GPH54" s="211"/>
      <c r="GPI54" s="211"/>
      <c r="GPJ54" s="211"/>
      <c r="GPK54" s="211"/>
      <c r="GPL54" s="211"/>
      <c r="GPM54" s="211"/>
      <c r="GPN54" s="211"/>
      <c r="GPO54" s="211"/>
      <c r="GPP54" s="211"/>
      <c r="GPQ54" s="211"/>
      <c r="GPR54" s="211"/>
      <c r="GPS54" s="211"/>
      <c r="GPT54" s="211"/>
      <c r="GPU54" s="211"/>
      <c r="GPV54" s="211"/>
      <c r="GPW54" s="211"/>
      <c r="GPX54" s="211"/>
      <c r="GPY54" s="211"/>
      <c r="GPZ54" s="211"/>
      <c r="GQA54" s="211"/>
      <c r="GQB54" s="211"/>
      <c r="GQC54" s="211"/>
      <c r="GQD54" s="211"/>
      <c r="GQE54" s="211"/>
      <c r="GQF54" s="211"/>
      <c r="GQG54" s="211"/>
      <c r="GQH54" s="211"/>
      <c r="GQI54" s="211"/>
      <c r="GQJ54" s="211"/>
      <c r="GQK54" s="211"/>
      <c r="GQL54" s="211"/>
      <c r="GQM54" s="211"/>
      <c r="GQN54" s="211"/>
      <c r="GQO54" s="211"/>
      <c r="GQP54" s="211"/>
      <c r="GQQ54" s="211"/>
      <c r="GQR54" s="211"/>
      <c r="GQS54" s="211"/>
      <c r="GQT54" s="211"/>
      <c r="GQU54" s="211"/>
      <c r="GQV54" s="211"/>
      <c r="GQW54" s="211"/>
      <c r="GQX54" s="211"/>
      <c r="GQY54" s="211"/>
      <c r="GQZ54" s="211"/>
      <c r="GRA54" s="211"/>
      <c r="GRB54" s="211"/>
      <c r="GRC54" s="211"/>
      <c r="GRD54" s="211"/>
      <c r="GRE54" s="211"/>
      <c r="GRF54" s="211"/>
      <c r="GRG54" s="211"/>
      <c r="GRH54" s="211"/>
      <c r="GRI54" s="211"/>
      <c r="GRJ54" s="211"/>
      <c r="GRK54" s="211"/>
      <c r="GRL54" s="211"/>
      <c r="GRM54" s="211"/>
      <c r="GRN54" s="211"/>
      <c r="GRO54" s="211"/>
      <c r="GRP54" s="211"/>
      <c r="GRQ54" s="211"/>
      <c r="GRR54" s="211"/>
      <c r="GRS54" s="211"/>
      <c r="GRT54" s="211"/>
      <c r="GRU54" s="211"/>
      <c r="GRV54" s="211"/>
      <c r="GRW54" s="211"/>
      <c r="GRX54" s="211"/>
      <c r="GRY54" s="211"/>
      <c r="GRZ54" s="211"/>
      <c r="GSA54" s="211"/>
      <c r="GSB54" s="211"/>
      <c r="GSC54" s="211"/>
      <c r="GSD54" s="211"/>
      <c r="GSE54" s="211"/>
      <c r="GSF54" s="211"/>
      <c r="GSG54" s="211"/>
      <c r="GSH54" s="211"/>
      <c r="GSI54" s="211"/>
      <c r="GSJ54" s="211"/>
      <c r="GSK54" s="211"/>
      <c r="GSL54" s="211"/>
      <c r="GSM54" s="211"/>
      <c r="GSN54" s="211"/>
      <c r="GSO54" s="211"/>
      <c r="GSP54" s="211"/>
      <c r="GSQ54" s="211"/>
      <c r="GSR54" s="211"/>
      <c r="GSS54" s="211"/>
      <c r="GST54" s="211"/>
      <c r="GSU54" s="211"/>
      <c r="GSV54" s="211"/>
      <c r="GSW54" s="211"/>
      <c r="GSX54" s="211"/>
      <c r="GSY54" s="211"/>
      <c r="GSZ54" s="211"/>
      <c r="GTA54" s="211"/>
      <c r="GTB54" s="211"/>
      <c r="GTC54" s="211"/>
      <c r="GTD54" s="211"/>
      <c r="GTE54" s="211"/>
      <c r="GTF54" s="211"/>
      <c r="GTG54" s="211"/>
      <c r="GTH54" s="211"/>
      <c r="GTI54" s="211"/>
      <c r="GTJ54" s="211"/>
      <c r="GTK54" s="211"/>
      <c r="GTL54" s="211"/>
      <c r="GTM54" s="211"/>
      <c r="GTN54" s="211"/>
      <c r="GTO54" s="211"/>
      <c r="GTP54" s="211"/>
      <c r="GTQ54" s="211"/>
      <c r="GTR54" s="211"/>
      <c r="GTS54" s="211"/>
      <c r="GTT54" s="211"/>
      <c r="GTU54" s="211"/>
      <c r="GTV54" s="211"/>
      <c r="GTW54" s="211"/>
      <c r="GTX54" s="211"/>
      <c r="GTY54" s="211"/>
      <c r="GTZ54" s="211"/>
      <c r="GUA54" s="211"/>
      <c r="GUB54" s="211"/>
      <c r="GUC54" s="211"/>
      <c r="GUD54" s="211"/>
      <c r="GUE54" s="211"/>
      <c r="GUF54" s="211"/>
      <c r="GUG54" s="211"/>
      <c r="GUH54" s="211"/>
      <c r="GUI54" s="211"/>
      <c r="GUJ54" s="211"/>
      <c r="GUK54" s="211"/>
      <c r="GUL54" s="211"/>
      <c r="GUM54" s="211"/>
      <c r="GUN54" s="211"/>
      <c r="GUO54" s="211"/>
      <c r="GUP54" s="211"/>
      <c r="GUQ54" s="211"/>
      <c r="GUR54" s="211"/>
      <c r="GUS54" s="211"/>
      <c r="GUT54" s="211"/>
      <c r="GUU54" s="211"/>
      <c r="GUV54" s="211"/>
      <c r="GUW54" s="211"/>
      <c r="GUX54" s="211"/>
      <c r="GUY54" s="211"/>
      <c r="GUZ54" s="211"/>
      <c r="GVA54" s="211"/>
      <c r="GVB54" s="211"/>
      <c r="GVC54" s="211"/>
      <c r="GVD54" s="211"/>
      <c r="GVE54" s="211"/>
      <c r="GVF54" s="211"/>
      <c r="GVG54" s="211"/>
      <c r="GVH54" s="211"/>
      <c r="GVI54" s="211"/>
      <c r="GVJ54" s="211"/>
      <c r="GVK54" s="211"/>
      <c r="GVL54" s="211"/>
      <c r="GVM54" s="211"/>
      <c r="GVN54" s="211"/>
      <c r="GVO54" s="211"/>
      <c r="GVP54" s="211"/>
      <c r="GVQ54" s="211"/>
      <c r="GVR54" s="211"/>
      <c r="GVS54" s="211"/>
      <c r="GVT54" s="211"/>
      <c r="GVU54" s="211"/>
      <c r="GVV54" s="211"/>
      <c r="GVW54" s="211"/>
      <c r="GVX54" s="211"/>
      <c r="GVY54" s="211"/>
      <c r="GVZ54" s="211"/>
      <c r="GWA54" s="211"/>
      <c r="GWB54" s="211"/>
      <c r="GWC54" s="211"/>
      <c r="GWD54" s="211"/>
      <c r="GWE54" s="211"/>
      <c r="GWF54" s="211"/>
      <c r="GWG54" s="211"/>
      <c r="GWH54" s="211"/>
      <c r="GWI54" s="211"/>
      <c r="GWJ54" s="211"/>
      <c r="GWK54" s="211"/>
      <c r="GWL54" s="211"/>
      <c r="GWM54" s="211"/>
      <c r="GWN54" s="211"/>
      <c r="GWO54" s="211"/>
      <c r="GWP54" s="211"/>
      <c r="GWQ54" s="211"/>
      <c r="GWR54" s="211"/>
      <c r="GWS54" s="211"/>
      <c r="GWT54" s="211"/>
      <c r="GWU54" s="211"/>
      <c r="GWV54" s="211"/>
      <c r="GWW54" s="211"/>
      <c r="GWX54" s="211"/>
      <c r="GWY54" s="211"/>
      <c r="GWZ54" s="211"/>
      <c r="GXA54" s="211"/>
      <c r="GXB54" s="211"/>
      <c r="GXC54" s="211"/>
      <c r="GXD54" s="211"/>
      <c r="GXE54" s="211"/>
      <c r="GXF54" s="211"/>
      <c r="GXG54" s="211"/>
      <c r="GXH54" s="211"/>
      <c r="GXI54" s="211"/>
      <c r="GXJ54" s="211"/>
      <c r="GXK54" s="211"/>
      <c r="GXL54" s="211"/>
      <c r="GXM54" s="211"/>
      <c r="GXN54" s="211"/>
      <c r="GXO54" s="211"/>
      <c r="GXP54" s="211"/>
      <c r="GXQ54" s="211"/>
      <c r="GXR54" s="211"/>
      <c r="GXS54" s="211"/>
      <c r="GXT54" s="211"/>
      <c r="GXU54" s="211"/>
      <c r="GXV54" s="211"/>
      <c r="GXW54" s="211"/>
      <c r="GXX54" s="211"/>
      <c r="GXY54" s="211"/>
      <c r="GXZ54" s="211"/>
      <c r="GYA54" s="211"/>
      <c r="GYB54" s="211"/>
      <c r="GYC54" s="211"/>
      <c r="GYD54" s="211"/>
      <c r="GYE54" s="211"/>
      <c r="GYF54" s="211"/>
      <c r="GYG54" s="211"/>
      <c r="GYH54" s="211"/>
      <c r="GYI54" s="211"/>
      <c r="GYJ54" s="211"/>
      <c r="GYK54" s="211"/>
      <c r="GYL54" s="211"/>
      <c r="GYM54" s="211"/>
      <c r="GYN54" s="211"/>
      <c r="GYO54" s="211"/>
      <c r="GYP54" s="211"/>
      <c r="GYQ54" s="211"/>
      <c r="GYR54" s="211"/>
      <c r="GYS54" s="211"/>
      <c r="GYT54" s="211"/>
      <c r="GYU54" s="211"/>
      <c r="GYV54" s="211"/>
      <c r="GYW54" s="211"/>
      <c r="GYX54" s="211"/>
      <c r="GYY54" s="211"/>
      <c r="GYZ54" s="211"/>
      <c r="GZA54" s="211"/>
      <c r="GZB54" s="211"/>
      <c r="GZC54" s="211"/>
      <c r="GZD54" s="211"/>
      <c r="GZE54" s="211"/>
      <c r="GZF54" s="211"/>
      <c r="GZG54" s="211"/>
      <c r="GZH54" s="211"/>
      <c r="GZI54" s="211"/>
      <c r="GZJ54" s="211"/>
      <c r="GZK54" s="211"/>
      <c r="GZL54" s="211"/>
      <c r="GZM54" s="211"/>
      <c r="GZN54" s="211"/>
      <c r="GZO54" s="211"/>
      <c r="GZP54" s="211"/>
      <c r="GZQ54" s="211"/>
      <c r="GZR54" s="211"/>
      <c r="GZS54" s="211"/>
      <c r="GZT54" s="211"/>
      <c r="GZU54" s="211"/>
      <c r="GZV54" s="211"/>
      <c r="GZW54" s="211"/>
      <c r="GZX54" s="211"/>
      <c r="GZY54" s="211"/>
      <c r="GZZ54" s="211"/>
      <c r="HAA54" s="211"/>
      <c r="HAB54" s="211"/>
      <c r="HAC54" s="211"/>
      <c r="HAD54" s="211"/>
      <c r="HAE54" s="211"/>
      <c r="HAF54" s="211"/>
      <c r="HAG54" s="211"/>
      <c r="HAH54" s="211"/>
      <c r="HAI54" s="211"/>
      <c r="HAJ54" s="211"/>
      <c r="HAK54" s="211"/>
      <c r="HAL54" s="211"/>
      <c r="HAM54" s="211"/>
      <c r="HAN54" s="211"/>
      <c r="HAO54" s="211"/>
      <c r="HAP54" s="211"/>
      <c r="HAQ54" s="211"/>
      <c r="HAR54" s="211"/>
      <c r="HAS54" s="211"/>
      <c r="HAT54" s="211"/>
      <c r="HAU54" s="211"/>
      <c r="HAV54" s="211"/>
      <c r="HAW54" s="211"/>
      <c r="HAX54" s="211"/>
      <c r="HAY54" s="211"/>
      <c r="HAZ54" s="211"/>
      <c r="HBA54" s="211"/>
      <c r="HBB54" s="211"/>
      <c r="HBC54" s="211"/>
      <c r="HBD54" s="211"/>
      <c r="HBE54" s="211"/>
      <c r="HBF54" s="211"/>
      <c r="HBG54" s="211"/>
      <c r="HBH54" s="211"/>
      <c r="HBI54" s="211"/>
      <c r="HBJ54" s="211"/>
      <c r="HBK54" s="211"/>
      <c r="HBL54" s="211"/>
      <c r="HBM54" s="211"/>
      <c r="HBN54" s="211"/>
      <c r="HBO54" s="211"/>
      <c r="HBP54" s="211"/>
      <c r="HBQ54" s="211"/>
      <c r="HBR54" s="211"/>
      <c r="HBS54" s="211"/>
      <c r="HBT54" s="211"/>
      <c r="HBU54" s="211"/>
      <c r="HBV54" s="211"/>
      <c r="HBW54" s="211"/>
      <c r="HBX54" s="211"/>
      <c r="HBY54" s="211"/>
      <c r="HBZ54" s="211"/>
      <c r="HCA54" s="211"/>
      <c r="HCB54" s="211"/>
      <c r="HCC54" s="211"/>
      <c r="HCD54" s="211"/>
      <c r="HCE54" s="211"/>
      <c r="HCF54" s="211"/>
      <c r="HCG54" s="211"/>
      <c r="HCH54" s="211"/>
      <c r="HCI54" s="211"/>
      <c r="HCJ54" s="211"/>
      <c r="HCK54" s="211"/>
      <c r="HCL54" s="211"/>
      <c r="HCM54" s="211"/>
      <c r="HCN54" s="211"/>
      <c r="HCO54" s="211"/>
      <c r="HCP54" s="211"/>
      <c r="HCQ54" s="211"/>
      <c r="HCR54" s="211"/>
      <c r="HCS54" s="211"/>
      <c r="HCT54" s="211"/>
      <c r="HCU54" s="211"/>
      <c r="HCV54" s="211"/>
      <c r="HCW54" s="211"/>
      <c r="HCX54" s="211"/>
      <c r="HCY54" s="211"/>
      <c r="HCZ54" s="211"/>
      <c r="HDA54" s="211"/>
      <c r="HDB54" s="211"/>
      <c r="HDC54" s="211"/>
      <c r="HDD54" s="211"/>
      <c r="HDE54" s="211"/>
      <c r="HDF54" s="211"/>
      <c r="HDG54" s="211"/>
      <c r="HDH54" s="211"/>
      <c r="HDI54" s="211"/>
      <c r="HDJ54" s="211"/>
      <c r="HDK54" s="211"/>
      <c r="HDL54" s="211"/>
      <c r="HDM54" s="211"/>
      <c r="HDN54" s="211"/>
      <c r="HDO54" s="211"/>
      <c r="HDP54" s="211"/>
      <c r="HDQ54" s="211"/>
      <c r="HDR54" s="211"/>
      <c r="HDS54" s="211"/>
      <c r="HDT54" s="211"/>
      <c r="HDU54" s="211"/>
      <c r="HDV54" s="211"/>
      <c r="HDW54" s="211"/>
      <c r="HDX54" s="211"/>
      <c r="HDY54" s="211"/>
      <c r="HDZ54" s="211"/>
      <c r="HEA54" s="211"/>
      <c r="HEB54" s="211"/>
      <c r="HEC54" s="211"/>
      <c r="HED54" s="211"/>
      <c r="HEE54" s="211"/>
      <c r="HEF54" s="211"/>
      <c r="HEG54" s="211"/>
      <c r="HEH54" s="211"/>
      <c r="HEI54" s="211"/>
      <c r="HEJ54" s="211"/>
      <c r="HEK54" s="211"/>
      <c r="HEL54" s="211"/>
      <c r="HEM54" s="211"/>
      <c r="HEN54" s="211"/>
      <c r="HEO54" s="211"/>
      <c r="HEP54" s="211"/>
      <c r="HEQ54" s="211"/>
      <c r="HER54" s="211"/>
      <c r="HES54" s="211"/>
      <c r="HET54" s="211"/>
      <c r="HEU54" s="211"/>
      <c r="HEV54" s="211"/>
      <c r="HEW54" s="211"/>
      <c r="HEX54" s="211"/>
      <c r="HEY54" s="211"/>
      <c r="HEZ54" s="211"/>
      <c r="HFA54" s="211"/>
      <c r="HFB54" s="211"/>
      <c r="HFC54" s="211"/>
      <c r="HFD54" s="211"/>
      <c r="HFE54" s="211"/>
      <c r="HFF54" s="211"/>
      <c r="HFG54" s="211"/>
      <c r="HFH54" s="211"/>
      <c r="HFI54" s="211"/>
      <c r="HFJ54" s="211"/>
      <c r="HFK54" s="211"/>
      <c r="HFL54" s="211"/>
      <c r="HFM54" s="211"/>
      <c r="HFN54" s="211"/>
      <c r="HFO54" s="211"/>
      <c r="HFP54" s="211"/>
      <c r="HFQ54" s="211"/>
      <c r="HFR54" s="211"/>
      <c r="HFS54" s="211"/>
      <c r="HFT54" s="211"/>
      <c r="HFU54" s="211"/>
      <c r="HFV54" s="211"/>
      <c r="HFW54" s="211"/>
      <c r="HFX54" s="211"/>
      <c r="HFY54" s="211"/>
      <c r="HFZ54" s="211"/>
      <c r="HGA54" s="211"/>
      <c r="HGB54" s="211"/>
      <c r="HGC54" s="211"/>
      <c r="HGD54" s="211"/>
      <c r="HGE54" s="211"/>
      <c r="HGF54" s="211"/>
      <c r="HGG54" s="211"/>
      <c r="HGH54" s="211"/>
      <c r="HGI54" s="211"/>
      <c r="HGJ54" s="211"/>
      <c r="HGK54" s="211"/>
      <c r="HGL54" s="211"/>
      <c r="HGM54" s="211"/>
      <c r="HGN54" s="211"/>
      <c r="HGO54" s="211"/>
      <c r="HGP54" s="211"/>
      <c r="HGQ54" s="211"/>
      <c r="HGR54" s="211"/>
      <c r="HGS54" s="211"/>
      <c r="HGT54" s="211"/>
      <c r="HGU54" s="211"/>
      <c r="HGV54" s="211"/>
      <c r="HGW54" s="211"/>
      <c r="HGX54" s="211"/>
      <c r="HGY54" s="211"/>
      <c r="HGZ54" s="211"/>
      <c r="HHA54" s="211"/>
      <c r="HHB54" s="211"/>
      <c r="HHC54" s="211"/>
      <c r="HHD54" s="211"/>
      <c r="HHE54" s="211"/>
      <c r="HHF54" s="211"/>
      <c r="HHG54" s="211"/>
      <c r="HHH54" s="211"/>
      <c r="HHI54" s="211"/>
      <c r="HHJ54" s="211"/>
      <c r="HHK54" s="211"/>
      <c r="HHL54" s="211"/>
      <c r="HHM54" s="211"/>
      <c r="HHN54" s="211"/>
      <c r="HHO54" s="211"/>
      <c r="HHP54" s="211"/>
      <c r="HHQ54" s="211"/>
      <c r="HHR54" s="211"/>
      <c r="HHS54" s="211"/>
      <c r="HHT54" s="211"/>
      <c r="HHU54" s="211"/>
      <c r="HHV54" s="211"/>
      <c r="HHW54" s="211"/>
      <c r="HHX54" s="211"/>
      <c r="HHY54" s="211"/>
      <c r="HHZ54" s="211"/>
      <c r="HIA54" s="211"/>
      <c r="HIB54" s="211"/>
      <c r="HIC54" s="211"/>
      <c r="HID54" s="211"/>
      <c r="HIE54" s="211"/>
      <c r="HIF54" s="211"/>
      <c r="HIG54" s="211"/>
      <c r="HIH54" s="211"/>
      <c r="HII54" s="211"/>
      <c r="HIJ54" s="211"/>
      <c r="HIK54" s="211"/>
      <c r="HIL54" s="211"/>
      <c r="HIM54" s="211"/>
      <c r="HIN54" s="211"/>
      <c r="HIO54" s="211"/>
      <c r="HIP54" s="211"/>
      <c r="HIQ54" s="211"/>
      <c r="HIR54" s="211"/>
      <c r="HIS54" s="211"/>
      <c r="HIT54" s="211"/>
      <c r="HIU54" s="211"/>
      <c r="HIV54" s="211"/>
      <c r="HIW54" s="211"/>
      <c r="HIX54" s="211"/>
      <c r="HIY54" s="211"/>
      <c r="HIZ54" s="211"/>
      <c r="HJA54" s="211"/>
      <c r="HJB54" s="211"/>
      <c r="HJC54" s="211"/>
      <c r="HJD54" s="211"/>
      <c r="HJE54" s="211"/>
      <c r="HJF54" s="211"/>
      <c r="HJG54" s="211"/>
      <c r="HJH54" s="211"/>
      <c r="HJI54" s="211"/>
      <c r="HJJ54" s="211"/>
      <c r="HJK54" s="211"/>
      <c r="HJL54" s="211"/>
      <c r="HJM54" s="211"/>
      <c r="HJN54" s="211"/>
      <c r="HJO54" s="211"/>
      <c r="HJP54" s="211"/>
      <c r="HJQ54" s="211"/>
      <c r="HJR54" s="211"/>
      <c r="HJS54" s="211"/>
      <c r="HJT54" s="211"/>
      <c r="HJU54" s="211"/>
      <c r="HJV54" s="211"/>
      <c r="HJW54" s="211"/>
      <c r="HJX54" s="211"/>
      <c r="HJY54" s="211"/>
      <c r="HJZ54" s="211"/>
      <c r="HKA54" s="211"/>
      <c r="HKB54" s="211"/>
      <c r="HKC54" s="211"/>
      <c r="HKD54" s="211"/>
      <c r="HKE54" s="211"/>
      <c r="HKF54" s="211"/>
      <c r="HKG54" s="211"/>
      <c r="HKH54" s="211"/>
      <c r="HKI54" s="211"/>
      <c r="HKJ54" s="211"/>
      <c r="HKK54" s="211"/>
      <c r="HKL54" s="211"/>
      <c r="HKM54" s="211"/>
      <c r="HKN54" s="211"/>
      <c r="HKO54" s="211"/>
      <c r="HKP54" s="211"/>
      <c r="HKQ54" s="211"/>
      <c r="HKR54" s="211"/>
      <c r="HKS54" s="211"/>
      <c r="HKT54" s="211"/>
      <c r="HKU54" s="211"/>
      <c r="HKV54" s="211"/>
      <c r="HKW54" s="211"/>
      <c r="HKX54" s="211"/>
      <c r="HKY54" s="211"/>
      <c r="HKZ54" s="211"/>
      <c r="HLA54" s="211"/>
      <c r="HLB54" s="211"/>
      <c r="HLC54" s="211"/>
      <c r="HLD54" s="211"/>
      <c r="HLE54" s="211"/>
      <c r="HLF54" s="211"/>
      <c r="HLG54" s="211"/>
      <c r="HLH54" s="211"/>
      <c r="HLI54" s="211"/>
      <c r="HLJ54" s="211"/>
      <c r="HLK54" s="211"/>
      <c r="HLL54" s="211"/>
      <c r="HLM54" s="211"/>
      <c r="HLN54" s="211"/>
      <c r="HLO54" s="211"/>
      <c r="HLP54" s="211"/>
      <c r="HLQ54" s="211"/>
      <c r="HLR54" s="211"/>
      <c r="HLS54" s="211"/>
      <c r="HLT54" s="211"/>
      <c r="HLU54" s="211"/>
      <c r="HLV54" s="211"/>
      <c r="HLW54" s="211"/>
      <c r="HLX54" s="211"/>
      <c r="HLY54" s="211"/>
      <c r="HLZ54" s="211"/>
      <c r="HMA54" s="211"/>
      <c r="HMB54" s="211"/>
      <c r="HMC54" s="211"/>
      <c r="HMD54" s="211"/>
      <c r="HME54" s="211"/>
      <c r="HMF54" s="211"/>
      <c r="HMG54" s="211"/>
      <c r="HMH54" s="211"/>
      <c r="HMI54" s="211"/>
      <c r="HMJ54" s="211"/>
      <c r="HMK54" s="211"/>
      <c r="HML54" s="211"/>
      <c r="HMM54" s="211"/>
      <c r="HMN54" s="211"/>
      <c r="HMO54" s="211"/>
      <c r="HMP54" s="211"/>
      <c r="HMQ54" s="211"/>
      <c r="HMR54" s="211"/>
      <c r="HMS54" s="211"/>
      <c r="HMT54" s="211"/>
      <c r="HMU54" s="211"/>
      <c r="HMV54" s="211"/>
      <c r="HMW54" s="211"/>
      <c r="HMX54" s="211"/>
      <c r="HMY54" s="211"/>
      <c r="HMZ54" s="211"/>
      <c r="HNA54" s="211"/>
      <c r="HNB54" s="211"/>
      <c r="HNC54" s="211"/>
      <c r="HND54" s="211"/>
      <c r="HNE54" s="211"/>
      <c r="HNF54" s="211"/>
      <c r="HNG54" s="211"/>
      <c r="HNH54" s="211"/>
      <c r="HNI54" s="211"/>
      <c r="HNJ54" s="211"/>
      <c r="HNK54" s="211"/>
      <c r="HNL54" s="211"/>
      <c r="HNM54" s="211"/>
      <c r="HNN54" s="211"/>
      <c r="HNO54" s="211"/>
      <c r="HNP54" s="211"/>
      <c r="HNQ54" s="211"/>
      <c r="HNR54" s="211"/>
      <c r="HNS54" s="211"/>
      <c r="HNT54" s="211"/>
      <c r="HNU54" s="211"/>
      <c r="HNV54" s="211"/>
      <c r="HNW54" s="211"/>
      <c r="HNX54" s="211"/>
      <c r="HNY54" s="211"/>
      <c r="HNZ54" s="211"/>
      <c r="HOA54" s="211"/>
      <c r="HOB54" s="211"/>
      <c r="HOC54" s="211"/>
      <c r="HOD54" s="211"/>
      <c r="HOE54" s="211"/>
      <c r="HOF54" s="211"/>
      <c r="HOG54" s="211"/>
      <c r="HOH54" s="211"/>
      <c r="HOI54" s="211"/>
      <c r="HOJ54" s="211"/>
      <c r="HOK54" s="211"/>
      <c r="HOL54" s="211"/>
      <c r="HOM54" s="211"/>
      <c r="HON54" s="211"/>
      <c r="HOO54" s="211"/>
      <c r="HOP54" s="211"/>
      <c r="HOQ54" s="211"/>
      <c r="HOR54" s="211"/>
      <c r="HOS54" s="211"/>
      <c r="HOT54" s="211"/>
      <c r="HOU54" s="211"/>
      <c r="HOV54" s="211"/>
      <c r="HOW54" s="211"/>
      <c r="HOX54" s="211"/>
      <c r="HOY54" s="211"/>
      <c r="HOZ54" s="211"/>
      <c r="HPA54" s="211"/>
      <c r="HPB54" s="211"/>
      <c r="HPC54" s="211"/>
      <c r="HPD54" s="211"/>
      <c r="HPE54" s="211"/>
      <c r="HPF54" s="211"/>
      <c r="HPG54" s="211"/>
      <c r="HPH54" s="211"/>
      <c r="HPI54" s="211"/>
      <c r="HPJ54" s="211"/>
      <c r="HPK54" s="211"/>
      <c r="HPL54" s="211"/>
      <c r="HPM54" s="211"/>
      <c r="HPN54" s="211"/>
      <c r="HPO54" s="211"/>
      <c r="HPP54" s="211"/>
      <c r="HPQ54" s="211"/>
      <c r="HPR54" s="211"/>
      <c r="HPS54" s="211"/>
      <c r="HPT54" s="211"/>
      <c r="HPU54" s="211"/>
      <c r="HPV54" s="211"/>
      <c r="HPW54" s="211"/>
      <c r="HPX54" s="211"/>
      <c r="HPY54" s="211"/>
      <c r="HPZ54" s="211"/>
      <c r="HQA54" s="211"/>
      <c r="HQB54" s="211"/>
      <c r="HQC54" s="211"/>
      <c r="HQD54" s="211"/>
      <c r="HQE54" s="211"/>
      <c r="HQF54" s="211"/>
      <c r="HQG54" s="211"/>
      <c r="HQH54" s="211"/>
      <c r="HQI54" s="211"/>
      <c r="HQJ54" s="211"/>
      <c r="HQK54" s="211"/>
      <c r="HQL54" s="211"/>
      <c r="HQM54" s="211"/>
      <c r="HQN54" s="211"/>
      <c r="HQO54" s="211"/>
      <c r="HQP54" s="211"/>
      <c r="HQQ54" s="211"/>
      <c r="HQR54" s="211"/>
      <c r="HQS54" s="211"/>
      <c r="HQT54" s="211"/>
      <c r="HQU54" s="211"/>
      <c r="HQV54" s="211"/>
      <c r="HQW54" s="211"/>
      <c r="HQX54" s="211"/>
      <c r="HQY54" s="211"/>
      <c r="HQZ54" s="211"/>
      <c r="HRA54" s="211"/>
      <c r="HRB54" s="211"/>
      <c r="HRC54" s="211"/>
      <c r="HRD54" s="211"/>
      <c r="HRE54" s="211"/>
      <c r="HRF54" s="211"/>
      <c r="HRG54" s="211"/>
      <c r="HRH54" s="211"/>
      <c r="HRI54" s="211"/>
      <c r="HRJ54" s="211"/>
      <c r="HRK54" s="211"/>
      <c r="HRL54" s="211"/>
      <c r="HRM54" s="211"/>
      <c r="HRN54" s="211"/>
      <c r="HRO54" s="211"/>
      <c r="HRP54" s="211"/>
      <c r="HRQ54" s="211"/>
      <c r="HRR54" s="211"/>
      <c r="HRS54" s="211"/>
      <c r="HRT54" s="211"/>
      <c r="HRU54" s="211"/>
      <c r="HRV54" s="211"/>
      <c r="HRW54" s="211"/>
      <c r="HRX54" s="211"/>
      <c r="HRY54" s="211"/>
      <c r="HRZ54" s="211"/>
      <c r="HSA54" s="211"/>
      <c r="HSB54" s="211"/>
      <c r="HSC54" s="211"/>
      <c r="HSD54" s="211"/>
      <c r="HSE54" s="211"/>
      <c r="HSF54" s="211"/>
      <c r="HSG54" s="211"/>
      <c r="HSH54" s="211"/>
      <c r="HSI54" s="211"/>
      <c r="HSJ54" s="211"/>
      <c r="HSK54" s="211"/>
      <c r="HSL54" s="211"/>
      <c r="HSM54" s="211"/>
      <c r="HSN54" s="211"/>
      <c r="HSO54" s="211"/>
      <c r="HSP54" s="211"/>
      <c r="HSQ54" s="211"/>
      <c r="HSR54" s="211"/>
      <c r="HSS54" s="211"/>
      <c r="HST54" s="211"/>
      <c r="HSU54" s="211"/>
      <c r="HSV54" s="211"/>
      <c r="HSW54" s="211"/>
      <c r="HSX54" s="211"/>
      <c r="HSY54" s="211"/>
      <c r="HSZ54" s="211"/>
      <c r="HTA54" s="211"/>
      <c r="HTB54" s="211"/>
      <c r="HTC54" s="211"/>
      <c r="HTD54" s="211"/>
      <c r="HTE54" s="211"/>
      <c r="HTF54" s="211"/>
      <c r="HTG54" s="211"/>
      <c r="HTH54" s="211"/>
      <c r="HTI54" s="211"/>
      <c r="HTJ54" s="211"/>
      <c r="HTK54" s="211"/>
      <c r="HTL54" s="211"/>
      <c r="HTM54" s="211"/>
      <c r="HTN54" s="211"/>
      <c r="HTO54" s="211"/>
      <c r="HTP54" s="211"/>
      <c r="HTQ54" s="211"/>
      <c r="HTR54" s="211"/>
      <c r="HTS54" s="211"/>
      <c r="HTT54" s="211"/>
      <c r="HTU54" s="211"/>
      <c r="HTV54" s="211"/>
      <c r="HTW54" s="211"/>
      <c r="HTX54" s="211"/>
      <c r="HTY54" s="211"/>
      <c r="HTZ54" s="211"/>
      <c r="HUA54" s="211"/>
      <c r="HUB54" s="211"/>
      <c r="HUC54" s="211"/>
      <c r="HUD54" s="211"/>
      <c r="HUE54" s="211"/>
      <c r="HUF54" s="211"/>
      <c r="HUG54" s="211"/>
      <c r="HUH54" s="211"/>
      <c r="HUI54" s="211"/>
      <c r="HUJ54" s="211"/>
      <c r="HUK54" s="211"/>
      <c r="HUL54" s="211"/>
      <c r="HUM54" s="211"/>
      <c r="HUN54" s="211"/>
      <c r="HUO54" s="211"/>
      <c r="HUP54" s="211"/>
      <c r="HUQ54" s="211"/>
      <c r="HUR54" s="211"/>
      <c r="HUS54" s="211"/>
      <c r="HUT54" s="211"/>
      <c r="HUU54" s="211"/>
      <c r="HUV54" s="211"/>
      <c r="HUW54" s="211"/>
      <c r="HUX54" s="211"/>
      <c r="HUY54" s="211"/>
      <c r="HUZ54" s="211"/>
      <c r="HVA54" s="211"/>
      <c r="HVB54" s="211"/>
      <c r="HVC54" s="211"/>
      <c r="HVD54" s="211"/>
      <c r="HVE54" s="211"/>
      <c r="HVF54" s="211"/>
      <c r="HVG54" s="211"/>
      <c r="HVH54" s="211"/>
      <c r="HVI54" s="211"/>
      <c r="HVJ54" s="211"/>
      <c r="HVK54" s="211"/>
      <c r="HVL54" s="211"/>
      <c r="HVM54" s="211"/>
      <c r="HVN54" s="211"/>
      <c r="HVO54" s="211"/>
      <c r="HVP54" s="211"/>
      <c r="HVQ54" s="211"/>
      <c r="HVR54" s="211"/>
      <c r="HVS54" s="211"/>
      <c r="HVT54" s="211"/>
      <c r="HVU54" s="211"/>
      <c r="HVV54" s="211"/>
      <c r="HVW54" s="211"/>
      <c r="HVX54" s="211"/>
      <c r="HVY54" s="211"/>
      <c r="HVZ54" s="211"/>
      <c r="HWA54" s="211"/>
      <c r="HWB54" s="211"/>
      <c r="HWC54" s="211"/>
      <c r="HWD54" s="211"/>
      <c r="HWE54" s="211"/>
      <c r="HWF54" s="211"/>
      <c r="HWG54" s="211"/>
      <c r="HWH54" s="211"/>
      <c r="HWI54" s="211"/>
      <c r="HWJ54" s="211"/>
      <c r="HWK54" s="211"/>
      <c r="HWL54" s="211"/>
      <c r="HWM54" s="211"/>
      <c r="HWN54" s="211"/>
      <c r="HWO54" s="211"/>
      <c r="HWP54" s="211"/>
      <c r="HWQ54" s="211"/>
      <c r="HWR54" s="211"/>
      <c r="HWS54" s="211"/>
      <c r="HWT54" s="211"/>
      <c r="HWU54" s="211"/>
      <c r="HWV54" s="211"/>
      <c r="HWW54" s="211"/>
      <c r="HWX54" s="211"/>
      <c r="HWY54" s="211"/>
      <c r="HWZ54" s="211"/>
      <c r="HXA54" s="211"/>
      <c r="HXB54" s="211"/>
      <c r="HXC54" s="211"/>
      <c r="HXD54" s="211"/>
      <c r="HXE54" s="211"/>
      <c r="HXF54" s="211"/>
      <c r="HXG54" s="211"/>
      <c r="HXH54" s="211"/>
      <c r="HXI54" s="211"/>
      <c r="HXJ54" s="211"/>
      <c r="HXK54" s="211"/>
      <c r="HXL54" s="211"/>
      <c r="HXM54" s="211"/>
      <c r="HXN54" s="211"/>
      <c r="HXO54" s="211"/>
      <c r="HXP54" s="211"/>
      <c r="HXQ54" s="211"/>
      <c r="HXR54" s="211"/>
      <c r="HXS54" s="211"/>
      <c r="HXT54" s="211"/>
      <c r="HXU54" s="211"/>
      <c r="HXV54" s="211"/>
      <c r="HXW54" s="211"/>
      <c r="HXX54" s="211"/>
      <c r="HXY54" s="211"/>
      <c r="HXZ54" s="211"/>
      <c r="HYA54" s="211"/>
      <c r="HYB54" s="211"/>
      <c r="HYC54" s="211"/>
      <c r="HYD54" s="211"/>
      <c r="HYE54" s="211"/>
      <c r="HYF54" s="211"/>
      <c r="HYG54" s="211"/>
      <c r="HYH54" s="211"/>
      <c r="HYI54" s="211"/>
      <c r="HYJ54" s="211"/>
      <c r="HYK54" s="211"/>
      <c r="HYL54" s="211"/>
      <c r="HYM54" s="211"/>
      <c r="HYN54" s="211"/>
      <c r="HYO54" s="211"/>
      <c r="HYP54" s="211"/>
      <c r="HYQ54" s="211"/>
      <c r="HYR54" s="211"/>
      <c r="HYS54" s="211"/>
      <c r="HYT54" s="211"/>
      <c r="HYU54" s="211"/>
      <c r="HYV54" s="211"/>
      <c r="HYW54" s="211"/>
      <c r="HYX54" s="211"/>
      <c r="HYY54" s="211"/>
      <c r="HYZ54" s="211"/>
      <c r="HZA54" s="211"/>
      <c r="HZB54" s="211"/>
      <c r="HZC54" s="211"/>
      <c r="HZD54" s="211"/>
      <c r="HZE54" s="211"/>
      <c r="HZF54" s="211"/>
      <c r="HZG54" s="211"/>
      <c r="HZH54" s="211"/>
      <c r="HZI54" s="211"/>
      <c r="HZJ54" s="211"/>
      <c r="HZK54" s="211"/>
      <c r="HZL54" s="211"/>
      <c r="HZM54" s="211"/>
      <c r="HZN54" s="211"/>
      <c r="HZO54" s="211"/>
      <c r="HZP54" s="211"/>
      <c r="HZQ54" s="211"/>
      <c r="HZR54" s="211"/>
      <c r="HZS54" s="211"/>
      <c r="HZT54" s="211"/>
      <c r="HZU54" s="211"/>
      <c r="HZV54" s="211"/>
      <c r="HZW54" s="211"/>
      <c r="HZX54" s="211"/>
      <c r="HZY54" s="211"/>
      <c r="HZZ54" s="211"/>
      <c r="IAA54" s="211"/>
      <c r="IAB54" s="211"/>
      <c r="IAC54" s="211"/>
      <c r="IAD54" s="211"/>
      <c r="IAE54" s="211"/>
      <c r="IAF54" s="211"/>
      <c r="IAG54" s="211"/>
      <c r="IAH54" s="211"/>
      <c r="IAI54" s="211"/>
      <c r="IAJ54" s="211"/>
      <c r="IAK54" s="211"/>
      <c r="IAL54" s="211"/>
      <c r="IAM54" s="211"/>
      <c r="IAN54" s="211"/>
      <c r="IAO54" s="211"/>
      <c r="IAP54" s="211"/>
      <c r="IAQ54" s="211"/>
      <c r="IAR54" s="211"/>
      <c r="IAS54" s="211"/>
      <c r="IAT54" s="211"/>
      <c r="IAU54" s="211"/>
      <c r="IAV54" s="211"/>
      <c r="IAW54" s="211"/>
      <c r="IAX54" s="211"/>
      <c r="IAY54" s="211"/>
      <c r="IAZ54" s="211"/>
      <c r="IBA54" s="211"/>
      <c r="IBB54" s="211"/>
      <c r="IBC54" s="211"/>
      <c r="IBD54" s="211"/>
      <c r="IBE54" s="211"/>
      <c r="IBF54" s="211"/>
      <c r="IBG54" s="211"/>
      <c r="IBH54" s="211"/>
      <c r="IBI54" s="211"/>
      <c r="IBJ54" s="211"/>
      <c r="IBK54" s="211"/>
      <c r="IBL54" s="211"/>
      <c r="IBM54" s="211"/>
      <c r="IBN54" s="211"/>
      <c r="IBO54" s="211"/>
      <c r="IBP54" s="211"/>
      <c r="IBQ54" s="211"/>
      <c r="IBR54" s="211"/>
      <c r="IBS54" s="211"/>
      <c r="IBT54" s="211"/>
      <c r="IBU54" s="211"/>
      <c r="IBV54" s="211"/>
      <c r="IBW54" s="211"/>
      <c r="IBX54" s="211"/>
      <c r="IBY54" s="211"/>
      <c r="IBZ54" s="211"/>
      <c r="ICA54" s="211"/>
      <c r="ICB54" s="211"/>
      <c r="ICC54" s="211"/>
      <c r="ICD54" s="211"/>
      <c r="ICE54" s="211"/>
      <c r="ICF54" s="211"/>
      <c r="ICG54" s="211"/>
      <c r="ICH54" s="211"/>
      <c r="ICI54" s="211"/>
      <c r="ICJ54" s="211"/>
      <c r="ICK54" s="211"/>
      <c r="ICL54" s="211"/>
      <c r="ICM54" s="211"/>
      <c r="ICN54" s="211"/>
      <c r="ICO54" s="211"/>
      <c r="ICP54" s="211"/>
      <c r="ICQ54" s="211"/>
      <c r="ICR54" s="211"/>
      <c r="ICS54" s="211"/>
      <c r="ICT54" s="211"/>
      <c r="ICU54" s="211"/>
      <c r="ICV54" s="211"/>
      <c r="ICW54" s="211"/>
      <c r="ICX54" s="211"/>
      <c r="ICY54" s="211"/>
      <c r="ICZ54" s="211"/>
      <c r="IDA54" s="211"/>
      <c r="IDB54" s="211"/>
      <c r="IDC54" s="211"/>
      <c r="IDD54" s="211"/>
      <c r="IDE54" s="211"/>
      <c r="IDF54" s="211"/>
      <c r="IDG54" s="211"/>
      <c r="IDH54" s="211"/>
      <c r="IDI54" s="211"/>
      <c r="IDJ54" s="211"/>
      <c r="IDK54" s="211"/>
      <c r="IDL54" s="211"/>
      <c r="IDM54" s="211"/>
      <c r="IDN54" s="211"/>
      <c r="IDO54" s="211"/>
      <c r="IDP54" s="211"/>
      <c r="IDQ54" s="211"/>
      <c r="IDR54" s="211"/>
      <c r="IDS54" s="211"/>
      <c r="IDT54" s="211"/>
      <c r="IDU54" s="211"/>
      <c r="IDV54" s="211"/>
      <c r="IDW54" s="211"/>
      <c r="IDX54" s="211"/>
      <c r="IDY54" s="211"/>
      <c r="IDZ54" s="211"/>
      <c r="IEA54" s="211"/>
      <c r="IEB54" s="211"/>
      <c r="IEC54" s="211"/>
      <c r="IED54" s="211"/>
      <c r="IEE54" s="211"/>
      <c r="IEF54" s="211"/>
      <c r="IEG54" s="211"/>
      <c r="IEH54" s="211"/>
      <c r="IEI54" s="211"/>
      <c r="IEJ54" s="211"/>
      <c r="IEK54" s="211"/>
      <c r="IEL54" s="211"/>
      <c r="IEM54" s="211"/>
      <c r="IEN54" s="211"/>
      <c r="IEO54" s="211"/>
      <c r="IEP54" s="211"/>
      <c r="IEQ54" s="211"/>
      <c r="IER54" s="211"/>
      <c r="IES54" s="211"/>
      <c r="IET54" s="211"/>
      <c r="IEU54" s="211"/>
      <c r="IEV54" s="211"/>
      <c r="IEW54" s="211"/>
      <c r="IEX54" s="211"/>
      <c r="IEY54" s="211"/>
      <c r="IEZ54" s="211"/>
      <c r="IFA54" s="211"/>
      <c r="IFB54" s="211"/>
      <c r="IFC54" s="211"/>
      <c r="IFD54" s="211"/>
      <c r="IFE54" s="211"/>
      <c r="IFF54" s="211"/>
      <c r="IFG54" s="211"/>
      <c r="IFH54" s="211"/>
      <c r="IFI54" s="211"/>
      <c r="IFJ54" s="211"/>
      <c r="IFK54" s="211"/>
      <c r="IFL54" s="211"/>
      <c r="IFM54" s="211"/>
      <c r="IFN54" s="211"/>
      <c r="IFO54" s="211"/>
      <c r="IFP54" s="211"/>
      <c r="IFQ54" s="211"/>
      <c r="IFR54" s="211"/>
      <c r="IFS54" s="211"/>
      <c r="IFT54" s="211"/>
      <c r="IFU54" s="211"/>
      <c r="IFV54" s="211"/>
      <c r="IFW54" s="211"/>
      <c r="IFX54" s="211"/>
      <c r="IFY54" s="211"/>
      <c r="IFZ54" s="211"/>
      <c r="IGA54" s="211"/>
      <c r="IGB54" s="211"/>
      <c r="IGC54" s="211"/>
      <c r="IGD54" s="211"/>
      <c r="IGE54" s="211"/>
      <c r="IGF54" s="211"/>
      <c r="IGG54" s="211"/>
      <c r="IGH54" s="211"/>
      <c r="IGI54" s="211"/>
      <c r="IGJ54" s="211"/>
      <c r="IGK54" s="211"/>
      <c r="IGL54" s="211"/>
      <c r="IGM54" s="211"/>
      <c r="IGN54" s="211"/>
      <c r="IGO54" s="211"/>
      <c r="IGP54" s="211"/>
      <c r="IGQ54" s="211"/>
      <c r="IGR54" s="211"/>
      <c r="IGS54" s="211"/>
      <c r="IGT54" s="211"/>
      <c r="IGU54" s="211"/>
      <c r="IGV54" s="211"/>
      <c r="IGW54" s="211"/>
      <c r="IGX54" s="211"/>
      <c r="IGY54" s="211"/>
      <c r="IGZ54" s="211"/>
      <c r="IHA54" s="211"/>
      <c r="IHB54" s="211"/>
      <c r="IHC54" s="211"/>
      <c r="IHD54" s="211"/>
      <c r="IHE54" s="211"/>
      <c r="IHF54" s="211"/>
      <c r="IHG54" s="211"/>
      <c r="IHH54" s="211"/>
      <c r="IHI54" s="211"/>
      <c r="IHJ54" s="211"/>
      <c r="IHK54" s="211"/>
      <c r="IHL54" s="211"/>
      <c r="IHM54" s="211"/>
      <c r="IHN54" s="211"/>
      <c r="IHO54" s="211"/>
      <c r="IHP54" s="211"/>
      <c r="IHQ54" s="211"/>
      <c r="IHR54" s="211"/>
      <c r="IHS54" s="211"/>
      <c r="IHT54" s="211"/>
      <c r="IHU54" s="211"/>
      <c r="IHV54" s="211"/>
      <c r="IHW54" s="211"/>
      <c r="IHX54" s="211"/>
      <c r="IHY54" s="211"/>
      <c r="IHZ54" s="211"/>
      <c r="IIA54" s="211"/>
      <c r="IIB54" s="211"/>
      <c r="IIC54" s="211"/>
      <c r="IID54" s="211"/>
      <c r="IIE54" s="211"/>
      <c r="IIF54" s="211"/>
      <c r="IIG54" s="211"/>
      <c r="IIH54" s="211"/>
      <c r="III54" s="211"/>
      <c r="IIJ54" s="211"/>
      <c r="IIK54" s="211"/>
      <c r="IIL54" s="211"/>
      <c r="IIM54" s="211"/>
      <c r="IIN54" s="211"/>
      <c r="IIO54" s="211"/>
      <c r="IIP54" s="211"/>
      <c r="IIQ54" s="211"/>
      <c r="IIR54" s="211"/>
      <c r="IIS54" s="211"/>
      <c r="IIT54" s="211"/>
      <c r="IIU54" s="211"/>
      <c r="IIV54" s="211"/>
      <c r="IIW54" s="211"/>
      <c r="IIX54" s="211"/>
      <c r="IIY54" s="211"/>
      <c r="IIZ54" s="211"/>
      <c r="IJA54" s="211"/>
      <c r="IJB54" s="211"/>
      <c r="IJC54" s="211"/>
      <c r="IJD54" s="211"/>
      <c r="IJE54" s="211"/>
      <c r="IJF54" s="211"/>
      <c r="IJG54" s="211"/>
      <c r="IJH54" s="211"/>
      <c r="IJI54" s="211"/>
      <c r="IJJ54" s="211"/>
      <c r="IJK54" s="211"/>
      <c r="IJL54" s="211"/>
      <c r="IJM54" s="211"/>
      <c r="IJN54" s="211"/>
      <c r="IJO54" s="211"/>
      <c r="IJP54" s="211"/>
      <c r="IJQ54" s="211"/>
      <c r="IJR54" s="211"/>
      <c r="IJS54" s="211"/>
      <c r="IJT54" s="211"/>
      <c r="IJU54" s="211"/>
      <c r="IJV54" s="211"/>
      <c r="IJW54" s="211"/>
      <c r="IJX54" s="211"/>
      <c r="IJY54" s="211"/>
      <c r="IJZ54" s="211"/>
      <c r="IKA54" s="211"/>
      <c r="IKB54" s="211"/>
      <c r="IKC54" s="211"/>
      <c r="IKD54" s="211"/>
      <c r="IKE54" s="211"/>
      <c r="IKF54" s="211"/>
      <c r="IKG54" s="211"/>
      <c r="IKH54" s="211"/>
      <c r="IKI54" s="211"/>
      <c r="IKJ54" s="211"/>
      <c r="IKK54" s="211"/>
      <c r="IKL54" s="211"/>
      <c r="IKM54" s="211"/>
      <c r="IKN54" s="211"/>
      <c r="IKO54" s="211"/>
      <c r="IKP54" s="211"/>
      <c r="IKQ54" s="211"/>
      <c r="IKR54" s="211"/>
      <c r="IKS54" s="211"/>
      <c r="IKT54" s="211"/>
      <c r="IKU54" s="211"/>
      <c r="IKV54" s="211"/>
      <c r="IKW54" s="211"/>
      <c r="IKX54" s="211"/>
      <c r="IKY54" s="211"/>
      <c r="IKZ54" s="211"/>
      <c r="ILA54" s="211"/>
      <c r="ILB54" s="211"/>
      <c r="ILC54" s="211"/>
      <c r="ILD54" s="211"/>
      <c r="ILE54" s="211"/>
      <c r="ILF54" s="211"/>
      <c r="ILG54" s="211"/>
      <c r="ILH54" s="211"/>
      <c r="ILI54" s="211"/>
      <c r="ILJ54" s="211"/>
      <c r="ILK54" s="211"/>
      <c r="ILL54" s="211"/>
      <c r="ILM54" s="211"/>
      <c r="ILN54" s="211"/>
      <c r="ILO54" s="211"/>
      <c r="ILP54" s="211"/>
      <c r="ILQ54" s="211"/>
      <c r="ILR54" s="211"/>
      <c r="ILS54" s="211"/>
      <c r="ILT54" s="211"/>
      <c r="ILU54" s="211"/>
      <c r="ILV54" s="211"/>
      <c r="ILW54" s="211"/>
      <c r="ILX54" s="211"/>
      <c r="ILY54" s="211"/>
      <c r="ILZ54" s="211"/>
      <c r="IMA54" s="211"/>
      <c r="IMB54" s="211"/>
      <c r="IMC54" s="211"/>
      <c r="IMD54" s="211"/>
      <c r="IME54" s="211"/>
      <c r="IMF54" s="211"/>
      <c r="IMG54" s="211"/>
      <c r="IMH54" s="211"/>
      <c r="IMI54" s="211"/>
      <c r="IMJ54" s="211"/>
      <c r="IMK54" s="211"/>
      <c r="IML54" s="211"/>
      <c r="IMM54" s="211"/>
      <c r="IMN54" s="211"/>
      <c r="IMO54" s="211"/>
      <c r="IMP54" s="211"/>
      <c r="IMQ54" s="211"/>
      <c r="IMR54" s="211"/>
      <c r="IMS54" s="211"/>
      <c r="IMT54" s="211"/>
      <c r="IMU54" s="211"/>
      <c r="IMV54" s="211"/>
      <c r="IMW54" s="211"/>
      <c r="IMX54" s="211"/>
      <c r="IMY54" s="211"/>
      <c r="IMZ54" s="211"/>
      <c r="INA54" s="211"/>
      <c r="INB54" s="211"/>
      <c r="INC54" s="211"/>
      <c r="IND54" s="211"/>
      <c r="INE54" s="211"/>
      <c r="INF54" s="211"/>
      <c r="ING54" s="211"/>
      <c r="INH54" s="211"/>
      <c r="INI54" s="211"/>
      <c r="INJ54" s="211"/>
      <c r="INK54" s="211"/>
      <c r="INL54" s="211"/>
      <c r="INM54" s="211"/>
      <c r="INN54" s="211"/>
      <c r="INO54" s="211"/>
      <c r="INP54" s="211"/>
      <c r="INQ54" s="211"/>
      <c r="INR54" s="211"/>
      <c r="INS54" s="211"/>
      <c r="INT54" s="211"/>
      <c r="INU54" s="211"/>
      <c r="INV54" s="211"/>
      <c r="INW54" s="211"/>
      <c r="INX54" s="211"/>
      <c r="INY54" s="211"/>
      <c r="INZ54" s="211"/>
      <c r="IOA54" s="211"/>
      <c r="IOB54" s="211"/>
      <c r="IOC54" s="211"/>
      <c r="IOD54" s="211"/>
      <c r="IOE54" s="211"/>
      <c r="IOF54" s="211"/>
      <c r="IOG54" s="211"/>
      <c r="IOH54" s="211"/>
      <c r="IOI54" s="211"/>
      <c r="IOJ54" s="211"/>
      <c r="IOK54" s="211"/>
      <c r="IOL54" s="211"/>
      <c r="IOM54" s="211"/>
      <c r="ION54" s="211"/>
      <c r="IOO54" s="211"/>
      <c r="IOP54" s="211"/>
      <c r="IOQ54" s="211"/>
      <c r="IOR54" s="211"/>
      <c r="IOS54" s="211"/>
      <c r="IOT54" s="211"/>
      <c r="IOU54" s="211"/>
      <c r="IOV54" s="211"/>
      <c r="IOW54" s="211"/>
      <c r="IOX54" s="211"/>
      <c r="IOY54" s="211"/>
      <c r="IOZ54" s="211"/>
      <c r="IPA54" s="211"/>
      <c r="IPB54" s="211"/>
      <c r="IPC54" s="211"/>
      <c r="IPD54" s="211"/>
      <c r="IPE54" s="211"/>
      <c r="IPF54" s="211"/>
      <c r="IPG54" s="211"/>
      <c r="IPH54" s="211"/>
      <c r="IPI54" s="211"/>
      <c r="IPJ54" s="211"/>
      <c r="IPK54" s="211"/>
      <c r="IPL54" s="211"/>
      <c r="IPM54" s="211"/>
      <c r="IPN54" s="211"/>
      <c r="IPO54" s="211"/>
      <c r="IPP54" s="211"/>
      <c r="IPQ54" s="211"/>
      <c r="IPR54" s="211"/>
      <c r="IPS54" s="211"/>
      <c r="IPT54" s="211"/>
      <c r="IPU54" s="211"/>
      <c r="IPV54" s="211"/>
      <c r="IPW54" s="211"/>
      <c r="IPX54" s="211"/>
      <c r="IPY54" s="211"/>
      <c r="IPZ54" s="211"/>
      <c r="IQA54" s="211"/>
      <c r="IQB54" s="211"/>
      <c r="IQC54" s="211"/>
      <c r="IQD54" s="211"/>
      <c r="IQE54" s="211"/>
      <c r="IQF54" s="211"/>
      <c r="IQG54" s="211"/>
      <c r="IQH54" s="211"/>
      <c r="IQI54" s="211"/>
      <c r="IQJ54" s="211"/>
      <c r="IQK54" s="211"/>
      <c r="IQL54" s="211"/>
      <c r="IQM54" s="211"/>
      <c r="IQN54" s="211"/>
      <c r="IQO54" s="211"/>
      <c r="IQP54" s="211"/>
      <c r="IQQ54" s="211"/>
      <c r="IQR54" s="211"/>
      <c r="IQS54" s="211"/>
      <c r="IQT54" s="211"/>
      <c r="IQU54" s="211"/>
      <c r="IQV54" s="211"/>
      <c r="IQW54" s="211"/>
      <c r="IQX54" s="211"/>
      <c r="IQY54" s="211"/>
      <c r="IQZ54" s="211"/>
      <c r="IRA54" s="211"/>
      <c r="IRB54" s="211"/>
      <c r="IRC54" s="211"/>
      <c r="IRD54" s="211"/>
      <c r="IRE54" s="211"/>
      <c r="IRF54" s="211"/>
      <c r="IRG54" s="211"/>
      <c r="IRH54" s="211"/>
      <c r="IRI54" s="211"/>
      <c r="IRJ54" s="211"/>
      <c r="IRK54" s="211"/>
      <c r="IRL54" s="211"/>
      <c r="IRM54" s="211"/>
      <c r="IRN54" s="211"/>
      <c r="IRO54" s="211"/>
      <c r="IRP54" s="211"/>
      <c r="IRQ54" s="211"/>
      <c r="IRR54" s="211"/>
      <c r="IRS54" s="211"/>
      <c r="IRT54" s="211"/>
      <c r="IRU54" s="211"/>
      <c r="IRV54" s="211"/>
      <c r="IRW54" s="211"/>
      <c r="IRX54" s="211"/>
      <c r="IRY54" s="211"/>
      <c r="IRZ54" s="211"/>
      <c r="ISA54" s="211"/>
      <c r="ISB54" s="211"/>
      <c r="ISC54" s="211"/>
      <c r="ISD54" s="211"/>
      <c r="ISE54" s="211"/>
      <c r="ISF54" s="211"/>
      <c r="ISG54" s="211"/>
      <c r="ISH54" s="211"/>
      <c r="ISI54" s="211"/>
      <c r="ISJ54" s="211"/>
      <c r="ISK54" s="211"/>
      <c r="ISL54" s="211"/>
      <c r="ISM54" s="211"/>
      <c r="ISN54" s="211"/>
      <c r="ISO54" s="211"/>
      <c r="ISP54" s="211"/>
      <c r="ISQ54" s="211"/>
      <c r="ISR54" s="211"/>
      <c r="ISS54" s="211"/>
      <c r="IST54" s="211"/>
      <c r="ISU54" s="211"/>
      <c r="ISV54" s="211"/>
      <c r="ISW54" s="211"/>
      <c r="ISX54" s="211"/>
      <c r="ISY54" s="211"/>
      <c r="ISZ54" s="211"/>
      <c r="ITA54" s="211"/>
      <c r="ITB54" s="211"/>
      <c r="ITC54" s="211"/>
      <c r="ITD54" s="211"/>
      <c r="ITE54" s="211"/>
      <c r="ITF54" s="211"/>
      <c r="ITG54" s="211"/>
      <c r="ITH54" s="211"/>
      <c r="ITI54" s="211"/>
      <c r="ITJ54" s="211"/>
      <c r="ITK54" s="211"/>
      <c r="ITL54" s="211"/>
      <c r="ITM54" s="211"/>
      <c r="ITN54" s="211"/>
      <c r="ITO54" s="211"/>
      <c r="ITP54" s="211"/>
      <c r="ITQ54" s="211"/>
      <c r="ITR54" s="211"/>
      <c r="ITS54" s="211"/>
      <c r="ITT54" s="211"/>
      <c r="ITU54" s="211"/>
      <c r="ITV54" s="211"/>
      <c r="ITW54" s="211"/>
      <c r="ITX54" s="211"/>
      <c r="ITY54" s="211"/>
      <c r="ITZ54" s="211"/>
      <c r="IUA54" s="211"/>
      <c r="IUB54" s="211"/>
      <c r="IUC54" s="211"/>
      <c r="IUD54" s="211"/>
      <c r="IUE54" s="211"/>
      <c r="IUF54" s="211"/>
      <c r="IUG54" s="211"/>
      <c r="IUH54" s="211"/>
      <c r="IUI54" s="211"/>
      <c r="IUJ54" s="211"/>
      <c r="IUK54" s="211"/>
      <c r="IUL54" s="211"/>
      <c r="IUM54" s="211"/>
      <c r="IUN54" s="211"/>
      <c r="IUO54" s="211"/>
      <c r="IUP54" s="211"/>
      <c r="IUQ54" s="211"/>
      <c r="IUR54" s="211"/>
      <c r="IUS54" s="211"/>
      <c r="IUT54" s="211"/>
      <c r="IUU54" s="211"/>
      <c r="IUV54" s="211"/>
      <c r="IUW54" s="211"/>
      <c r="IUX54" s="211"/>
      <c r="IUY54" s="211"/>
      <c r="IUZ54" s="211"/>
      <c r="IVA54" s="211"/>
      <c r="IVB54" s="211"/>
      <c r="IVC54" s="211"/>
      <c r="IVD54" s="211"/>
      <c r="IVE54" s="211"/>
      <c r="IVF54" s="211"/>
      <c r="IVG54" s="211"/>
      <c r="IVH54" s="211"/>
      <c r="IVI54" s="211"/>
      <c r="IVJ54" s="211"/>
      <c r="IVK54" s="211"/>
      <c r="IVL54" s="211"/>
      <c r="IVM54" s="211"/>
      <c r="IVN54" s="211"/>
      <c r="IVO54" s="211"/>
      <c r="IVP54" s="211"/>
      <c r="IVQ54" s="211"/>
      <c r="IVR54" s="211"/>
      <c r="IVS54" s="211"/>
      <c r="IVT54" s="211"/>
      <c r="IVU54" s="211"/>
      <c r="IVV54" s="211"/>
      <c r="IVW54" s="211"/>
      <c r="IVX54" s="211"/>
      <c r="IVY54" s="211"/>
      <c r="IVZ54" s="211"/>
      <c r="IWA54" s="211"/>
      <c r="IWB54" s="211"/>
      <c r="IWC54" s="211"/>
      <c r="IWD54" s="211"/>
      <c r="IWE54" s="211"/>
      <c r="IWF54" s="211"/>
      <c r="IWG54" s="211"/>
      <c r="IWH54" s="211"/>
      <c r="IWI54" s="211"/>
      <c r="IWJ54" s="211"/>
      <c r="IWK54" s="211"/>
      <c r="IWL54" s="211"/>
      <c r="IWM54" s="211"/>
      <c r="IWN54" s="211"/>
      <c r="IWO54" s="211"/>
      <c r="IWP54" s="211"/>
      <c r="IWQ54" s="211"/>
      <c r="IWR54" s="211"/>
      <c r="IWS54" s="211"/>
      <c r="IWT54" s="211"/>
      <c r="IWU54" s="211"/>
      <c r="IWV54" s="211"/>
      <c r="IWW54" s="211"/>
      <c r="IWX54" s="211"/>
      <c r="IWY54" s="211"/>
      <c r="IWZ54" s="211"/>
      <c r="IXA54" s="211"/>
      <c r="IXB54" s="211"/>
      <c r="IXC54" s="211"/>
      <c r="IXD54" s="211"/>
      <c r="IXE54" s="211"/>
      <c r="IXF54" s="211"/>
      <c r="IXG54" s="211"/>
      <c r="IXH54" s="211"/>
      <c r="IXI54" s="211"/>
      <c r="IXJ54" s="211"/>
      <c r="IXK54" s="211"/>
      <c r="IXL54" s="211"/>
      <c r="IXM54" s="211"/>
      <c r="IXN54" s="211"/>
      <c r="IXO54" s="211"/>
      <c r="IXP54" s="211"/>
      <c r="IXQ54" s="211"/>
      <c r="IXR54" s="211"/>
      <c r="IXS54" s="211"/>
      <c r="IXT54" s="211"/>
      <c r="IXU54" s="211"/>
      <c r="IXV54" s="211"/>
      <c r="IXW54" s="211"/>
      <c r="IXX54" s="211"/>
      <c r="IXY54" s="211"/>
      <c r="IXZ54" s="211"/>
      <c r="IYA54" s="211"/>
      <c r="IYB54" s="211"/>
      <c r="IYC54" s="211"/>
      <c r="IYD54" s="211"/>
      <c r="IYE54" s="211"/>
      <c r="IYF54" s="211"/>
      <c r="IYG54" s="211"/>
      <c r="IYH54" s="211"/>
      <c r="IYI54" s="211"/>
      <c r="IYJ54" s="211"/>
      <c r="IYK54" s="211"/>
      <c r="IYL54" s="211"/>
      <c r="IYM54" s="211"/>
      <c r="IYN54" s="211"/>
      <c r="IYO54" s="211"/>
      <c r="IYP54" s="211"/>
      <c r="IYQ54" s="211"/>
      <c r="IYR54" s="211"/>
      <c r="IYS54" s="211"/>
      <c r="IYT54" s="211"/>
      <c r="IYU54" s="211"/>
      <c r="IYV54" s="211"/>
      <c r="IYW54" s="211"/>
      <c r="IYX54" s="211"/>
      <c r="IYY54" s="211"/>
      <c r="IYZ54" s="211"/>
      <c r="IZA54" s="211"/>
      <c r="IZB54" s="211"/>
      <c r="IZC54" s="211"/>
      <c r="IZD54" s="211"/>
      <c r="IZE54" s="211"/>
      <c r="IZF54" s="211"/>
      <c r="IZG54" s="211"/>
      <c r="IZH54" s="211"/>
      <c r="IZI54" s="211"/>
      <c r="IZJ54" s="211"/>
      <c r="IZK54" s="211"/>
      <c r="IZL54" s="211"/>
      <c r="IZM54" s="211"/>
      <c r="IZN54" s="211"/>
      <c r="IZO54" s="211"/>
      <c r="IZP54" s="211"/>
      <c r="IZQ54" s="211"/>
      <c r="IZR54" s="211"/>
      <c r="IZS54" s="211"/>
      <c r="IZT54" s="211"/>
      <c r="IZU54" s="211"/>
      <c r="IZV54" s="211"/>
      <c r="IZW54" s="211"/>
      <c r="IZX54" s="211"/>
      <c r="IZY54" s="211"/>
      <c r="IZZ54" s="211"/>
      <c r="JAA54" s="211"/>
      <c r="JAB54" s="211"/>
      <c r="JAC54" s="211"/>
      <c r="JAD54" s="211"/>
      <c r="JAE54" s="211"/>
      <c r="JAF54" s="211"/>
      <c r="JAG54" s="211"/>
      <c r="JAH54" s="211"/>
      <c r="JAI54" s="211"/>
      <c r="JAJ54" s="211"/>
      <c r="JAK54" s="211"/>
      <c r="JAL54" s="211"/>
      <c r="JAM54" s="211"/>
      <c r="JAN54" s="211"/>
      <c r="JAO54" s="211"/>
      <c r="JAP54" s="211"/>
      <c r="JAQ54" s="211"/>
      <c r="JAR54" s="211"/>
      <c r="JAS54" s="211"/>
      <c r="JAT54" s="211"/>
      <c r="JAU54" s="211"/>
      <c r="JAV54" s="211"/>
      <c r="JAW54" s="211"/>
      <c r="JAX54" s="211"/>
      <c r="JAY54" s="211"/>
      <c r="JAZ54" s="211"/>
      <c r="JBA54" s="211"/>
      <c r="JBB54" s="211"/>
      <c r="JBC54" s="211"/>
      <c r="JBD54" s="211"/>
      <c r="JBE54" s="211"/>
      <c r="JBF54" s="211"/>
      <c r="JBG54" s="211"/>
      <c r="JBH54" s="211"/>
      <c r="JBI54" s="211"/>
      <c r="JBJ54" s="211"/>
      <c r="JBK54" s="211"/>
      <c r="JBL54" s="211"/>
      <c r="JBM54" s="211"/>
      <c r="JBN54" s="211"/>
      <c r="JBO54" s="211"/>
      <c r="JBP54" s="211"/>
      <c r="JBQ54" s="211"/>
      <c r="JBR54" s="211"/>
      <c r="JBS54" s="211"/>
      <c r="JBT54" s="211"/>
      <c r="JBU54" s="211"/>
      <c r="JBV54" s="211"/>
      <c r="JBW54" s="211"/>
      <c r="JBX54" s="211"/>
      <c r="JBY54" s="211"/>
      <c r="JBZ54" s="211"/>
      <c r="JCA54" s="211"/>
      <c r="JCB54" s="211"/>
      <c r="JCC54" s="211"/>
      <c r="JCD54" s="211"/>
      <c r="JCE54" s="211"/>
      <c r="JCF54" s="211"/>
      <c r="JCG54" s="211"/>
      <c r="JCH54" s="211"/>
      <c r="JCI54" s="211"/>
      <c r="JCJ54" s="211"/>
      <c r="JCK54" s="211"/>
      <c r="JCL54" s="211"/>
      <c r="JCM54" s="211"/>
      <c r="JCN54" s="211"/>
      <c r="JCO54" s="211"/>
      <c r="JCP54" s="211"/>
      <c r="JCQ54" s="211"/>
      <c r="JCR54" s="211"/>
      <c r="JCS54" s="211"/>
      <c r="JCT54" s="211"/>
      <c r="JCU54" s="211"/>
      <c r="JCV54" s="211"/>
      <c r="JCW54" s="211"/>
      <c r="JCX54" s="211"/>
      <c r="JCY54" s="211"/>
      <c r="JCZ54" s="211"/>
      <c r="JDA54" s="211"/>
      <c r="JDB54" s="211"/>
      <c r="JDC54" s="211"/>
      <c r="JDD54" s="211"/>
      <c r="JDE54" s="211"/>
      <c r="JDF54" s="211"/>
      <c r="JDG54" s="211"/>
      <c r="JDH54" s="211"/>
      <c r="JDI54" s="211"/>
      <c r="JDJ54" s="211"/>
      <c r="JDK54" s="211"/>
      <c r="JDL54" s="211"/>
      <c r="JDM54" s="211"/>
      <c r="JDN54" s="211"/>
      <c r="JDO54" s="211"/>
      <c r="JDP54" s="211"/>
      <c r="JDQ54" s="211"/>
      <c r="JDR54" s="211"/>
      <c r="JDS54" s="211"/>
      <c r="JDT54" s="211"/>
      <c r="JDU54" s="211"/>
      <c r="JDV54" s="211"/>
      <c r="JDW54" s="211"/>
      <c r="JDX54" s="211"/>
      <c r="JDY54" s="211"/>
      <c r="JDZ54" s="211"/>
      <c r="JEA54" s="211"/>
      <c r="JEB54" s="211"/>
      <c r="JEC54" s="211"/>
      <c r="JED54" s="211"/>
      <c r="JEE54" s="211"/>
      <c r="JEF54" s="211"/>
      <c r="JEG54" s="211"/>
      <c r="JEH54" s="211"/>
      <c r="JEI54" s="211"/>
      <c r="JEJ54" s="211"/>
      <c r="JEK54" s="211"/>
      <c r="JEL54" s="211"/>
      <c r="JEM54" s="211"/>
      <c r="JEN54" s="211"/>
      <c r="JEO54" s="211"/>
      <c r="JEP54" s="211"/>
      <c r="JEQ54" s="211"/>
      <c r="JER54" s="211"/>
      <c r="JES54" s="211"/>
      <c r="JET54" s="211"/>
      <c r="JEU54" s="211"/>
      <c r="JEV54" s="211"/>
      <c r="JEW54" s="211"/>
      <c r="JEX54" s="211"/>
      <c r="JEY54" s="211"/>
      <c r="JEZ54" s="211"/>
      <c r="JFA54" s="211"/>
      <c r="JFB54" s="211"/>
      <c r="JFC54" s="211"/>
      <c r="JFD54" s="211"/>
      <c r="JFE54" s="211"/>
      <c r="JFF54" s="211"/>
      <c r="JFG54" s="211"/>
      <c r="JFH54" s="211"/>
      <c r="JFI54" s="211"/>
      <c r="JFJ54" s="211"/>
      <c r="JFK54" s="211"/>
      <c r="JFL54" s="211"/>
      <c r="JFM54" s="211"/>
      <c r="JFN54" s="211"/>
      <c r="JFO54" s="211"/>
      <c r="JFP54" s="211"/>
      <c r="JFQ54" s="211"/>
      <c r="JFR54" s="211"/>
      <c r="JFS54" s="211"/>
      <c r="JFT54" s="211"/>
      <c r="JFU54" s="211"/>
      <c r="JFV54" s="211"/>
      <c r="JFW54" s="211"/>
      <c r="JFX54" s="211"/>
      <c r="JFY54" s="211"/>
      <c r="JFZ54" s="211"/>
      <c r="JGA54" s="211"/>
      <c r="JGB54" s="211"/>
      <c r="JGC54" s="211"/>
      <c r="JGD54" s="211"/>
      <c r="JGE54" s="211"/>
      <c r="JGF54" s="211"/>
      <c r="JGG54" s="211"/>
      <c r="JGH54" s="211"/>
      <c r="JGI54" s="211"/>
      <c r="JGJ54" s="211"/>
      <c r="JGK54" s="211"/>
      <c r="JGL54" s="211"/>
      <c r="JGM54" s="211"/>
      <c r="JGN54" s="211"/>
      <c r="JGO54" s="211"/>
      <c r="JGP54" s="211"/>
      <c r="JGQ54" s="211"/>
      <c r="JGR54" s="211"/>
      <c r="JGS54" s="211"/>
      <c r="JGT54" s="211"/>
      <c r="JGU54" s="211"/>
      <c r="JGV54" s="211"/>
      <c r="JGW54" s="211"/>
      <c r="JGX54" s="211"/>
      <c r="JGY54" s="211"/>
      <c r="JGZ54" s="211"/>
      <c r="JHA54" s="211"/>
      <c r="JHB54" s="211"/>
      <c r="JHC54" s="211"/>
      <c r="JHD54" s="211"/>
      <c r="JHE54" s="211"/>
      <c r="JHF54" s="211"/>
      <c r="JHG54" s="211"/>
      <c r="JHH54" s="211"/>
      <c r="JHI54" s="211"/>
      <c r="JHJ54" s="211"/>
      <c r="JHK54" s="211"/>
      <c r="JHL54" s="211"/>
      <c r="JHM54" s="211"/>
      <c r="JHN54" s="211"/>
      <c r="JHO54" s="211"/>
      <c r="JHP54" s="211"/>
      <c r="JHQ54" s="211"/>
      <c r="JHR54" s="211"/>
      <c r="JHS54" s="211"/>
      <c r="JHT54" s="211"/>
      <c r="JHU54" s="211"/>
      <c r="JHV54" s="211"/>
      <c r="JHW54" s="211"/>
      <c r="JHX54" s="211"/>
      <c r="JHY54" s="211"/>
      <c r="JHZ54" s="211"/>
      <c r="JIA54" s="211"/>
      <c r="JIB54" s="211"/>
      <c r="JIC54" s="211"/>
      <c r="JID54" s="211"/>
      <c r="JIE54" s="211"/>
      <c r="JIF54" s="211"/>
      <c r="JIG54" s="211"/>
      <c r="JIH54" s="211"/>
      <c r="JII54" s="211"/>
      <c r="JIJ54" s="211"/>
      <c r="JIK54" s="211"/>
      <c r="JIL54" s="211"/>
      <c r="JIM54" s="211"/>
      <c r="JIN54" s="211"/>
      <c r="JIO54" s="211"/>
      <c r="JIP54" s="211"/>
      <c r="JIQ54" s="211"/>
      <c r="JIR54" s="211"/>
      <c r="JIS54" s="211"/>
      <c r="JIT54" s="211"/>
      <c r="JIU54" s="211"/>
      <c r="JIV54" s="211"/>
      <c r="JIW54" s="211"/>
      <c r="JIX54" s="211"/>
      <c r="JIY54" s="211"/>
      <c r="JIZ54" s="211"/>
      <c r="JJA54" s="211"/>
      <c r="JJB54" s="211"/>
      <c r="JJC54" s="211"/>
      <c r="JJD54" s="211"/>
      <c r="JJE54" s="211"/>
      <c r="JJF54" s="211"/>
      <c r="JJG54" s="211"/>
      <c r="JJH54" s="211"/>
      <c r="JJI54" s="211"/>
      <c r="JJJ54" s="211"/>
      <c r="JJK54" s="211"/>
      <c r="JJL54" s="211"/>
      <c r="JJM54" s="211"/>
      <c r="JJN54" s="211"/>
      <c r="JJO54" s="211"/>
      <c r="JJP54" s="211"/>
      <c r="JJQ54" s="211"/>
      <c r="JJR54" s="211"/>
      <c r="JJS54" s="211"/>
      <c r="JJT54" s="211"/>
      <c r="JJU54" s="211"/>
      <c r="JJV54" s="211"/>
      <c r="JJW54" s="211"/>
      <c r="JJX54" s="211"/>
      <c r="JJY54" s="211"/>
      <c r="JJZ54" s="211"/>
      <c r="JKA54" s="211"/>
      <c r="JKB54" s="211"/>
      <c r="JKC54" s="211"/>
      <c r="JKD54" s="211"/>
      <c r="JKE54" s="211"/>
      <c r="JKF54" s="211"/>
      <c r="JKG54" s="211"/>
      <c r="JKH54" s="211"/>
      <c r="JKI54" s="211"/>
      <c r="JKJ54" s="211"/>
      <c r="JKK54" s="211"/>
      <c r="JKL54" s="211"/>
      <c r="JKM54" s="211"/>
      <c r="JKN54" s="211"/>
      <c r="JKO54" s="211"/>
      <c r="JKP54" s="211"/>
      <c r="JKQ54" s="211"/>
      <c r="JKR54" s="211"/>
      <c r="JKS54" s="211"/>
      <c r="JKT54" s="211"/>
      <c r="JKU54" s="211"/>
      <c r="JKV54" s="211"/>
      <c r="JKW54" s="211"/>
      <c r="JKX54" s="211"/>
      <c r="JKY54" s="211"/>
      <c r="JKZ54" s="211"/>
      <c r="JLA54" s="211"/>
      <c r="JLB54" s="211"/>
      <c r="JLC54" s="211"/>
      <c r="JLD54" s="211"/>
      <c r="JLE54" s="211"/>
      <c r="JLF54" s="211"/>
      <c r="JLG54" s="211"/>
      <c r="JLH54" s="211"/>
      <c r="JLI54" s="211"/>
      <c r="JLJ54" s="211"/>
      <c r="JLK54" s="211"/>
      <c r="JLL54" s="211"/>
      <c r="JLM54" s="211"/>
      <c r="JLN54" s="211"/>
      <c r="JLO54" s="211"/>
      <c r="JLP54" s="211"/>
      <c r="JLQ54" s="211"/>
      <c r="JLR54" s="211"/>
      <c r="JLS54" s="211"/>
      <c r="JLT54" s="211"/>
      <c r="JLU54" s="211"/>
      <c r="JLV54" s="211"/>
      <c r="JLW54" s="211"/>
      <c r="JLX54" s="211"/>
      <c r="JLY54" s="211"/>
      <c r="JLZ54" s="211"/>
      <c r="JMA54" s="211"/>
      <c r="JMB54" s="211"/>
      <c r="JMC54" s="211"/>
      <c r="JMD54" s="211"/>
      <c r="JME54" s="211"/>
      <c r="JMF54" s="211"/>
      <c r="JMG54" s="211"/>
      <c r="JMH54" s="211"/>
      <c r="JMI54" s="211"/>
      <c r="JMJ54" s="211"/>
      <c r="JMK54" s="211"/>
      <c r="JML54" s="211"/>
      <c r="JMM54" s="211"/>
      <c r="JMN54" s="211"/>
      <c r="JMO54" s="211"/>
      <c r="JMP54" s="211"/>
      <c r="JMQ54" s="211"/>
      <c r="JMR54" s="211"/>
      <c r="JMS54" s="211"/>
      <c r="JMT54" s="211"/>
      <c r="JMU54" s="211"/>
      <c r="JMV54" s="211"/>
      <c r="JMW54" s="211"/>
      <c r="JMX54" s="211"/>
      <c r="JMY54" s="211"/>
      <c r="JMZ54" s="211"/>
      <c r="JNA54" s="211"/>
      <c r="JNB54" s="211"/>
      <c r="JNC54" s="211"/>
      <c r="JND54" s="211"/>
      <c r="JNE54" s="211"/>
      <c r="JNF54" s="211"/>
      <c r="JNG54" s="211"/>
      <c r="JNH54" s="211"/>
      <c r="JNI54" s="211"/>
      <c r="JNJ54" s="211"/>
      <c r="JNK54" s="211"/>
      <c r="JNL54" s="211"/>
      <c r="JNM54" s="211"/>
      <c r="JNN54" s="211"/>
      <c r="JNO54" s="211"/>
      <c r="JNP54" s="211"/>
      <c r="JNQ54" s="211"/>
      <c r="JNR54" s="211"/>
      <c r="JNS54" s="211"/>
      <c r="JNT54" s="211"/>
      <c r="JNU54" s="211"/>
      <c r="JNV54" s="211"/>
      <c r="JNW54" s="211"/>
      <c r="JNX54" s="211"/>
      <c r="JNY54" s="211"/>
      <c r="JNZ54" s="211"/>
      <c r="JOA54" s="211"/>
      <c r="JOB54" s="211"/>
      <c r="JOC54" s="211"/>
      <c r="JOD54" s="211"/>
      <c r="JOE54" s="211"/>
      <c r="JOF54" s="211"/>
      <c r="JOG54" s="211"/>
      <c r="JOH54" s="211"/>
      <c r="JOI54" s="211"/>
      <c r="JOJ54" s="211"/>
      <c r="JOK54" s="211"/>
      <c r="JOL54" s="211"/>
      <c r="JOM54" s="211"/>
      <c r="JON54" s="211"/>
      <c r="JOO54" s="211"/>
      <c r="JOP54" s="211"/>
      <c r="JOQ54" s="211"/>
      <c r="JOR54" s="211"/>
      <c r="JOS54" s="211"/>
      <c r="JOT54" s="211"/>
      <c r="JOU54" s="211"/>
      <c r="JOV54" s="211"/>
      <c r="JOW54" s="211"/>
      <c r="JOX54" s="211"/>
      <c r="JOY54" s="211"/>
      <c r="JOZ54" s="211"/>
      <c r="JPA54" s="211"/>
      <c r="JPB54" s="211"/>
      <c r="JPC54" s="211"/>
      <c r="JPD54" s="211"/>
      <c r="JPE54" s="211"/>
      <c r="JPF54" s="211"/>
      <c r="JPG54" s="211"/>
      <c r="JPH54" s="211"/>
      <c r="JPI54" s="211"/>
      <c r="JPJ54" s="211"/>
      <c r="JPK54" s="211"/>
      <c r="JPL54" s="211"/>
      <c r="JPM54" s="211"/>
      <c r="JPN54" s="211"/>
      <c r="JPO54" s="211"/>
      <c r="JPP54" s="211"/>
      <c r="JPQ54" s="211"/>
      <c r="JPR54" s="211"/>
      <c r="JPS54" s="211"/>
      <c r="JPT54" s="211"/>
      <c r="JPU54" s="211"/>
      <c r="JPV54" s="211"/>
      <c r="JPW54" s="211"/>
      <c r="JPX54" s="211"/>
      <c r="JPY54" s="211"/>
      <c r="JPZ54" s="211"/>
      <c r="JQA54" s="211"/>
      <c r="JQB54" s="211"/>
      <c r="JQC54" s="211"/>
      <c r="JQD54" s="211"/>
      <c r="JQE54" s="211"/>
      <c r="JQF54" s="211"/>
      <c r="JQG54" s="211"/>
      <c r="JQH54" s="211"/>
      <c r="JQI54" s="211"/>
      <c r="JQJ54" s="211"/>
      <c r="JQK54" s="211"/>
      <c r="JQL54" s="211"/>
      <c r="JQM54" s="211"/>
      <c r="JQN54" s="211"/>
      <c r="JQO54" s="211"/>
      <c r="JQP54" s="211"/>
      <c r="JQQ54" s="211"/>
      <c r="JQR54" s="211"/>
      <c r="JQS54" s="211"/>
      <c r="JQT54" s="211"/>
      <c r="JQU54" s="211"/>
      <c r="JQV54" s="211"/>
      <c r="JQW54" s="211"/>
      <c r="JQX54" s="211"/>
      <c r="JQY54" s="211"/>
      <c r="JQZ54" s="211"/>
      <c r="JRA54" s="211"/>
      <c r="JRB54" s="211"/>
      <c r="JRC54" s="211"/>
      <c r="JRD54" s="211"/>
      <c r="JRE54" s="211"/>
      <c r="JRF54" s="211"/>
      <c r="JRG54" s="211"/>
      <c r="JRH54" s="211"/>
      <c r="JRI54" s="211"/>
      <c r="JRJ54" s="211"/>
      <c r="JRK54" s="211"/>
      <c r="JRL54" s="211"/>
      <c r="JRM54" s="211"/>
      <c r="JRN54" s="211"/>
      <c r="JRO54" s="211"/>
      <c r="JRP54" s="211"/>
      <c r="JRQ54" s="211"/>
      <c r="JRR54" s="211"/>
      <c r="JRS54" s="211"/>
      <c r="JRT54" s="211"/>
      <c r="JRU54" s="211"/>
      <c r="JRV54" s="211"/>
      <c r="JRW54" s="211"/>
      <c r="JRX54" s="211"/>
      <c r="JRY54" s="211"/>
      <c r="JRZ54" s="211"/>
      <c r="JSA54" s="211"/>
      <c r="JSB54" s="211"/>
      <c r="JSC54" s="211"/>
      <c r="JSD54" s="211"/>
      <c r="JSE54" s="211"/>
      <c r="JSF54" s="211"/>
      <c r="JSG54" s="211"/>
      <c r="JSH54" s="211"/>
      <c r="JSI54" s="211"/>
      <c r="JSJ54" s="211"/>
      <c r="JSK54" s="211"/>
      <c r="JSL54" s="211"/>
      <c r="JSM54" s="211"/>
      <c r="JSN54" s="211"/>
      <c r="JSO54" s="211"/>
      <c r="JSP54" s="211"/>
      <c r="JSQ54" s="211"/>
      <c r="JSR54" s="211"/>
      <c r="JSS54" s="211"/>
      <c r="JST54" s="211"/>
      <c r="JSU54" s="211"/>
      <c r="JSV54" s="211"/>
      <c r="JSW54" s="211"/>
      <c r="JSX54" s="211"/>
      <c r="JSY54" s="211"/>
      <c r="JSZ54" s="211"/>
      <c r="JTA54" s="211"/>
      <c r="JTB54" s="211"/>
      <c r="JTC54" s="211"/>
      <c r="JTD54" s="211"/>
      <c r="JTE54" s="211"/>
      <c r="JTF54" s="211"/>
      <c r="JTG54" s="211"/>
      <c r="JTH54" s="211"/>
      <c r="JTI54" s="211"/>
      <c r="JTJ54" s="211"/>
      <c r="JTK54" s="211"/>
      <c r="JTL54" s="211"/>
      <c r="JTM54" s="211"/>
      <c r="JTN54" s="211"/>
      <c r="JTO54" s="211"/>
      <c r="JTP54" s="211"/>
      <c r="JTQ54" s="211"/>
      <c r="JTR54" s="211"/>
      <c r="JTS54" s="211"/>
      <c r="JTT54" s="211"/>
      <c r="JTU54" s="211"/>
      <c r="JTV54" s="211"/>
      <c r="JTW54" s="211"/>
      <c r="JTX54" s="211"/>
      <c r="JTY54" s="211"/>
      <c r="JTZ54" s="211"/>
      <c r="JUA54" s="211"/>
      <c r="JUB54" s="211"/>
      <c r="JUC54" s="211"/>
      <c r="JUD54" s="211"/>
      <c r="JUE54" s="211"/>
      <c r="JUF54" s="211"/>
      <c r="JUG54" s="211"/>
      <c r="JUH54" s="211"/>
      <c r="JUI54" s="211"/>
      <c r="JUJ54" s="211"/>
      <c r="JUK54" s="211"/>
      <c r="JUL54" s="211"/>
      <c r="JUM54" s="211"/>
      <c r="JUN54" s="211"/>
      <c r="JUO54" s="211"/>
      <c r="JUP54" s="211"/>
      <c r="JUQ54" s="211"/>
      <c r="JUR54" s="211"/>
      <c r="JUS54" s="211"/>
      <c r="JUT54" s="211"/>
      <c r="JUU54" s="211"/>
      <c r="JUV54" s="211"/>
      <c r="JUW54" s="211"/>
      <c r="JUX54" s="211"/>
      <c r="JUY54" s="211"/>
      <c r="JUZ54" s="211"/>
      <c r="JVA54" s="211"/>
      <c r="JVB54" s="211"/>
      <c r="JVC54" s="211"/>
      <c r="JVD54" s="211"/>
      <c r="JVE54" s="211"/>
      <c r="JVF54" s="211"/>
      <c r="JVG54" s="211"/>
      <c r="JVH54" s="211"/>
      <c r="JVI54" s="211"/>
      <c r="JVJ54" s="211"/>
      <c r="JVK54" s="211"/>
      <c r="JVL54" s="211"/>
      <c r="JVM54" s="211"/>
      <c r="JVN54" s="211"/>
      <c r="JVO54" s="211"/>
      <c r="JVP54" s="211"/>
      <c r="JVQ54" s="211"/>
      <c r="JVR54" s="211"/>
      <c r="JVS54" s="211"/>
      <c r="JVT54" s="211"/>
      <c r="JVU54" s="211"/>
      <c r="JVV54" s="211"/>
      <c r="JVW54" s="211"/>
      <c r="JVX54" s="211"/>
      <c r="JVY54" s="211"/>
      <c r="JVZ54" s="211"/>
      <c r="JWA54" s="211"/>
      <c r="JWB54" s="211"/>
      <c r="JWC54" s="211"/>
      <c r="JWD54" s="211"/>
      <c r="JWE54" s="211"/>
      <c r="JWF54" s="211"/>
      <c r="JWG54" s="211"/>
      <c r="JWH54" s="211"/>
      <c r="JWI54" s="211"/>
      <c r="JWJ54" s="211"/>
      <c r="JWK54" s="211"/>
      <c r="JWL54" s="211"/>
      <c r="JWM54" s="211"/>
      <c r="JWN54" s="211"/>
      <c r="JWO54" s="211"/>
      <c r="JWP54" s="211"/>
      <c r="JWQ54" s="211"/>
      <c r="JWR54" s="211"/>
      <c r="JWS54" s="211"/>
      <c r="JWT54" s="211"/>
      <c r="JWU54" s="211"/>
      <c r="JWV54" s="211"/>
      <c r="JWW54" s="211"/>
      <c r="JWX54" s="211"/>
      <c r="JWY54" s="211"/>
      <c r="JWZ54" s="211"/>
      <c r="JXA54" s="211"/>
      <c r="JXB54" s="211"/>
      <c r="JXC54" s="211"/>
      <c r="JXD54" s="211"/>
      <c r="JXE54" s="211"/>
      <c r="JXF54" s="211"/>
      <c r="JXG54" s="211"/>
      <c r="JXH54" s="211"/>
      <c r="JXI54" s="211"/>
      <c r="JXJ54" s="211"/>
      <c r="JXK54" s="211"/>
      <c r="JXL54" s="211"/>
      <c r="JXM54" s="211"/>
      <c r="JXN54" s="211"/>
      <c r="JXO54" s="211"/>
      <c r="JXP54" s="211"/>
      <c r="JXQ54" s="211"/>
      <c r="JXR54" s="211"/>
      <c r="JXS54" s="211"/>
      <c r="JXT54" s="211"/>
      <c r="JXU54" s="211"/>
      <c r="JXV54" s="211"/>
      <c r="JXW54" s="211"/>
      <c r="JXX54" s="211"/>
      <c r="JXY54" s="211"/>
      <c r="JXZ54" s="211"/>
      <c r="JYA54" s="211"/>
      <c r="JYB54" s="211"/>
      <c r="JYC54" s="211"/>
      <c r="JYD54" s="211"/>
      <c r="JYE54" s="211"/>
      <c r="JYF54" s="211"/>
      <c r="JYG54" s="211"/>
      <c r="JYH54" s="211"/>
      <c r="JYI54" s="211"/>
      <c r="JYJ54" s="211"/>
      <c r="JYK54" s="211"/>
      <c r="JYL54" s="211"/>
      <c r="JYM54" s="211"/>
      <c r="JYN54" s="211"/>
      <c r="JYO54" s="211"/>
      <c r="JYP54" s="211"/>
      <c r="JYQ54" s="211"/>
      <c r="JYR54" s="211"/>
      <c r="JYS54" s="211"/>
      <c r="JYT54" s="211"/>
      <c r="JYU54" s="211"/>
      <c r="JYV54" s="211"/>
      <c r="JYW54" s="211"/>
      <c r="JYX54" s="211"/>
      <c r="JYY54" s="211"/>
      <c r="JYZ54" s="211"/>
      <c r="JZA54" s="211"/>
      <c r="JZB54" s="211"/>
      <c r="JZC54" s="211"/>
      <c r="JZD54" s="211"/>
      <c r="JZE54" s="211"/>
      <c r="JZF54" s="211"/>
      <c r="JZG54" s="211"/>
      <c r="JZH54" s="211"/>
      <c r="JZI54" s="211"/>
      <c r="JZJ54" s="211"/>
      <c r="JZK54" s="211"/>
      <c r="JZL54" s="211"/>
      <c r="JZM54" s="211"/>
      <c r="JZN54" s="211"/>
      <c r="JZO54" s="211"/>
      <c r="JZP54" s="211"/>
      <c r="JZQ54" s="211"/>
      <c r="JZR54" s="211"/>
      <c r="JZS54" s="211"/>
      <c r="JZT54" s="211"/>
      <c r="JZU54" s="211"/>
      <c r="JZV54" s="211"/>
      <c r="JZW54" s="211"/>
      <c r="JZX54" s="211"/>
      <c r="JZY54" s="211"/>
      <c r="JZZ54" s="211"/>
      <c r="KAA54" s="211"/>
      <c r="KAB54" s="211"/>
      <c r="KAC54" s="211"/>
      <c r="KAD54" s="211"/>
      <c r="KAE54" s="211"/>
      <c r="KAF54" s="211"/>
      <c r="KAG54" s="211"/>
      <c r="KAH54" s="211"/>
      <c r="KAI54" s="211"/>
      <c r="KAJ54" s="211"/>
      <c r="KAK54" s="211"/>
      <c r="KAL54" s="211"/>
      <c r="KAM54" s="211"/>
      <c r="KAN54" s="211"/>
      <c r="KAO54" s="211"/>
      <c r="KAP54" s="211"/>
      <c r="KAQ54" s="211"/>
      <c r="KAR54" s="211"/>
      <c r="KAS54" s="211"/>
      <c r="KAT54" s="211"/>
      <c r="KAU54" s="211"/>
      <c r="KAV54" s="211"/>
      <c r="KAW54" s="211"/>
      <c r="KAX54" s="211"/>
      <c r="KAY54" s="211"/>
      <c r="KAZ54" s="211"/>
      <c r="KBA54" s="211"/>
      <c r="KBB54" s="211"/>
      <c r="KBC54" s="211"/>
      <c r="KBD54" s="211"/>
      <c r="KBE54" s="211"/>
      <c r="KBF54" s="211"/>
      <c r="KBG54" s="211"/>
      <c r="KBH54" s="211"/>
      <c r="KBI54" s="211"/>
      <c r="KBJ54" s="211"/>
      <c r="KBK54" s="211"/>
      <c r="KBL54" s="211"/>
      <c r="KBM54" s="211"/>
      <c r="KBN54" s="211"/>
      <c r="KBO54" s="211"/>
      <c r="KBP54" s="211"/>
      <c r="KBQ54" s="211"/>
      <c r="KBR54" s="211"/>
      <c r="KBS54" s="211"/>
      <c r="KBT54" s="211"/>
      <c r="KBU54" s="211"/>
      <c r="KBV54" s="211"/>
      <c r="KBW54" s="211"/>
      <c r="KBX54" s="211"/>
      <c r="KBY54" s="211"/>
      <c r="KBZ54" s="211"/>
      <c r="KCA54" s="211"/>
      <c r="KCB54" s="211"/>
      <c r="KCC54" s="211"/>
      <c r="KCD54" s="211"/>
      <c r="KCE54" s="211"/>
      <c r="KCF54" s="211"/>
      <c r="KCG54" s="211"/>
      <c r="KCH54" s="211"/>
      <c r="KCI54" s="211"/>
      <c r="KCJ54" s="211"/>
      <c r="KCK54" s="211"/>
      <c r="KCL54" s="211"/>
      <c r="KCM54" s="211"/>
      <c r="KCN54" s="211"/>
      <c r="KCO54" s="211"/>
      <c r="KCP54" s="211"/>
      <c r="KCQ54" s="211"/>
      <c r="KCR54" s="211"/>
      <c r="KCS54" s="211"/>
      <c r="KCT54" s="211"/>
      <c r="KCU54" s="211"/>
      <c r="KCV54" s="211"/>
      <c r="KCW54" s="211"/>
      <c r="KCX54" s="211"/>
      <c r="KCY54" s="211"/>
      <c r="KCZ54" s="211"/>
      <c r="KDA54" s="211"/>
      <c r="KDB54" s="211"/>
      <c r="KDC54" s="211"/>
      <c r="KDD54" s="211"/>
      <c r="KDE54" s="211"/>
      <c r="KDF54" s="211"/>
      <c r="KDG54" s="211"/>
      <c r="KDH54" s="211"/>
      <c r="KDI54" s="211"/>
      <c r="KDJ54" s="211"/>
      <c r="KDK54" s="211"/>
      <c r="KDL54" s="211"/>
      <c r="KDM54" s="211"/>
      <c r="KDN54" s="211"/>
      <c r="KDO54" s="211"/>
      <c r="KDP54" s="211"/>
      <c r="KDQ54" s="211"/>
      <c r="KDR54" s="211"/>
      <c r="KDS54" s="211"/>
      <c r="KDT54" s="211"/>
      <c r="KDU54" s="211"/>
      <c r="KDV54" s="211"/>
      <c r="KDW54" s="211"/>
      <c r="KDX54" s="211"/>
      <c r="KDY54" s="211"/>
      <c r="KDZ54" s="211"/>
      <c r="KEA54" s="211"/>
      <c r="KEB54" s="211"/>
      <c r="KEC54" s="211"/>
      <c r="KED54" s="211"/>
      <c r="KEE54" s="211"/>
      <c r="KEF54" s="211"/>
      <c r="KEG54" s="211"/>
      <c r="KEH54" s="211"/>
      <c r="KEI54" s="211"/>
      <c r="KEJ54" s="211"/>
      <c r="KEK54" s="211"/>
      <c r="KEL54" s="211"/>
      <c r="KEM54" s="211"/>
      <c r="KEN54" s="211"/>
      <c r="KEO54" s="211"/>
      <c r="KEP54" s="211"/>
      <c r="KEQ54" s="211"/>
      <c r="KER54" s="211"/>
      <c r="KES54" s="211"/>
      <c r="KET54" s="211"/>
      <c r="KEU54" s="211"/>
      <c r="KEV54" s="211"/>
      <c r="KEW54" s="211"/>
      <c r="KEX54" s="211"/>
      <c r="KEY54" s="211"/>
      <c r="KEZ54" s="211"/>
      <c r="KFA54" s="211"/>
      <c r="KFB54" s="211"/>
      <c r="KFC54" s="211"/>
      <c r="KFD54" s="211"/>
      <c r="KFE54" s="211"/>
      <c r="KFF54" s="211"/>
      <c r="KFG54" s="211"/>
      <c r="KFH54" s="211"/>
      <c r="KFI54" s="211"/>
      <c r="KFJ54" s="211"/>
      <c r="KFK54" s="211"/>
      <c r="KFL54" s="211"/>
      <c r="KFM54" s="211"/>
      <c r="KFN54" s="211"/>
      <c r="KFO54" s="211"/>
      <c r="KFP54" s="211"/>
      <c r="KFQ54" s="211"/>
      <c r="KFR54" s="211"/>
      <c r="KFS54" s="211"/>
      <c r="KFT54" s="211"/>
      <c r="KFU54" s="211"/>
      <c r="KFV54" s="211"/>
      <c r="KFW54" s="211"/>
      <c r="KFX54" s="211"/>
      <c r="KFY54" s="211"/>
      <c r="KFZ54" s="211"/>
      <c r="KGA54" s="211"/>
      <c r="KGB54" s="211"/>
      <c r="KGC54" s="211"/>
      <c r="KGD54" s="211"/>
      <c r="KGE54" s="211"/>
      <c r="KGF54" s="211"/>
      <c r="KGG54" s="211"/>
      <c r="KGH54" s="211"/>
      <c r="KGI54" s="211"/>
      <c r="KGJ54" s="211"/>
      <c r="KGK54" s="211"/>
      <c r="KGL54" s="211"/>
      <c r="KGM54" s="211"/>
      <c r="KGN54" s="211"/>
      <c r="KGO54" s="211"/>
      <c r="KGP54" s="211"/>
      <c r="KGQ54" s="211"/>
      <c r="KGR54" s="211"/>
      <c r="KGS54" s="211"/>
      <c r="KGT54" s="211"/>
      <c r="KGU54" s="211"/>
      <c r="KGV54" s="211"/>
      <c r="KGW54" s="211"/>
      <c r="KGX54" s="211"/>
      <c r="KGY54" s="211"/>
      <c r="KGZ54" s="211"/>
      <c r="KHA54" s="211"/>
      <c r="KHB54" s="211"/>
      <c r="KHC54" s="211"/>
      <c r="KHD54" s="211"/>
      <c r="KHE54" s="211"/>
      <c r="KHF54" s="211"/>
      <c r="KHG54" s="211"/>
      <c r="KHH54" s="211"/>
      <c r="KHI54" s="211"/>
      <c r="KHJ54" s="211"/>
      <c r="KHK54" s="211"/>
      <c r="KHL54" s="211"/>
      <c r="KHM54" s="211"/>
      <c r="KHN54" s="211"/>
      <c r="KHO54" s="211"/>
      <c r="KHP54" s="211"/>
      <c r="KHQ54" s="211"/>
      <c r="KHR54" s="211"/>
      <c r="KHS54" s="211"/>
      <c r="KHT54" s="211"/>
      <c r="KHU54" s="211"/>
      <c r="KHV54" s="211"/>
      <c r="KHW54" s="211"/>
      <c r="KHX54" s="211"/>
      <c r="KHY54" s="211"/>
      <c r="KHZ54" s="211"/>
      <c r="KIA54" s="211"/>
      <c r="KIB54" s="211"/>
      <c r="KIC54" s="211"/>
      <c r="KID54" s="211"/>
      <c r="KIE54" s="211"/>
      <c r="KIF54" s="211"/>
      <c r="KIG54" s="211"/>
      <c r="KIH54" s="211"/>
      <c r="KII54" s="211"/>
      <c r="KIJ54" s="211"/>
      <c r="KIK54" s="211"/>
      <c r="KIL54" s="211"/>
      <c r="KIM54" s="211"/>
      <c r="KIN54" s="211"/>
      <c r="KIO54" s="211"/>
      <c r="KIP54" s="211"/>
      <c r="KIQ54" s="211"/>
      <c r="KIR54" s="211"/>
      <c r="KIS54" s="211"/>
      <c r="KIT54" s="211"/>
      <c r="KIU54" s="211"/>
      <c r="KIV54" s="211"/>
      <c r="KIW54" s="211"/>
      <c r="KIX54" s="211"/>
      <c r="KIY54" s="211"/>
      <c r="KIZ54" s="211"/>
      <c r="KJA54" s="211"/>
      <c r="KJB54" s="211"/>
      <c r="KJC54" s="211"/>
      <c r="KJD54" s="211"/>
      <c r="KJE54" s="211"/>
      <c r="KJF54" s="211"/>
      <c r="KJG54" s="211"/>
      <c r="KJH54" s="211"/>
      <c r="KJI54" s="211"/>
      <c r="KJJ54" s="211"/>
      <c r="KJK54" s="211"/>
      <c r="KJL54" s="211"/>
      <c r="KJM54" s="211"/>
      <c r="KJN54" s="211"/>
      <c r="KJO54" s="211"/>
      <c r="KJP54" s="211"/>
      <c r="KJQ54" s="211"/>
      <c r="KJR54" s="211"/>
      <c r="KJS54" s="211"/>
      <c r="KJT54" s="211"/>
      <c r="KJU54" s="211"/>
      <c r="KJV54" s="211"/>
      <c r="KJW54" s="211"/>
      <c r="KJX54" s="211"/>
      <c r="KJY54" s="211"/>
      <c r="KJZ54" s="211"/>
      <c r="KKA54" s="211"/>
      <c r="KKB54" s="211"/>
      <c r="KKC54" s="211"/>
      <c r="KKD54" s="211"/>
      <c r="KKE54" s="211"/>
      <c r="KKF54" s="211"/>
      <c r="KKG54" s="211"/>
      <c r="KKH54" s="211"/>
      <c r="KKI54" s="211"/>
      <c r="KKJ54" s="211"/>
      <c r="KKK54" s="211"/>
      <c r="KKL54" s="211"/>
      <c r="KKM54" s="211"/>
      <c r="KKN54" s="211"/>
      <c r="KKO54" s="211"/>
      <c r="KKP54" s="211"/>
      <c r="KKQ54" s="211"/>
      <c r="KKR54" s="211"/>
      <c r="KKS54" s="211"/>
      <c r="KKT54" s="211"/>
      <c r="KKU54" s="211"/>
      <c r="KKV54" s="211"/>
      <c r="KKW54" s="211"/>
      <c r="KKX54" s="211"/>
      <c r="KKY54" s="211"/>
      <c r="KKZ54" s="211"/>
      <c r="KLA54" s="211"/>
      <c r="KLB54" s="211"/>
      <c r="KLC54" s="211"/>
      <c r="KLD54" s="211"/>
      <c r="KLE54" s="211"/>
      <c r="KLF54" s="211"/>
      <c r="KLG54" s="211"/>
      <c r="KLH54" s="211"/>
      <c r="KLI54" s="211"/>
      <c r="KLJ54" s="211"/>
      <c r="KLK54" s="211"/>
      <c r="KLL54" s="211"/>
      <c r="KLM54" s="211"/>
      <c r="KLN54" s="211"/>
      <c r="KLO54" s="211"/>
      <c r="KLP54" s="211"/>
      <c r="KLQ54" s="211"/>
      <c r="KLR54" s="211"/>
      <c r="KLS54" s="211"/>
      <c r="KLT54" s="211"/>
      <c r="KLU54" s="211"/>
      <c r="KLV54" s="211"/>
      <c r="KLW54" s="211"/>
      <c r="KLX54" s="211"/>
      <c r="KLY54" s="211"/>
      <c r="KLZ54" s="211"/>
      <c r="KMA54" s="211"/>
      <c r="KMB54" s="211"/>
      <c r="KMC54" s="211"/>
      <c r="KMD54" s="211"/>
      <c r="KME54" s="211"/>
      <c r="KMF54" s="211"/>
      <c r="KMG54" s="211"/>
      <c r="KMH54" s="211"/>
      <c r="KMI54" s="211"/>
      <c r="KMJ54" s="211"/>
      <c r="KMK54" s="211"/>
      <c r="KML54" s="211"/>
      <c r="KMM54" s="211"/>
      <c r="KMN54" s="211"/>
      <c r="KMO54" s="211"/>
      <c r="KMP54" s="211"/>
      <c r="KMQ54" s="211"/>
      <c r="KMR54" s="211"/>
      <c r="KMS54" s="211"/>
      <c r="KMT54" s="211"/>
      <c r="KMU54" s="211"/>
      <c r="KMV54" s="211"/>
      <c r="KMW54" s="211"/>
      <c r="KMX54" s="211"/>
      <c r="KMY54" s="211"/>
      <c r="KMZ54" s="211"/>
      <c r="KNA54" s="211"/>
      <c r="KNB54" s="211"/>
      <c r="KNC54" s="211"/>
      <c r="KND54" s="211"/>
      <c r="KNE54" s="211"/>
      <c r="KNF54" s="211"/>
      <c r="KNG54" s="211"/>
      <c r="KNH54" s="211"/>
      <c r="KNI54" s="211"/>
      <c r="KNJ54" s="211"/>
      <c r="KNK54" s="211"/>
      <c r="KNL54" s="211"/>
      <c r="KNM54" s="211"/>
      <c r="KNN54" s="211"/>
      <c r="KNO54" s="211"/>
      <c r="KNP54" s="211"/>
      <c r="KNQ54" s="211"/>
      <c r="KNR54" s="211"/>
      <c r="KNS54" s="211"/>
      <c r="KNT54" s="211"/>
      <c r="KNU54" s="211"/>
      <c r="KNV54" s="211"/>
      <c r="KNW54" s="211"/>
      <c r="KNX54" s="211"/>
      <c r="KNY54" s="211"/>
      <c r="KNZ54" s="211"/>
      <c r="KOA54" s="211"/>
      <c r="KOB54" s="211"/>
      <c r="KOC54" s="211"/>
      <c r="KOD54" s="211"/>
      <c r="KOE54" s="211"/>
      <c r="KOF54" s="211"/>
      <c r="KOG54" s="211"/>
      <c r="KOH54" s="211"/>
      <c r="KOI54" s="211"/>
      <c r="KOJ54" s="211"/>
      <c r="KOK54" s="211"/>
      <c r="KOL54" s="211"/>
      <c r="KOM54" s="211"/>
      <c r="KON54" s="211"/>
      <c r="KOO54" s="211"/>
      <c r="KOP54" s="211"/>
      <c r="KOQ54" s="211"/>
      <c r="KOR54" s="211"/>
      <c r="KOS54" s="211"/>
      <c r="KOT54" s="211"/>
      <c r="KOU54" s="211"/>
      <c r="KOV54" s="211"/>
      <c r="KOW54" s="211"/>
      <c r="KOX54" s="211"/>
      <c r="KOY54" s="211"/>
      <c r="KOZ54" s="211"/>
      <c r="KPA54" s="211"/>
      <c r="KPB54" s="211"/>
      <c r="KPC54" s="211"/>
      <c r="KPD54" s="211"/>
      <c r="KPE54" s="211"/>
      <c r="KPF54" s="211"/>
      <c r="KPG54" s="211"/>
      <c r="KPH54" s="211"/>
      <c r="KPI54" s="211"/>
      <c r="KPJ54" s="211"/>
      <c r="KPK54" s="211"/>
      <c r="KPL54" s="211"/>
      <c r="KPM54" s="211"/>
      <c r="KPN54" s="211"/>
      <c r="KPO54" s="211"/>
      <c r="KPP54" s="211"/>
      <c r="KPQ54" s="211"/>
      <c r="KPR54" s="211"/>
      <c r="KPS54" s="211"/>
      <c r="KPT54" s="211"/>
      <c r="KPU54" s="211"/>
      <c r="KPV54" s="211"/>
      <c r="KPW54" s="211"/>
      <c r="KPX54" s="211"/>
      <c r="KPY54" s="211"/>
      <c r="KPZ54" s="211"/>
      <c r="KQA54" s="211"/>
      <c r="KQB54" s="211"/>
      <c r="KQC54" s="211"/>
      <c r="KQD54" s="211"/>
      <c r="KQE54" s="211"/>
      <c r="KQF54" s="211"/>
      <c r="KQG54" s="211"/>
      <c r="KQH54" s="211"/>
      <c r="KQI54" s="211"/>
      <c r="KQJ54" s="211"/>
      <c r="KQK54" s="211"/>
      <c r="KQL54" s="211"/>
      <c r="KQM54" s="211"/>
      <c r="KQN54" s="211"/>
      <c r="KQO54" s="211"/>
      <c r="KQP54" s="211"/>
      <c r="KQQ54" s="211"/>
      <c r="KQR54" s="211"/>
      <c r="KQS54" s="211"/>
      <c r="KQT54" s="211"/>
      <c r="KQU54" s="211"/>
      <c r="KQV54" s="211"/>
      <c r="KQW54" s="211"/>
      <c r="KQX54" s="211"/>
      <c r="KQY54" s="211"/>
      <c r="KQZ54" s="211"/>
      <c r="KRA54" s="211"/>
      <c r="KRB54" s="211"/>
      <c r="KRC54" s="211"/>
      <c r="KRD54" s="211"/>
      <c r="KRE54" s="211"/>
      <c r="KRF54" s="211"/>
      <c r="KRG54" s="211"/>
      <c r="KRH54" s="211"/>
      <c r="KRI54" s="211"/>
      <c r="KRJ54" s="211"/>
      <c r="KRK54" s="211"/>
      <c r="KRL54" s="211"/>
      <c r="KRM54" s="211"/>
      <c r="KRN54" s="211"/>
      <c r="KRO54" s="211"/>
      <c r="KRP54" s="211"/>
      <c r="KRQ54" s="211"/>
      <c r="KRR54" s="211"/>
      <c r="KRS54" s="211"/>
      <c r="KRT54" s="211"/>
      <c r="KRU54" s="211"/>
      <c r="KRV54" s="211"/>
      <c r="KRW54" s="211"/>
      <c r="KRX54" s="211"/>
      <c r="KRY54" s="211"/>
      <c r="KRZ54" s="211"/>
      <c r="KSA54" s="211"/>
      <c r="KSB54" s="211"/>
      <c r="KSC54" s="211"/>
      <c r="KSD54" s="211"/>
      <c r="KSE54" s="211"/>
      <c r="KSF54" s="211"/>
      <c r="KSG54" s="211"/>
      <c r="KSH54" s="211"/>
      <c r="KSI54" s="211"/>
      <c r="KSJ54" s="211"/>
      <c r="KSK54" s="211"/>
      <c r="KSL54" s="211"/>
      <c r="KSM54" s="211"/>
      <c r="KSN54" s="211"/>
      <c r="KSO54" s="211"/>
      <c r="KSP54" s="211"/>
      <c r="KSQ54" s="211"/>
      <c r="KSR54" s="211"/>
      <c r="KSS54" s="211"/>
      <c r="KST54" s="211"/>
      <c r="KSU54" s="211"/>
      <c r="KSV54" s="211"/>
      <c r="KSW54" s="211"/>
      <c r="KSX54" s="211"/>
      <c r="KSY54" s="211"/>
      <c r="KSZ54" s="211"/>
      <c r="KTA54" s="211"/>
      <c r="KTB54" s="211"/>
      <c r="KTC54" s="211"/>
      <c r="KTD54" s="211"/>
      <c r="KTE54" s="211"/>
      <c r="KTF54" s="211"/>
      <c r="KTG54" s="211"/>
      <c r="KTH54" s="211"/>
      <c r="KTI54" s="211"/>
      <c r="KTJ54" s="211"/>
      <c r="KTK54" s="211"/>
      <c r="KTL54" s="211"/>
      <c r="KTM54" s="211"/>
      <c r="KTN54" s="211"/>
      <c r="KTO54" s="211"/>
      <c r="KTP54" s="211"/>
      <c r="KTQ54" s="211"/>
      <c r="KTR54" s="211"/>
      <c r="KTS54" s="211"/>
      <c r="KTT54" s="211"/>
      <c r="KTU54" s="211"/>
      <c r="KTV54" s="211"/>
      <c r="KTW54" s="211"/>
      <c r="KTX54" s="211"/>
      <c r="KTY54" s="211"/>
      <c r="KTZ54" s="211"/>
      <c r="KUA54" s="211"/>
      <c r="KUB54" s="211"/>
      <c r="KUC54" s="211"/>
      <c r="KUD54" s="211"/>
      <c r="KUE54" s="211"/>
      <c r="KUF54" s="211"/>
      <c r="KUG54" s="211"/>
      <c r="KUH54" s="211"/>
      <c r="KUI54" s="211"/>
      <c r="KUJ54" s="211"/>
      <c r="KUK54" s="211"/>
      <c r="KUL54" s="211"/>
      <c r="KUM54" s="211"/>
      <c r="KUN54" s="211"/>
      <c r="KUO54" s="211"/>
      <c r="KUP54" s="211"/>
      <c r="KUQ54" s="211"/>
      <c r="KUR54" s="211"/>
      <c r="KUS54" s="211"/>
      <c r="KUT54" s="211"/>
      <c r="KUU54" s="211"/>
      <c r="KUV54" s="211"/>
      <c r="KUW54" s="211"/>
      <c r="KUX54" s="211"/>
      <c r="KUY54" s="211"/>
      <c r="KUZ54" s="211"/>
      <c r="KVA54" s="211"/>
      <c r="KVB54" s="211"/>
      <c r="KVC54" s="211"/>
      <c r="KVD54" s="211"/>
      <c r="KVE54" s="211"/>
      <c r="KVF54" s="211"/>
      <c r="KVG54" s="211"/>
      <c r="KVH54" s="211"/>
      <c r="KVI54" s="211"/>
      <c r="KVJ54" s="211"/>
      <c r="KVK54" s="211"/>
      <c r="KVL54" s="211"/>
      <c r="KVM54" s="211"/>
      <c r="KVN54" s="211"/>
      <c r="KVO54" s="211"/>
      <c r="KVP54" s="211"/>
      <c r="KVQ54" s="211"/>
      <c r="KVR54" s="211"/>
      <c r="KVS54" s="211"/>
      <c r="KVT54" s="211"/>
      <c r="KVU54" s="211"/>
      <c r="KVV54" s="211"/>
      <c r="KVW54" s="211"/>
      <c r="KVX54" s="211"/>
      <c r="KVY54" s="211"/>
      <c r="KVZ54" s="211"/>
      <c r="KWA54" s="211"/>
      <c r="KWB54" s="211"/>
      <c r="KWC54" s="211"/>
      <c r="KWD54" s="211"/>
      <c r="KWE54" s="211"/>
      <c r="KWF54" s="211"/>
      <c r="KWG54" s="211"/>
      <c r="KWH54" s="211"/>
      <c r="KWI54" s="211"/>
      <c r="KWJ54" s="211"/>
      <c r="KWK54" s="211"/>
      <c r="KWL54" s="211"/>
      <c r="KWM54" s="211"/>
      <c r="KWN54" s="211"/>
      <c r="KWO54" s="211"/>
      <c r="KWP54" s="211"/>
      <c r="KWQ54" s="211"/>
      <c r="KWR54" s="211"/>
      <c r="KWS54" s="211"/>
      <c r="KWT54" s="211"/>
      <c r="KWU54" s="211"/>
      <c r="KWV54" s="211"/>
      <c r="KWW54" s="211"/>
      <c r="KWX54" s="211"/>
      <c r="KWY54" s="211"/>
      <c r="KWZ54" s="211"/>
      <c r="KXA54" s="211"/>
      <c r="KXB54" s="211"/>
      <c r="KXC54" s="211"/>
      <c r="KXD54" s="211"/>
      <c r="KXE54" s="211"/>
      <c r="KXF54" s="211"/>
      <c r="KXG54" s="211"/>
      <c r="KXH54" s="211"/>
      <c r="KXI54" s="211"/>
      <c r="KXJ54" s="211"/>
      <c r="KXK54" s="211"/>
      <c r="KXL54" s="211"/>
      <c r="KXM54" s="211"/>
      <c r="KXN54" s="211"/>
      <c r="KXO54" s="211"/>
      <c r="KXP54" s="211"/>
      <c r="KXQ54" s="211"/>
      <c r="KXR54" s="211"/>
      <c r="KXS54" s="211"/>
      <c r="KXT54" s="211"/>
      <c r="KXU54" s="211"/>
      <c r="KXV54" s="211"/>
      <c r="KXW54" s="211"/>
      <c r="KXX54" s="211"/>
      <c r="KXY54" s="211"/>
      <c r="KXZ54" s="211"/>
      <c r="KYA54" s="211"/>
      <c r="KYB54" s="211"/>
      <c r="KYC54" s="211"/>
      <c r="KYD54" s="211"/>
      <c r="KYE54" s="211"/>
      <c r="KYF54" s="211"/>
      <c r="KYG54" s="211"/>
      <c r="KYH54" s="211"/>
      <c r="KYI54" s="211"/>
      <c r="KYJ54" s="211"/>
      <c r="KYK54" s="211"/>
      <c r="KYL54" s="211"/>
      <c r="KYM54" s="211"/>
      <c r="KYN54" s="211"/>
      <c r="KYO54" s="211"/>
      <c r="KYP54" s="211"/>
      <c r="KYQ54" s="211"/>
      <c r="KYR54" s="211"/>
      <c r="KYS54" s="211"/>
      <c r="KYT54" s="211"/>
      <c r="KYU54" s="211"/>
      <c r="KYV54" s="211"/>
      <c r="KYW54" s="211"/>
      <c r="KYX54" s="211"/>
      <c r="KYY54" s="211"/>
      <c r="KYZ54" s="211"/>
      <c r="KZA54" s="211"/>
      <c r="KZB54" s="211"/>
      <c r="KZC54" s="211"/>
      <c r="KZD54" s="211"/>
      <c r="KZE54" s="211"/>
      <c r="KZF54" s="211"/>
      <c r="KZG54" s="211"/>
      <c r="KZH54" s="211"/>
      <c r="KZI54" s="211"/>
      <c r="KZJ54" s="211"/>
      <c r="KZK54" s="211"/>
      <c r="KZL54" s="211"/>
      <c r="KZM54" s="211"/>
      <c r="KZN54" s="211"/>
      <c r="KZO54" s="211"/>
      <c r="KZP54" s="211"/>
      <c r="KZQ54" s="211"/>
      <c r="KZR54" s="211"/>
      <c r="KZS54" s="211"/>
      <c r="KZT54" s="211"/>
      <c r="KZU54" s="211"/>
      <c r="KZV54" s="211"/>
      <c r="KZW54" s="211"/>
      <c r="KZX54" s="211"/>
      <c r="KZY54" s="211"/>
      <c r="KZZ54" s="211"/>
      <c r="LAA54" s="211"/>
      <c r="LAB54" s="211"/>
      <c r="LAC54" s="211"/>
      <c r="LAD54" s="211"/>
      <c r="LAE54" s="211"/>
      <c r="LAF54" s="211"/>
      <c r="LAG54" s="211"/>
      <c r="LAH54" s="211"/>
      <c r="LAI54" s="211"/>
      <c r="LAJ54" s="211"/>
      <c r="LAK54" s="211"/>
      <c r="LAL54" s="211"/>
      <c r="LAM54" s="211"/>
      <c r="LAN54" s="211"/>
      <c r="LAO54" s="211"/>
      <c r="LAP54" s="211"/>
      <c r="LAQ54" s="211"/>
      <c r="LAR54" s="211"/>
      <c r="LAS54" s="211"/>
      <c r="LAT54" s="211"/>
      <c r="LAU54" s="211"/>
      <c r="LAV54" s="211"/>
      <c r="LAW54" s="211"/>
      <c r="LAX54" s="211"/>
      <c r="LAY54" s="211"/>
      <c r="LAZ54" s="211"/>
      <c r="LBA54" s="211"/>
      <c r="LBB54" s="211"/>
      <c r="LBC54" s="211"/>
      <c r="LBD54" s="211"/>
      <c r="LBE54" s="211"/>
      <c r="LBF54" s="211"/>
      <c r="LBG54" s="211"/>
      <c r="LBH54" s="211"/>
      <c r="LBI54" s="211"/>
      <c r="LBJ54" s="211"/>
      <c r="LBK54" s="211"/>
      <c r="LBL54" s="211"/>
      <c r="LBM54" s="211"/>
      <c r="LBN54" s="211"/>
      <c r="LBO54" s="211"/>
      <c r="LBP54" s="211"/>
      <c r="LBQ54" s="211"/>
      <c r="LBR54" s="211"/>
      <c r="LBS54" s="211"/>
      <c r="LBT54" s="211"/>
      <c r="LBU54" s="211"/>
      <c r="LBV54" s="211"/>
      <c r="LBW54" s="211"/>
      <c r="LBX54" s="211"/>
      <c r="LBY54" s="211"/>
      <c r="LBZ54" s="211"/>
      <c r="LCA54" s="211"/>
      <c r="LCB54" s="211"/>
      <c r="LCC54" s="211"/>
      <c r="LCD54" s="211"/>
      <c r="LCE54" s="211"/>
      <c r="LCF54" s="211"/>
      <c r="LCG54" s="211"/>
      <c r="LCH54" s="211"/>
      <c r="LCI54" s="211"/>
      <c r="LCJ54" s="211"/>
      <c r="LCK54" s="211"/>
      <c r="LCL54" s="211"/>
      <c r="LCM54" s="211"/>
      <c r="LCN54" s="211"/>
      <c r="LCO54" s="211"/>
      <c r="LCP54" s="211"/>
      <c r="LCQ54" s="211"/>
      <c r="LCR54" s="211"/>
      <c r="LCS54" s="211"/>
      <c r="LCT54" s="211"/>
      <c r="LCU54" s="211"/>
      <c r="LCV54" s="211"/>
      <c r="LCW54" s="211"/>
      <c r="LCX54" s="211"/>
      <c r="LCY54" s="211"/>
      <c r="LCZ54" s="211"/>
      <c r="LDA54" s="211"/>
      <c r="LDB54" s="211"/>
      <c r="LDC54" s="211"/>
      <c r="LDD54" s="211"/>
      <c r="LDE54" s="211"/>
      <c r="LDF54" s="211"/>
      <c r="LDG54" s="211"/>
      <c r="LDH54" s="211"/>
      <c r="LDI54" s="211"/>
      <c r="LDJ54" s="211"/>
      <c r="LDK54" s="211"/>
      <c r="LDL54" s="211"/>
      <c r="LDM54" s="211"/>
      <c r="LDN54" s="211"/>
      <c r="LDO54" s="211"/>
      <c r="LDP54" s="211"/>
      <c r="LDQ54" s="211"/>
      <c r="LDR54" s="211"/>
      <c r="LDS54" s="211"/>
      <c r="LDT54" s="211"/>
      <c r="LDU54" s="211"/>
      <c r="LDV54" s="211"/>
      <c r="LDW54" s="211"/>
      <c r="LDX54" s="211"/>
      <c r="LDY54" s="211"/>
      <c r="LDZ54" s="211"/>
      <c r="LEA54" s="211"/>
      <c r="LEB54" s="211"/>
      <c r="LEC54" s="211"/>
      <c r="LED54" s="211"/>
      <c r="LEE54" s="211"/>
      <c r="LEF54" s="211"/>
      <c r="LEG54" s="211"/>
      <c r="LEH54" s="211"/>
      <c r="LEI54" s="211"/>
      <c r="LEJ54" s="211"/>
      <c r="LEK54" s="211"/>
      <c r="LEL54" s="211"/>
      <c r="LEM54" s="211"/>
      <c r="LEN54" s="211"/>
      <c r="LEO54" s="211"/>
      <c r="LEP54" s="211"/>
      <c r="LEQ54" s="211"/>
      <c r="LER54" s="211"/>
      <c r="LES54" s="211"/>
      <c r="LET54" s="211"/>
      <c r="LEU54" s="211"/>
      <c r="LEV54" s="211"/>
      <c r="LEW54" s="211"/>
      <c r="LEX54" s="211"/>
      <c r="LEY54" s="211"/>
      <c r="LEZ54" s="211"/>
      <c r="LFA54" s="211"/>
      <c r="LFB54" s="211"/>
      <c r="LFC54" s="211"/>
      <c r="LFD54" s="211"/>
      <c r="LFE54" s="211"/>
      <c r="LFF54" s="211"/>
      <c r="LFG54" s="211"/>
      <c r="LFH54" s="211"/>
      <c r="LFI54" s="211"/>
      <c r="LFJ54" s="211"/>
      <c r="LFK54" s="211"/>
      <c r="LFL54" s="211"/>
      <c r="LFM54" s="211"/>
      <c r="LFN54" s="211"/>
      <c r="LFO54" s="211"/>
      <c r="LFP54" s="211"/>
      <c r="LFQ54" s="211"/>
      <c r="LFR54" s="211"/>
      <c r="LFS54" s="211"/>
      <c r="LFT54" s="211"/>
      <c r="LFU54" s="211"/>
      <c r="LFV54" s="211"/>
      <c r="LFW54" s="211"/>
      <c r="LFX54" s="211"/>
      <c r="LFY54" s="211"/>
      <c r="LFZ54" s="211"/>
      <c r="LGA54" s="211"/>
      <c r="LGB54" s="211"/>
      <c r="LGC54" s="211"/>
      <c r="LGD54" s="211"/>
      <c r="LGE54" s="211"/>
      <c r="LGF54" s="211"/>
      <c r="LGG54" s="211"/>
      <c r="LGH54" s="211"/>
      <c r="LGI54" s="211"/>
      <c r="LGJ54" s="211"/>
      <c r="LGK54" s="211"/>
      <c r="LGL54" s="211"/>
      <c r="LGM54" s="211"/>
      <c r="LGN54" s="211"/>
      <c r="LGO54" s="211"/>
      <c r="LGP54" s="211"/>
      <c r="LGQ54" s="211"/>
      <c r="LGR54" s="211"/>
      <c r="LGS54" s="211"/>
      <c r="LGT54" s="211"/>
      <c r="LGU54" s="211"/>
      <c r="LGV54" s="211"/>
      <c r="LGW54" s="211"/>
      <c r="LGX54" s="211"/>
      <c r="LGY54" s="211"/>
      <c r="LGZ54" s="211"/>
      <c r="LHA54" s="211"/>
      <c r="LHB54" s="211"/>
      <c r="LHC54" s="211"/>
      <c r="LHD54" s="211"/>
      <c r="LHE54" s="211"/>
      <c r="LHF54" s="211"/>
      <c r="LHG54" s="211"/>
      <c r="LHH54" s="211"/>
      <c r="LHI54" s="211"/>
      <c r="LHJ54" s="211"/>
      <c r="LHK54" s="211"/>
      <c r="LHL54" s="211"/>
      <c r="LHM54" s="211"/>
      <c r="LHN54" s="211"/>
      <c r="LHO54" s="211"/>
      <c r="LHP54" s="211"/>
      <c r="LHQ54" s="211"/>
      <c r="LHR54" s="211"/>
      <c r="LHS54" s="211"/>
      <c r="LHT54" s="211"/>
      <c r="LHU54" s="211"/>
      <c r="LHV54" s="211"/>
      <c r="LHW54" s="211"/>
      <c r="LHX54" s="211"/>
      <c r="LHY54" s="211"/>
      <c r="LHZ54" s="211"/>
      <c r="LIA54" s="211"/>
      <c r="LIB54" s="211"/>
      <c r="LIC54" s="211"/>
      <c r="LID54" s="211"/>
      <c r="LIE54" s="211"/>
      <c r="LIF54" s="211"/>
      <c r="LIG54" s="211"/>
      <c r="LIH54" s="211"/>
      <c r="LII54" s="211"/>
      <c r="LIJ54" s="211"/>
      <c r="LIK54" s="211"/>
      <c r="LIL54" s="211"/>
      <c r="LIM54" s="211"/>
      <c r="LIN54" s="211"/>
      <c r="LIO54" s="211"/>
      <c r="LIP54" s="211"/>
      <c r="LIQ54" s="211"/>
      <c r="LIR54" s="211"/>
      <c r="LIS54" s="211"/>
      <c r="LIT54" s="211"/>
      <c r="LIU54" s="211"/>
      <c r="LIV54" s="211"/>
      <c r="LIW54" s="211"/>
      <c r="LIX54" s="211"/>
      <c r="LIY54" s="211"/>
      <c r="LIZ54" s="211"/>
      <c r="LJA54" s="211"/>
      <c r="LJB54" s="211"/>
      <c r="LJC54" s="211"/>
      <c r="LJD54" s="211"/>
      <c r="LJE54" s="211"/>
      <c r="LJF54" s="211"/>
      <c r="LJG54" s="211"/>
      <c r="LJH54" s="211"/>
      <c r="LJI54" s="211"/>
      <c r="LJJ54" s="211"/>
      <c r="LJK54" s="211"/>
      <c r="LJL54" s="211"/>
      <c r="LJM54" s="211"/>
      <c r="LJN54" s="211"/>
      <c r="LJO54" s="211"/>
      <c r="LJP54" s="211"/>
      <c r="LJQ54" s="211"/>
      <c r="LJR54" s="211"/>
      <c r="LJS54" s="211"/>
      <c r="LJT54" s="211"/>
      <c r="LJU54" s="211"/>
      <c r="LJV54" s="211"/>
      <c r="LJW54" s="211"/>
      <c r="LJX54" s="211"/>
      <c r="LJY54" s="211"/>
      <c r="LJZ54" s="211"/>
      <c r="LKA54" s="211"/>
      <c r="LKB54" s="211"/>
      <c r="LKC54" s="211"/>
      <c r="LKD54" s="211"/>
      <c r="LKE54" s="211"/>
      <c r="LKF54" s="211"/>
      <c r="LKG54" s="211"/>
      <c r="LKH54" s="211"/>
      <c r="LKI54" s="211"/>
      <c r="LKJ54" s="211"/>
      <c r="LKK54" s="211"/>
      <c r="LKL54" s="211"/>
      <c r="LKM54" s="211"/>
      <c r="LKN54" s="211"/>
      <c r="LKO54" s="211"/>
      <c r="LKP54" s="211"/>
      <c r="LKQ54" s="211"/>
      <c r="LKR54" s="211"/>
      <c r="LKS54" s="211"/>
      <c r="LKT54" s="211"/>
      <c r="LKU54" s="211"/>
      <c r="LKV54" s="211"/>
      <c r="LKW54" s="211"/>
      <c r="LKX54" s="211"/>
      <c r="LKY54" s="211"/>
      <c r="LKZ54" s="211"/>
      <c r="LLA54" s="211"/>
      <c r="LLB54" s="211"/>
      <c r="LLC54" s="211"/>
      <c r="LLD54" s="211"/>
      <c r="LLE54" s="211"/>
      <c r="LLF54" s="211"/>
      <c r="LLG54" s="211"/>
      <c r="LLH54" s="211"/>
      <c r="LLI54" s="211"/>
      <c r="LLJ54" s="211"/>
      <c r="LLK54" s="211"/>
      <c r="LLL54" s="211"/>
      <c r="LLM54" s="211"/>
      <c r="LLN54" s="211"/>
      <c r="LLO54" s="211"/>
      <c r="LLP54" s="211"/>
      <c r="LLQ54" s="211"/>
      <c r="LLR54" s="211"/>
      <c r="LLS54" s="211"/>
      <c r="LLT54" s="211"/>
      <c r="LLU54" s="211"/>
      <c r="LLV54" s="211"/>
      <c r="LLW54" s="211"/>
      <c r="LLX54" s="211"/>
      <c r="LLY54" s="211"/>
      <c r="LLZ54" s="211"/>
      <c r="LMA54" s="211"/>
      <c r="LMB54" s="211"/>
      <c r="LMC54" s="211"/>
      <c r="LMD54" s="211"/>
      <c r="LME54" s="211"/>
      <c r="LMF54" s="211"/>
      <c r="LMG54" s="211"/>
      <c r="LMH54" s="211"/>
      <c r="LMI54" s="211"/>
      <c r="LMJ54" s="211"/>
      <c r="LMK54" s="211"/>
      <c r="LML54" s="211"/>
      <c r="LMM54" s="211"/>
      <c r="LMN54" s="211"/>
      <c r="LMO54" s="211"/>
      <c r="LMP54" s="211"/>
      <c r="LMQ54" s="211"/>
      <c r="LMR54" s="211"/>
      <c r="LMS54" s="211"/>
      <c r="LMT54" s="211"/>
      <c r="LMU54" s="211"/>
      <c r="LMV54" s="211"/>
      <c r="LMW54" s="211"/>
      <c r="LMX54" s="211"/>
      <c r="LMY54" s="211"/>
      <c r="LMZ54" s="211"/>
      <c r="LNA54" s="211"/>
      <c r="LNB54" s="211"/>
      <c r="LNC54" s="211"/>
      <c r="LND54" s="211"/>
      <c r="LNE54" s="211"/>
      <c r="LNF54" s="211"/>
      <c r="LNG54" s="211"/>
      <c r="LNH54" s="211"/>
      <c r="LNI54" s="211"/>
      <c r="LNJ54" s="211"/>
      <c r="LNK54" s="211"/>
      <c r="LNL54" s="211"/>
      <c r="LNM54" s="211"/>
      <c r="LNN54" s="211"/>
      <c r="LNO54" s="211"/>
      <c r="LNP54" s="211"/>
      <c r="LNQ54" s="211"/>
      <c r="LNR54" s="211"/>
      <c r="LNS54" s="211"/>
      <c r="LNT54" s="211"/>
      <c r="LNU54" s="211"/>
      <c r="LNV54" s="211"/>
      <c r="LNW54" s="211"/>
      <c r="LNX54" s="211"/>
      <c r="LNY54" s="211"/>
      <c r="LNZ54" s="211"/>
      <c r="LOA54" s="211"/>
      <c r="LOB54" s="211"/>
      <c r="LOC54" s="211"/>
      <c r="LOD54" s="211"/>
      <c r="LOE54" s="211"/>
      <c r="LOF54" s="211"/>
      <c r="LOG54" s="211"/>
      <c r="LOH54" s="211"/>
      <c r="LOI54" s="211"/>
      <c r="LOJ54" s="211"/>
      <c r="LOK54" s="211"/>
      <c r="LOL54" s="211"/>
      <c r="LOM54" s="211"/>
      <c r="LON54" s="211"/>
      <c r="LOO54" s="211"/>
      <c r="LOP54" s="211"/>
      <c r="LOQ54" s="211"/>
      <c r="LOR54" s="211"/>
      <c r="LOS54" s="211"/>
      <c r="LOT54" s="211"/>
      <c r="LOU54" s="211"/>
      <c r="LOV54" s="211"/>
      <c r="LOW54" s="211"/>
      <c r="LOX54" s="211"/>
      <c r="LOY54" s="211"/>
      <c r="LOZ54" s="211"/>
      <c r="LPA54" s="211"/>
      <c r="LPB54" s="211"/>
      <c r="LPC54" s="211"/>
      <c r="LPD54" s="211"/>
      <c r="LPE54" s="211"/>
      <c r="LPF54" s="211"/>
      <c r="LPG54" s="211"/>
      <c r="LPH54" s="211"/>
      <c r="LPI54" s="211"/>
      <c r="LPJ54" s="211"/>
      <c r="LPK54" s="211"/>
      <c r="LPL54" s="211"/>
      <c r="LPM54" s="211"/>
      <c r="LPN54" s="211"/>
      <c r="LPO54" s="211"/>
      <c r="LPP54" s="211"/>
      <c r="LPQ54" s="211"/>
      <c r="LPR54" s="211"/>
      <c r="LPS54" s="211"/>
      <c r="LPT54" s="211"/>
      <c r="LPU54" s="211"/>
      <c r="LPV54" s="211"/>
      <c r="LPW54" s="211"/>
      <c r="LPX54" s="211"/>
      <c r="LPY54" s="211"/>
      <c r="LPZ54" s="211"/>
      <c r="LQA54" s="211"/>
      <c r="LQB54" s="211"/>
      <c r="LQC54" s="211"/>
      <c r="LQD54" s="211"/>
      <c r="LQE54" s="211"/>
      <c r="LQF54" s="211"/>
      <c r="LQG54" s="211"/>
      <c r="LQH54" s="211"/>
      <c r="LQI54" s="211"/>
      <c r="LQJ54" s="211"/>
      <c r="LQK54" s="211"/>
      <c r="LQL54" s="211"/>
      <c r="LQM54" s="211"/>
      <c r="LQN54" s="211"/>
      <c r="LQO54" s="211"/>
      <c r="LQP54" s="211"/>
      <c r="LQQ54" s="211"/>
      <c r="LQR54" s="211"/>
      <c r="LQS54" s="211"/>
      <c r="LQT54" s="211"/>
      <c r="LQU54" s="211"/>
      <c r="LQV54" s="211"/>
      <c r="LQW54" s="211"/>
      <c r="LQX54" s="211"/>
      <c r="LQY54" s="211"/>
      <c r="LQZ54" s="211"/>
      <c r="LRA54" s="211"/>
      <c r="LRB54" s="211"/>
      <c r="LRC54" s="211"/>
      <c r="LRD54" s="211"/>
      <c r="LRE54" s="211"/>
      <c r="LRF54" s="211"/>
      <c r="LRG54" s="211"/>
      <c r="LRH54" s="211"/>
      <c r="LRI54" s="211"/>
      <c r="LRJ54" s="211"/>
      <c r="LRK54" s="211"/>
      <c r="LRL54" s="211"/>
      <c r="LRM54" s="211"/>
      <c r="LRN54" s="211"/>
      <c r="LRO54" s="211"/>
      <c r="LRP54" s="211"/>
      <c r="LRQ54" s="211"/>
      <c r="LRR54" s="211"/>
      <c r="LRS54" s="211"/>
      <c r="LRT54" s="211"/>
      <c r="LRU54" s="211"/>
      <c r="LRV54" s="211"/>
      <c r="LRW54" s="211"/>
      <c r="LRX54" s="211"/>
      <c r="LRY54" s="211"/>
      <c r="LRZ54" s="211"/>
      <c r="LSA54" s="211"/>
      <c r="LSB54" s="211"/>
      <c r="LSC54" s="211"/>
      <c r="LSD54" s="211"/>
      <c r="LSE54" s="211"/>
      <c r="LSF54" s="211"/>
      <c r="LSG54" s="211"/>
      <c r="LSH54" s="211"/>
      <c r="LSI54" s="211"/>
      <c r="LSJ54" s="211"/>
      <c r="LSK54" s="211"/>
      <c r="LSL54" s="211"/>
      <c r="LSM54" s="211"/>
      <c r="LSN54" s="211"/>
      <c r="LSO54" s="211"/>
      <c r="LSP54" s="211"/>
      <c r="LSQ54" s="211"/>
      <c r="LSR54" s="211"/>
      <c r="LSS54" s="211"/>
      <c r="LST54" s="211"/>
      <c r="LSU54" s="211"/>
      <c r="LSV54" s="211"/>
      <c r="LSW54" s="211"/>
      <c r="LSX54" s="211"/>
      <c r="LSY54" s="211"/>
      <c r="LSZ54" s="211"/>
      <c r="LTA54" s="211"/>
      <c r="LTB54" s="211"/>
      <c r="LTC54" s="211"/>
      <c r="LTD54" s="211"/>
      <c r="LTE54" s="211"/>
      <c r="LTF54" s="211"/>
      <c r="LTG54" s="211"/>
      <c r="LTH54" s="211"/>
      <c r="LTI54" s="211"/>
      <c r="LTJ54" s="211"/>
      <c r="LTK54" s="211"/>
      <c r="LTL54" s="211"/>
      <c r="LTM54" s="211"/>
      <c r="LTN54" s="211"/>
      <c r="LTO54" s="211"/>
      <c r="LTP54" s="211"/>
      <c r="LTQ54" s="211"/>
      <c r="LTR54" s="211"/>
      <c r="LTS54" s="211"/>
      <c r="LTT54" s="211"/>
      <c r="LTU54" s="211"/>
      <c r="LTV54" s="211"/>
      <c r="LTW54" s="211"/>
      <c r="LTX54" s="211"/>
      <c r="LTY54" s="211"/>
      <c r="LTZ54" s="211"/>
      <c r="LUA54" s="211"/>
      <c r="LUB54" s="211"/>
      <c r="LUC54" s="211"/>
      <c r="LUD54" s="211"/>
      <c r="LUE54" s="211"/>
      <c r="LUF54" s="211"/>
      <c r="LUG54" s="211"/>
      <c r="LUH54" s="211"/>
      <c r="LUI54" s="211"/>
      <c r="LUJ54" s="211"/>
      <c r="LUK54" s="211"/>
      <c r="LUL54" s="211"/>
      <c r="LUM54" s="211"/>
      <c r="LUN54" s="211"/>
      <c r="LUO54" s="211"/>
      <c r="LUP54" s="211"/>
      <c r="LUQ54" s="211"/>
      <c r="LUR54" s="211"/>
      <c r="LUS54" s="211"/>
      <c r="LUT54" s="211"/>
      <c r="LUU54" s="211"/>
      <c r="LUV54" s="211"/>
      <c r="LUW54" s="211"/>
      <c r="LUX54" s="211"/>
      <c r="LUY54" s="211"/>
      <c r="LUZ54" s="211"/>
      <c r="LVA54" s="211"/>
      <c r="LVB54" s="211"/>
      <c r="LVC54" s="211"/>
      <c r="LVD54" s="211"/>
      <c r="LVE54" s="211"/>
      <c r="LVF54" s="211"/>
      <c r="LVG54" s="211"/>
      <c r="LVH54" s="211"/>
      <c r="LVI54" s="211"/>
      <c r="LVJ54" s="211"/>
      <c r="LVK54" s="211"/>
      <c r="LVL54" s="211"/>
      <c r="LVM54" s="211"/>
      <c r="LVN54" s="211"/>
      <c r="LVO54" s="211"/>
      <c r="LVP54" s="211"/>
      <c r="LVQ54" s="211"/>
      <c r="LVR54" s="211"/>
      <c r="LVS54" s="211"/>
      <c r="LVT54" s="211"/>
      <c r="LVU54" s="211"/>
      <c r="LVV54" s="211"/>
      <c r="LVW54" s="211"/>
      <c r="LVX54" s="211"/>
      <c r="LVY54" s="211"/>
      <c r="LVZ54" s="211"/>
      <c r="LWA54" s="211"/>
      <c r="LWB54" s="211"/>
      <c r="LWC54" s="211"/>
      <c r="LWD54" s="211"/>
      <c r="LWE54" s="211"/>
      <c r="LWF54" s="211"/>
      <c r="LWG54" s="211"/>
      <c r="LWH54" s="211"/>
      <c r="LWI54" s="211"/>
      <c r="LWJ54" s="211"/>
      <c r="LWK54" s="211"/>
      <c r="LWL54" s="211"/>
      <c r="LWM54" s="211"/>
      <c r="LWN54" s="211"/>
      <c r="LWO54" s="211"/>
      <c r="LWP54" s="211"/>
      <c r="LWQ54" s="211"/>
      <c r="LWR54" s="211"/>
      <c r="LWS54" s="211"/>
      <c r="LWT54" s="211"/>
      <c r="LWU54" s="211"/>
      <c r="LWV54" s="211"/>
      <c r="LWW54" s="211"/>
      <c r="LWX54" s="211"/>
      <c r="LWY54" s="211"/>
      <c r="LWZ54" s="211"/>
      <c r="LXA54" s="211"/>
      <c r="LXB54" s="211"/>
      <c r="LXC54" s="211"/>
      <c r="LXD54" s="211"/>
      <c r="LXE54" s="211"/>
      <c r="LXF54" s="211"/>
      <c r="LXG54" s="211"/>
      <c r="LXH54" s="211"/>
      <c r="LXI54" s="211"/>
      <c r="LXJ54" s="211"/>
      <c r="LXK54" s="211"/>
      <c r="LXL54" s="211"/>
      <c r="LXM54" s="211"/>
      <c r="LXN54" s="211"/>
      <c r="LXO54" s="211"/>
      <c r="LXP54" s="211"/>
      <c r="LXQ54" s="211"/>
      <c r="LXR54" s="211"/>
      <c r="LXS54" s="211"/>
      <c r="LXT54" s="211"/>
      <c r="LXU54" s="211"/>
      <c r="LXV54" s="211"/>
      <c r="LXW54" s="211"/>
      <c r="LXX54" s="211"/>
      <c r="LXY54" s="211"/>
      <c r="LXZ54" s="211"/>
      <c r="LYA54" s="211"/>
      <c r="LYB54" s="211"/>
      <c r="LYC54" s="211"/>
      <c r="LYD54" s="211"/>
      <c r="LYE54" s="211"/>
      <c r="LYF54" s="211"/>
      <c r="LYG54" s="211"/>
      <c r="LYH54" s="211"/>
      <c r="LYI54" s="211"/>
      <c r="LYJ54" s="211"/>
      <c r="LYK54" s="211"/>
      <c r="LYL54" s="211"/>
      <c r="LYM54" s="211"/>
      <c r="LYN54" s="211"/>
      <c r="LYO54" s="211"/>
      <c r="LYP54" s="211"/>
      <c r="LYQ54" s="211"/>
      <c r="LYR54" s="211"/>
      <c r="LYS54" s="211"/>
      <c r="LYT54" s="211"/>
      <c r="LYU54" s="211"/>
      <c r="LYV54" s="211"/>
      <c r="LYW54" s="211"/>
      <c r="LYX54" s="211"/>
      <c r="LYY54" s="211"/>
      <c r="LYZ54" s="211"/>
      <c r="LZA54" s="211"/>
      <c r="LZB54" s="211"/>
      <c r="LZC54" s="211"/>
      <c r="LZD54" s="211"/>
      <c r="LZE54" s="211"/>
      <c r="LZF54" s="211"/>
      <c r="LZG54" s="211"/>
      <c r="LZH54" s="211"/>
      <c r="LZI54" s="211"/>
      <c r="LZJ54" s="211"/>
      <c r="LZK54" s="211"/>
      <c r="LZL54" s="211"/>
      <c r="LZM54" s="211"/>
      <c r="LZN54" s="211"/>
      <c r="LZO54" s="211"/>
      <c r="LZP54" s="211"/>
      <c r="LZQ54" s="211"/>
      <c r="LZR54" s="211"/>
      <c r="LZS54" s="211"/>
      <c r="LZT54" s="211"/>
      <c r="LZU54" s="211"/>
      <c r="LZV54" s="211"/>
      <c r="LZW54" s="211"/>
      <c r="LZX54" s="211"/>
      <c r="LZY54" s="211"/>
      <c r="LZZ54" s="211"/>
      <c r="MAA54" s="211"/>
      <c r="MAB54" s="211"/>
      <c r="MAC54" s="211"/>
      <c r="MAD54" s="211"/>
      <c r="MAE54" s="211"/>
      <c r="MAF54" s="211"/>
      <c r="MAG54" s="211"/>
      <c r="MAH54" s="211"/>
      <c r="MAI54" s="211"/>
      <c r="MAJ54" s="211"/>
      <c r="MAK54" s="211"/>
      <c r="MAL54" s="211"/>
      <c r="MAM54" s="211"/>
      <c r="MAN54" s="211"/>
      <c r="MAO54" s="211"/>
      <c r="MAP54" s="211"/>
      <c r="MAQ54" s="211"/>
      <c r="MAR54" s="211"/>
      <c r="MAS54" s="211"/>
      <c r="MAT54" s="211"/>
      <c r="MAU54" s="211"/>
      <c r="MAV54" s="211"/>
      <c r="MAW54" s="211"/>
      <c r="MAX54" s="211"/>
      <c r="MAY54" s="211"/>
      <c r="MAZ54" s="211"/>
      <c r="MBA54" s="211"/>
      <c r="MBB54" s="211"/>
      <c r="MBC54" s="211"/>
      <c r="MBD54" s="211"/>
      <c r="MBE54" s="211"/>
      <c r="MBF54" s="211"/>
      <c r="MBG54" s="211"/>
      <c r="MBH54" s="211"/>
      <c r="MBI54" s="211"/>
      <c r="MBJ54" s="211"/>
      <c r="MBK54" s="211"/>
      <c r="MBL54" s="211"/>
      <c r="MBM54" s="211"/>
      <c r="MBN54" s="211"/>
      <c r="MBO54" s="211"/>
      <c r="MBP54" s="211"/>
      <c r="MBQ54" s="211"/>
      <c r="MBR54" s="211"/>
      <c r="MBS54" s="211"/>
      <c r="MBT54" s="211"/>
      <c r="MBU54" s="211"/>
      <c r="MBV54" s="211"/>
      <c r="MBW54" s="211"/>
      <c r="MBX54" s="211"/>
      <c r="MBY54" s="211"/>
      <c r="MBZ54" s="211"/>
      <c r="MCA54" s="211"/>
      <c r="MCB54" s="211"/>
      <c r="MCC54" s="211"/>
      <c r="MCD54" s="211"/>
      <c r="MCE54" s="211"/>
      <c r="MCF54" s="211"/>
      <c r="MCG54" s="211"/>
      <c r="MCH54" s="211"/>
      <c r="MCI54" s="211"/>
      <c r="MCJ54" s="211"/>
      <c r="MCK54" s="211"/>
      <c r="MCL54" s="211"/>
      <c r="MCM54" s="211"/>
      <c r="MCN54" s="211"/>
      <c r="MCO54" s="211"/>
      <c r="MCP54" s="211"/>
      <c r="MCQ54" s="211"/>
      <c r="MCR54" s="211"/>
      <c r="MCS54" s="211"/>
      <c r="MCT54" s="211"/>
      <c r="MCU54" s="211"/>
      <c r="MCV54" s="211"/>
      <c r="MCW54" s="211"/>
      <c r="MCX54" s="211"/>
      <c r="MCY54" s="211"/>
      <c r="MCZ54" s="211"/>
      <c r="MDA54" s="211"/>
      <c r="MDB54" s="211"/>
      <c r="MDC54" s="211"/>
      <c r="MDD54" s="211"/>
      <c r="MDE54" s="211"/>
      <c r="MDF54" s="211"/>
      <c r="MDG54" s="211"/>
      <c r="MDH54" s="211"/>
      <c r="MDI54" s="211"/>
      <c r="MDJ54" s="211"/>
      <c r="MDK54" s="211"/>
      <c r="MDL54" s="211"/>
      <c r="MDM54" s="211"/>
      <c r="MDN54" s="211"/>
      <c r="MDO54" s="211"/>
      <c r="MDP54" s="211"/>
      <c r="MDQ54" s="211"/>
      <c r="MDR54" s="211"/>
      <c r="MDS54" s="211"/>
      <c r="MDT54" s="211"/>
      <c r="MDU54" s="211"/>
      <c r="MDV54" s="211"/>
      <c r="MDW54" s="211"/>
      <c r="MDX54" s="211"/>
      <c r="MDY54" s="211"/>
      <c r="MDZ54" s="211"/>
      <c r="MEA54" s="211"/>
      <c r="MEB54" s="211"/>
      <c r="MEC54" s="211"/>
      <c r="MED54" s="211"/>
      <c r="MEE54" s="211"/>
      <c r="MEF54" s="211"/>
      <c r="MEG54" s="211"/>
      <c r="MEH54" s="211"/>
      <c r="MEI54" s="211"/>
      <c r="MEJ54" s="211"/>
      <c r="MEK54" s="211"/>
      <c r="MEL54" s="211"/>
      <c r="MEM54" s="211"/>
      <c r="MEN54" s="211"/>
      <c r="MEO54" s="211"/>
      <c r="MEP54" s="211"/>
      <c r="MEQ54" s="211"/>
      <c r="MER54" s="211"/>
      <c r="MES54" s="211"/>
      <c r="MET54" s="211"/>
      <c r="MEU54" s="211"/>
      <c r="MEV54" s="211"/>
      <c r="MEW54" s="211"/>
      <c r="MEX54" s="211"/>
      <c r="MEY54" s="211"/>
      <c r="MEZ54" s="211"/>
      <c r="MFA54" s="211"/>
      <c r="MFB54" s="211"/>
      <c r="MFC54" s="211"/>
      <c r="MFD54" s="211"/>
      <c r="MFE54" s="211"/>
      <c r="MFF54" s="211"/>
      <c r="MFG54" s="211"/>
      <c r="MFH54" s="211"/>
      <c r="MFI54" s="211"/>
      <c r="MFJ54" s="211"/>
      <c r="MFK54" s="211"/>
      <c r="MFL54" s="211"/>
      <c r="MFM54" s="211"/>
      <c r="MFN54" s="211"/>
      <c r="MFO54" s="211"/>
      <c r="MFP54" s="211"/>
      <c r="MFQ54" s="211"/>
      <c r="MFR54" s="211"/>
      <c r="MFS54" s="211"/>
      <c r="MFT54" s="211"/>
      <c r="MFU54" s="211"/>
      <c r="MFV54" s="211"/>
      <c r="MFW54" s="211"/>
      <c r="MFX54" s="211"/>
      <c r="MFY54" s="211"/>
      <c r="MFZ54" s="211"/>
      <c r="MGA54" s="211"/>
      <c r="MGB54" s="211"/>
      <c r="MGC54" s="211"/>
      <c r="MGD54" s="211"/>
      <c r="MGE54" s="211"/>
      <c r="MGF54" s="211"/>
      <c r="MGG54" s="211"/>
      <c r="MGH54" s="211"/>
      <c r="MGI54" s="211"/>
      <c r="MGJ54" s="211"/>
      <c r="MGK54" s="211"/>
      <c r="MGL54" s="211"/>
      <c r="MGM54" s="211"/>
      <c r="MGN54" s="211"/>
      <c r="MGO54" s="211"/>
      <c r="MGP54" s="211"/>
      <c r="MGQ54" s="211"/>
      <c r="MGR54" s="211"/>
      <c r="MGS54" s="211"/>
      <c r="MGT54" s="211"/>
      <c r="MGU54" s="211"/>
      <c r="MGV54" s="211"/>
      <c r="MGW54" s="211"/>
      <c r="MGX54" s="211"/>
      <c r="MGY54" s="211"/>
      <c r="MGZ54" s="211"/>
      <c r="MHA54" s="211"/>
      <c r="MHB54" s="211"/>
      <c r="MHC54" s="211"/>
      <c r="MHD54" s="211"/>
      <c r="MHE54" s="211"/>
      <c r="MHF54" s="211"/>
      <c r="MHG54" s="211"/>
      <c r="MHH54" s="211"/>
      <c r="MHI54" s="211"/>
      <c r="MHJ54" s="211"/>
      <c r="MHK54" s="211"/>
      <c r="MHL54" s="211"/>
      <c r="MHM54" s="211"/>
      <c r="MHN54" s="211"/>
      <c r="MHO54" s="211"/>
      <c r="MHP54" s="211"/>
      <c r="MHQ54" s="211"/>
      <c r="MHR54" s="211"/>
      <c r="MHS54" s="211"/>
      <c r="MHT54" s="211"/>
      <c r="MHU54" s="211"/>
      <c r="MHV54" s="211"/>
      <c r="MHW54" s="211"/>
      <c r="MHX54" s="211"/>
      <c r="MHY54" s="211"/>
      <c r="MHZ54" s="211"/>
      <c r="MIA54" s="211"/>
      <c r="MIB54" s="211"/>
      <c r="MIC54" s="211"/>
      <c r="MID54" s="211"/>
      <c r="MIE54" s="211"/>
      <c r="MIF54" s="211"/>
      <c r="MIG54" s="211"/>
      <c r="MIH54" s="211"/>
      <c r="MII54" s="211"/>
      <c r="MIJ54" s="211"/>
      <c r="MIK54" s="211"/>
      <c r="MIL54" s="211"/>
      <c r="MIM54" s="211"/>
      <c r="MIN54" s="211"/>
      <c r="MIO54" s="211"/>
      <c r="MIP54" s="211"/>
      <c r="MIQ54" s="211"/>
      <c r="MIR54" s="211"/>
      <c r="MIS54" s="211"/>
      <c r="MIT54" s="211"/>
      <c r="MIU54" s="211"/>
      <c r="MIV54" s="211"/>
      <c r="MIW54" s="211"/>
      <c r="MIX54" s="211"/>
      <c r="MIY54" s="211"/>
      <c r="MIZ54" s="211"/>
      <c r="MJA54" s="211"/>
      <c r="MJB54" s="211"/>
      <c r="MJC54" s="211"/>
      <c r="MJD54" s="211"/>
      <c r="MJE54" s="211"/>
      <c r="MJF54" s="211"/>
      <c r="MJG54" s="211"/>
      <c r="MJH54" s="211"/>
      <c r="MJI54" s="211"/>
      <c r="MJJ54" s="211"/>
      <c r="MJK54" s="211"/>
      <c r="MJL54" s="211"/>
      <c r="MJM54" s="211"/>
      <c r="MJN54" s="211"/>
      <c r="MJO54" s="211"/>
      <c r="MJP54" s="211"/>
      <c r="MJQ54" s="211"/>
      <c r="MJR54" s="211"/>
      <c r="MJS54" s="211"/>
      <c r="MJT54" s="211"/>
      <c r="MJU54" s="211"/>
      <c r="MJV54" s="211"/>
      <c r="MJW54" s="211"/>
      <c r="MJX54" s="211"/>
      <c r="MJY54" s="211"/>
      <c r="MJZ54" s="211"/>
      <c r="MKA54" s="211"/>
      <c r="MKB54" s="211"/>
      <c r="MKC54" s="211"/>
      <c r="MKD54" s="211"/>
      <c r="MKE54" s="211"/>
      <c r="MKF54" s="211"/>
      <c r="MKG54" s="211"/>
      <c r="MKH54" s="211"/>
      <c r="MKI54" s="211"/>
      <c r="MKJ54" s="211"/>
      <c r="MKK54" s="211"/>
      <c r="MKL54" s="211"/>
      <c r="MKM54" s="211"/>
      <c r="MKN54" s="211"/>
      <c r="MKO54" s="211"/>
      <c r="MKP54" s="211"/>
      <c r="MKQ54" s="211"/>
      <c r="MKR54" s="211"/>
      <c r="MKS54" s="211"/>
      <c r="MKT54" s="211"/>
      <c r="MKU54" s="211"/>
      <c r="MKV54" s="211"/>
      <c r="MKW54" s="211"/>
      <c r="MKX54" s="211"/>
      <c r="MKY54" s="211"/>
      <c r="MKZ54" s="211"/>
      <c r="MLA54" s="211"/>
      <c r="MLB54" s="211"/>
      <c r="MLC54" s="211"/>
      <c r="MLD54" s="211"/>
      <c r="MLE54" s="211"/>
      <c r="MLF54" s="211"/>
      <c r="MLG54" s="211"/>
      <c r="MLH54" s="211"/>
      <c r="MLI54" s="211"/>
      <c r="MLJ54" s="211"/>
      <c r="MLK54" s="211"/>
      <c r="MLL54" s="211"/>
      <c r="MLM54" s="211"/>
      <c r="MLN54" s="211"/>
      <c r="MLO54" s="211"/>
      <c r="MLP54" s="211"/>
      <c r="MLQ54" s="211"/>
      <c r="MLR54" s="211"/>
      <c r="MLS54" s="211"/>
      <c r="MLT54" s="211"/>
      <c r="MLU54" s="211"/>
      <c r="MLV54" s="211"/>
      <c r="MLW54" s="211"/>
      <c r="MLX54" s="211"/>
      <c r="MLY54" s="211"/>
      <c r="MLZ54" s="211"/>
      <c r="MMA54" s="211"/>
      <c r="MMB54" s="211"/>
      <c r="MMC54" s="211"/>
      <c r="MMD54" s="211"/>
      <c r="MME54" s="211"/>
      <c r="MMF54" s="211"/>
      <c r="MMG54" s="211"/>
      <c r="MMH54" s="211"/>
      <c r="MMI54" s="211"/>
      <c r="MMJ54" s="211"/>
      <c r="MMK54" s="211"/>
      <c r="MML54" s="211"/>
      <c r="MMM54" s="211"/>
      <c r="MMN54" s="211"/>
      <c r="MMO54" s="211"/>
      <c r="MMP54" s="211"/>
      <c r="MMQ54" s="211"/>
      <c r="MMR54" s="211"/>
      <c r="MMS54" s="211"/>
      <c r="MMT54" s="211"/>
      <c r="MMU54" s="211"/>
      <c r="MMV54" s="211"/>
      <c r="MMW54" s="211"/>
      <c r="MMX54" s="211"/>
      <c r="MMY54" s="211"/>
      <c r="MMZ54" s="211"/>
      <c r="MNA54" s="211"/>
      <c r="MNB54" s="211"/>
      <c r="MNC54" s="211"/>
      <c r="MND54" s="211"/>
      <c r="MNE54" s="211"/>
      <c r="MNF54" s="211"/>
      <c r="MNG54" s="211"/>
      <c r="MNH54" s="211"/>
      <c r="MNI54" s="211"/>
      <c r="MNJ54" s="211"/>
      <c r="MNK54" s="211"/>
      <c r="MNL54" s="211"/>
      <c r="MNM54" s="211"/>
      <c r="MNN54" s="211"/>
      <c r="MNO54" s="211"/>
      <c r="MNP54" s="211"/>
      <c r="MNQ54" s="211"/>
      <c r="MNR54" s="211"/>
      <c r="MNS54" s="211"/>
      <c r="MNT54" s="211"/>
      <c r="MNU54" s="211"/>
      <c r="MNV54" s="211"/>
      <c r="MNW54" s="211"/>
      <c r="MNX54" s="211"/>
      <c r="MNY54" s="211"/>
      <c r="MNZ54" s="211"/>
      <c r="MOA54" s="211"/>
      <c r="MOB54" s="211"/>
      <c r="MOC54" s="211"/>
      <c r="MOD54" s="211"/>
      <c r="MOE54" s="211"/>
      <c r="MOF54" s="211"/>
      <c r="MOG54" s="211"/>
      <c r="MOH54" s="211"/>
      <c r="MOI54" s="211"/>
      <c r="MOJ54" s="211"/>
      <c r="MOK54" s="211"/>
      <c r="MOL54" s="211"/>
      <c r="MOM54" s="211"/>
      <c r="MON54" s="211"/>
      <c r="MOO54" s="211"/>
      <c r="MOP54" s="211"/>
      <c r="MOQ54" s="211"/>
      <c r="MOR54" s="211"/>
      <c r="MOS54" s="211"/>
      <c r="MOT54" s="211"/>
      <c r="MOU54" s="211"/>
      <c r="MOV54" s="211"/>
      <c r="MOW54" s="211"/>
      <c r="MOX54" s="211"/>
      <c r="MOY54" s="211"/>
      <c r="MOZ54" s="211"/>
      <c r="MPA54" s="211"/>
      <c r="MPB54" s="211"/>
      <c r="MPC54" s="211"/>
      <c r="MPD54" s="211"/>
      <c r="MPE54" s="211"/>
      <c r="MPF54" s="211"/>
      <c r="MPG54" s="211"/>
      <c r="MPH54" s="211"/>
      <c r="MPI54" s="211"/>
      <c r="MPJ54" s="211"/>
      <c r="MPK54" s="211"/>
      <c r="MPL54" s="211"/>
      <c r="MPM54" s="211"/>
      <c r="MPN54" s="211"/>
      <c r="MPO54" s="211"/>
      <c r="MPP54" s="211"/>
      <c r="MPQ54" s="211"/>
      <c r="MPR54" s="211"/>
      <c r="MPS54" s="211"/>
      <c r="MPT54" s="211"/>
      <c r="MPU54" s="211"/>
      <c r="MPV54" s="211"/>
      <c r="MPW54" s="211"/>
      <c r="MPX54" s="211"/>
      <c r="MPY54" s="211"/>
      <c r="MPZ54" s="211"/>
      <c r="MQA54" s="211"/>
      <c r="MQB54" s="211"/>
      <c r="MQC54" s="211"/>
      <c r="MQD54" s="211"/>
      <c r="MQE54" s="211"/>
      <c r="MQF54" s="211"/>
      <c r="MQG54" s="211"/>
      <c r="MQH54" s="211"/>
      <c r="MQI54" s="211"/>
      <c r="MQJ54" s="211"/>
      <c r="MQK54" s="211"/>
      <c r="MQL54" s="211"/>
      <c r="MQM54" s="211"/>
      <c r="MQN54" s="211"/>
      <c r="MQO54" s="211"/>
      <c r="MQP54" s="211"/>
      <c r="MQQ54" s="211"/>
      <c r="MQR54" s="211"/>
      <c r="MQS54" s="211"/>
      <c r="MQT54" s="211"/>
      <c r="MQU54" s="211"/>
      <c r="MQV54" s="211"/>
      <c r="MQW54" s="211"/>
      <c r="MQX54" s="211"/>
      <c r="MQY54" s="211"/>
      <c r="MQZ54" s="211"/>
      <c r="MRA54" s="211"/>
      <c r="MRB54" s="211"/>
      <c r="MRC54" s="211"/>
      <c r="MRD54" s="211"/>
      <c r="MRE54" s="211"/>
      <c r="MRF54" s="211"/>
      <c r="MRG54" s="211"/>
      <c r="MRH54" s="211"/>
      <c r="MRI54" s="211"/>
      <c r="MRJ54" s="211"/>
      <c r="MRK54" s="211"/>
      <c r="MRL54" s="211"/>
      <c r="MRM54" s="211"/>
      <c r="MRN54" s="211"/>
      <c r="MRO54" s="211"/>
      <c r="MRP54" s="211"/>
      <c r="MRQ54" s="211"/>
      <c r="MRR54" s="211"/>
      <c r="MRS54" s="211"/>
      <c r="MRT54" s="211"/>
      <c r="MRU54" s="211"/>
      <c r="MRV54" s="211"/>
      <c r="MRW54" s="211"/>
      <c r="MRX54" s="211"/>
      <c r="MRY54" s="211"/>
      <c r="MRZ54" s="211"/>
      <c r="MSA54" s="211"/>
      <c r="MSB54" s="211"/>
      <c r="MSC54" s="211"/>
      <c r="MSD54" s="211"/>
      <c r="MSE54" s="211"/>
      <c r="MSF54" s="211"/>
      <c r="MSG54" s="211"/>
      <c r="MSH54" s="211"/>
      <c r="MSI54" s="211"/>
      <c r="MSJ54" s="211"/>
      <c r="MSK54" s="211"/>
      <c r="MSL54" s="211"/>
      <c r="MSM54" s="211"/>
      <c r="MSN54" s="211"/>
      <c r="MSO54" s="211"/>
      <c r="MSP54" s="211"/>
      <c r="MSQ54" s="211"/>
      <c r="MSR54" s="211"/>
      <c r="MSS54" s="211"/>
      <c r="MST54" s="211"/>
      <c r="MSU54" s="211"/>
      <c r="MSV54" s="211"/>
      <c r="MSW54" s="211"/>
      <c r="MSX54" s="211"/>
      <c r="MSY54" s="211"/>
      <c r="MSZ54" s="211"/>
      <c r="MTA54" s="211"/>
      <c r="MTB54" s="211"/>
      <c r="MTC54" s="211"/>
      <c r="MTD54" s="211"/>
      <c r="MTE54" s="211"/>
      <c r="MTF54" s="211"/>
      <c r="MTG54" s="211"/>
      <c r="MTH54" s="211"/>
      <c r="MTI54" s="211"/>
      <c r="MTJ54" s="211"/>
      <c r="MTK54" s="211"/>
      <c r="MTL54" s="211"/>
      <c r="MTM54" s="211"/>
      <c r="MTN54" s="211"/>
      <c r="MTO54" s="211"/>
      <c r="MTP54" s="211"/>
      <c r="MTQ54" s="211"/>
      <c r="MTR54" s="211"/>
      <c r="MTS54" s="211"/>
      <c r="MTT54" s="211"/>
      <c r="MTU54" s="211"/>
      <c r="MTV54" s="211"/>
      <c r="MTW54" s="211"/>
      <c r="MTX54" s="211"/>
      <c r="MTY54" s="211"/>
      <c r="MTZ54" s="211"/>
      <c r="MUA54" s="211"/>
      <c r="MUB54" s="211"/>
      <c r="MUC54" s="211"/>
      <c r="MUD54" s="211"/>
      <c r="MUE54" s="211"/>
      <c r="MUF54" s="211"/>
      <c r="MUG54" s="211"/>
      <c r="MUH54" s="211"/>
      <c r="MUI54" s="211"/>
      <c r="MUJ54" s="211"/>
      <c r="MUK54" s="211"/>
      <c r="MUL54" s="211"/>
      <c r="MUM54" s="211"/>
      <c r="MUN54" s="211"/>
      <c r="MUO54" s="211"/>
      <c r="MUP54" s="211"/>
      <c r="MUQ54" s="211"/>
      <c r="MUR54" s="211"/>
      <c r="MUS54" s="211"/>
      <c r="MUT54" s="211"/>
      <c r="MUU54" s="211"/>
      <c r="MUV54" s="211"/>
      <c r="MUW54" s="211"/>
      <c r="MUX54" s="211"/>
      <c r="MUY54" s="211"/>
      <c r="MUZ54" s="211"/>
      <c r="MVA54" s="211"/>
      <c r="MVB54" s="211"/>
      <c r="MVC54" s="211"/>
      <c r="MVD54" s="211"/>
      <c r="MVE54" s="211"/>
      <c r="MVF54" s="211"/>
      <c r="MVG54" s="211"/>
      <c r="MVH54" s="211"/>
      <c r="MVI54" s="211"/>
      <c r="MVJ54" s="211"/>
      <c r="MVK54" s="211"/>
      <c r="MVL54" s="211"/>
      <c r="MVM54" s="211"/>
      <c r="MVN54" s="211"/>
      <c r="MVO54" s="211"/>
      <c r="MVP54" s="211"/>
      <c r="MVQ54" s="211"/>
      <c r="MVR54" s="211"/>
      <c r="MVS54" s="211"/>
      <c r="MVT54" s="211"/>
      <c r="MVU54" s="211"/>
      <c r="MVV54" s="211"/>
      <c r="MVW54" s="211"/>
      <c r="MVX54" s="211"/>
      <c r="MVY54" s="211"/>
      <c r="MVZ54" s="211"/>
      <c r="MWA54" s="211"/>
      <c r="MWB54" s="211"/>
      <c r="MWC54" s="211"/>
      <c r="MWD54" s="211"/>
      <c r="MWE54" s="211"/>
      <c r="MWF54" s="211"/>
      <c r="MWG54" s="211"/>
      <c r="MWH54" s="211"/>
      <c r="MWI54" s="211"/>
      <c r="MWJ54" s="211"/>
      <c r="MWK54" s="211"/>
      <c r="MWL54" s="211"/>
      <c r="MWM54" s="211"/>
      <c r="MWN54" s="211"/>
      <c r="MWO54" s="211"/>
      <c r="MWP54" s="211"/>
      <c r="MWQ54" s="211"/>
      <c r="MWR54" s="211"/>
      <c r="MWS54" s="211"/>
      <c r="MWT54" s="211"/>
      <c r="MWU54" s="211"/>
      <c r="MWV54" s="211"/>
      <c r="MWW54" s="211"/>
      <c r="MWX54" s="211"/>
      <c r="MWY54" s="211"/>
      <c r="MWZ54" s="211"/>
      <c r="MXA54" s="211"/>
      <c r="MXB54" s="211"/>
      <c r="MXC54" s="211"/>
      <c r="MXD54" s="211"/>
      <c r="MXE54" s="211"/>
      <c r="MXF54" s="211"/>
      <c r="MXG54" s="211"/>
      <c r="MXH54" s="211"/>
      <c r="MXI54" s="211"/>
      <c r="MXJ54" s="211"/>
      <c r="MXK54" s="211"/>
      <c r="MXL54" s="211"/>
      <c r="MXM54" s="211"/>
      <c r="MXN54" s="211"/>
      <c r="MXO54" s="211"/>
      <c r="MXP54" s="211"/>
      <c r="MXQ54" s="211"/>
      <c r="MXR54" s="211"/>
      <c r="MXS54" s="211"/>
      <c r="MXT54" s="211"/>
      <c r="MXU54" s="211"/>
      <c r="MXV54" s="211"/>
      <c r="MXW54" s="211"/>
      <c r="MXX54" s="211"/>
      <c r="MXY54" s="211"/>
      <c r="MXZ54" s="211"/>
      <c r="MYA54" s="211"/>
      <c r="MYB54" s="211"/>
      <c r="MYC54" s="211"/>
      <c r="MYD54" s="211"/>
      <c r="MYE54" s="211"/>
      <c r="MYF54" s="211"/>
      <c r="MYG54" s="211"/>
      <c r="MYH54" s="211"/>
      <c r="MYI54" s="211"/>
      <c r="MYJ54" s="211"/>
      <c r="MYK54" s="211"/>
      <c r="MYL54" s="211"/>
      <c r="MYM54" s="211"/>
      <c r="MYN54" s="211"/>
      <c r="MYO54" s="211"/>
      <c r="MYP54" s="211"/>
      <c r="MYQ54" s="211"/>
      <c r="MYR54" s="211"/>
      <c r="MYS54" s="211"/>
      <c r="MYT54" s="211"/>
      <c r="MYU54" s="211"/>
      <c r="MYV54" s="211"/>
      <c r="MYW54" s="211"/>
      <c r="MYX54" s="211"/>
      <c r="MYY54" s="211"/>
      <c r="MYZ54" s="211"/>
      <c r="MZA54" s="211"/>
      <c r="MZB54" s="211"/>
      <c r="MZC54" s="211"/>
      <c r="MZD54" s="211"/>
      <c r="MZE54" s="211"/>
      <c r="MZF54" s="211"/>
      <c r="MZG54" s="211"/>
      <c r="MZH54" s="211"/>
      <c r="MZI54" s="211"/>
      <c r="MZJ54" s="211"/>
      <c r="MZK54" s="211"/>
      <c r="MZL54" s="211"/>
      <c r="MZM54" s="211"/>
      <c r="MZN54" s="211"/>
      <c r="MZO54" s="211"/>
      <c r="MZP54" s="211"/>
      <c r="MZQ54" s="211"/>
      <c r="MZR54" s="211"/>
      <c r="MZS54" s="211"/>
      <c r="MZT54" s="211"/>
      <c r="MZU54" s="211"/>
      <c r="MZV54" s="211"/>
      <c r="MZW54" s="211"/>
      <c r="MZX54" s="211"/>
      <c r="MZY54" s="211"/>
      <c r="MZZ54" s="211"/>
      <c r="NAA54" s="211"/>
      <c r="NAB54" s="211"/>
      <c r="NAC54" s="211"/>
      <c r="NAD54" s="211"/>
      <c r="NAE54" s="211"/>
      <c r="NAF54" s="211"/>
      <c r="NAG54" s="211"/>
      <c r="NAH54" s="211"/>
      <c r="NAI54" s="211"/>
      <c r="NAJ54" s="211"/>
      <c r="NAK54" s="211"/>
      <c r="NAL54" s="211"/>
      <c r="NAM54" s="211"/>
      <c r="NAN54" s="211"/>
      <c r="NAO54" s="211"/>
      <c r="NAP54" s="211"/>
      <c r="NAQ54" s="211"/>
      <c r="NAR54" s="211"/>
      <c r="NAS54" s="211"/>
      <c r="NAT54" s="211"/>
      <c r="NAU54" s="211"/>
      <c r="NAV54" s="211"/>
      <c r="NAW54" s="211"/>
      <c r="NAX54" s="211"/>
      <c r="NAY54" s="211"/>
      <c r="NAZ54" s="211"/>
      <c r="NBA54" s="211"/>
      <c r="NBB54" s="211"/>
      <c r="NBC54" s="211"/>
      <c r="NBD54" s="211"/>
      <c r="NBE54" s="211"/>
      <c r="NBF54" s="211"/>
      <c r="NBG54" s="211"/>
      <c r="NBH54" s="211"/>
      <c r="NBI54" s="211"/>
      <c r="NBJ54" s="211"/>
      <c r="NBK54" s="211"/>
      <c r="NBL54" s="211"/>
      <c r="NBM54" s="211"/>
      <c r="NBN54" s="211"/>
      <c r="NBO54" s="211"/>
      <c r="NBP54" s="211"/>
      <c r="NBQ54" s="211"/>
      <c r="NBR54" s="211"/>
      <c r="NBS54" s="211"/>
      <c r="NBT54" s="211"/>
      <c r="NBU54" s="211"/>
      <c r="NBV54" s="211"/>
      <c r="NBW54" s="211"/>
      <c r="NBX54" s="211"/>
      <c r="NBY54" s="211"/>
      <c r="NBZ54" s="211"/>
      <c r="NCA54" s="211"/>
      <c r="NCB54" s="211"/>
      <c r="NCC54" s="211"/>
      <c r="NCD54" s="211"/>
      <c r="NCE54" s="211"/>
      <c r="NCF54" s="211"/>
      <c r="NCG54" s="211"/>
      <c r="NCH54" s="211"/>
      <c r="NCI54" s="211"/>
      <c r="NCJ54" s="211"/>
      <c r="NCK54" s="211"/>
      <c r="NCL54" s="211"/>
      <c r="NCM54" s="211"/>
      <c r="NCN54" s="211"/>
      <c r="NCO54" s="211"/>
      <c r="NCP54" s="211"/>
      <c r="NCQ54" s="211"/>
      <c r="NCR54" s="211"/>
      <c r="NCS54" s="211"/>
      <c r="NCT54" s="211"/>
      <c r="NCU54" s="211"/>
      <c r="NCV54" s="211"/>
      <c r="NCW54" s="211"/>
      <c r="NCX54" s="211"/>
      <c r="NCY54" s="211"/>
      <c r="NCZ54" s="211"/>
      <c r="NDA54" s="211"/>
      <c r="NDB54" s="211"/>
      <c r="NDC54" s="211"/>
      <c r="NDD54" s="211"/>
      <c r="NDE54" s="211"/>
      <c r="NDF54" s="211"/>
      <c r="NDG54" s="211"/>
      <c r="NDH54" s="211"/>
      <c r="NDI54" s="211"/>
      <c r="NDJ54" s="211"/>
      <c r="NDK54" s="211"/>
      <c r="NDL54" s="211"/>
      <c r="NDM54" s="211"/>
      <c r="NDN54" s="211"/>
      <c r="NDO54" s="211"/>
      <c r="NDP54" s="211"/>
      <c r="NDQ54" s="211"/>
      <c r="NDR54" s="211"/>
      <c r="NDS54" s="211"/>
      <c r="NDT54" s="211"/>
      <c r="NDU54" s="211"/>
      <c r="NDV54" s="211"/>
      <c r="NDW54" s="211"/>
      <c r="NDX54" s="211"/>
      <c r="NDY54" s="211"/>
      <c r="NDZ54" s="211"/>
      <c r="NEA54" s="211"/>
      <c r="NEB54" s="211"/>
      <c r="NEC54" s="211"/>
      <c r="NED54" s="211"/>
      <c r="NEE54" s="211"/>
      <c r="NEF54" s="211"/>
      <c r="NEG54" s="211"/>
      <c r="NEH54" s="211"/>
      <c r="NEI54" s="211"/>
      <c r="NEJ54" s="211"/>
      <c r="NEK54" s="211"/>
      <c r="NEL54" s="211"/>
      <c r="NEM54" s="211"/>
      <c r="NEN54" s="211"/>
      <c r="NEO54" s="211"/>
      <c r="NEP54" s="211"/>
      <c r="NEQ54" s="211"/>
      <c r="NER54" s="211"/>
      <c r="NES54" s="211"/>
      <c r="NET54" s="211"/>
      <c r="NEU54" s="211"/>
      <c r="NEV54" s="211"/>
      <c r="NEW54" s="211"/>
      <c r="NEX54" s="211"/>
      <c r="NEY54" s="211"/>
      <c r="NEZ54" s="211"/>
      <c r="NFA54" s="211"/>
      <c r="NFB54" s="211"/>
      <c r="NFC54" s="211"/>
      <c r="NFD54" s="211"/>
      <c r="NFE54" s="211"/>
      <c r="NFF54" s="211"/>
      <c r="NFG54" s="211"/>
      <c r="NFH54" s="211"/>
      <c r="NFI54" s="211"/>
      <c r="NFJ54" s="211"/>
      <c r="NFK54" s="211"/>
      <c r="NFL54" s="211"/>
      <c r="NFM54" s="211"/>
      <c r="NFN54" s="211"/>
      <c r="NFO54" s="211"/>
      <c r="NFP54" s="211"/>
      <c r="NFQ54" s="211"/>
      <c r="NFR54" s="211"/>
      <c r="NFS54" s="211"/>
      <c r="NFT54" s="211"/>
      <c r="NFU54" s="211"/>
      <c r="NFV54" s="211"/>
      <c r="NFW54" s="211"/>
      <c r="NFX54" s="211"/>
      <c r="NFY54" s="211"/>
      <c r="NFZ54" s="211"/>
      <c r="NGA54" s="211"/>
      <c r="NGB54" s="211"/>
      <c r="NGC54" s="211"/>
      <c r="NGD54" s="211"/>
      <c r="NGE54" s="211"/>
      <c r="NGF54" s="211"/>
      <c r="NGG54" s="211"/>
      <c r="NGH54" s="211"/>
      <c r="NGI54" s="211"/>
      <c r="NGJ54" s="211"/>
      <c r="NGK54" s="211"/>
      <c r="NGL54" s="211"/>
      <c r="NGM54" s="211"/>
      <c r="NGN54" s="211"/>
      <c r="NGO54" s="211"/>
      <c r="NGP54" s="211"/>
      <c r="NGQ54" s="211"/>
      <c r="NGR54" s="211"/>
      <c r="NGS54" s="211"/>
      <c r="NGT54" s="211"/>
      <c r="NGU54" s="211"/>
      <c r="NGV54" s="211"/>
      <c r="NGW54" s="211"/>
      <c r="NGX54" s="211"/>
      <c r="NGY54" s="211"/>
      <c r="NGZ54" s="211"/>
      <c r="NHA54" s="211"/>
      <c r="NHB54" s="211"/>
      <c r="NHC54" s="211"/>
      <c r="NHD54" s="211"/>
      <c r="NHE54" s="211"/>
      <c r="NHF54" s="211"/>
      <c r="NHG54" s="211"/>
      <c r="NHH54" s="211"/>
      <c r="NHI54" s="211"/>
      <c r="NHJ54" s="211"/>
      <c r="NHK54" s="211"/>
      <c r="NHL54" s="211"/>
      <c r="NHM54" s="211"/>
      <c r="NHN54" s="211"/>
      <c r="NHO54" s="211"/>
      <c r="NHP54" s="211"/>
      <c r="NHQ54" s="211"/>
      <c r="NHR54" s="211"/>
      <c r="NHS54" s="211"/>
      <c r="NHT54" s="211"/>
      <c r="NHU54" s="211"/>
      <c r="NHV54" s="211"/>
      <c r="NHW54" s="211"/>
      <c r="NHX54" s="211"/>
      <c r="NHY54" s="211"/>
      <c r="NHZ54" s="211"/>
      <c r="NIA54" s="211"/>
      <c r="NIB54" s="211"/>
      <c r="NIC54" s="211"/>
      <c r="NID54" s="211"/>
      <c r="NIE54" s="211"/>
      <c r="NIF54" s="211"/>
      <c r="NIG54" s="211"/>
      <c r="NIH54" s="211"/>
      <c r="NII54" s="211"/>
      <c r="NIJ54" s="211"/>
      <c r="NIK54" s="211"/>
      <c r="NIL54" s="211"/>
      <c r="NIM54" s="211"/>
      <c r="NIN54" s="211"/>
      <c r="NIO54" s="211"/>
      <c r="NIP54" s="211"/>
      <c r="NIQ54" s="211"/>
      <c r="NIR54" s="211"/>
      <c r="NIS54" s="211"/>
      <c r="NIT54" s="211"/>
      <c r="NIU54" s="211"/>
      <c r="NIV54" s="211"/>
      <c r="NIW54" s="211"/>
      <c r="NIX54" s="211"/>
      <c r="NIY54" s="211"/>
      <c r="NIZ54" s="211"/>
      <c r="NJA54" s="211"/>
      <c r="NJB54" s="211"/>
      <c r="NJC54" s="211"/>
      <c r="NJD54" s="211"/>
      <c r="NJE54" s="211"/>
      <c r="NJF54" s="211"/>
      <c r="NJG54" s="211"/>
      <c r="NJH54" s="211"/>
      <c r="NJI54" s="211"/>
      <c r="NJJ54" s="211"/>
      <c r="NJK54" s="211"/>
      <c r="NJL54" s="211"/>
      <c r="NJM54" s="211"/>
      <c r="NJN54" s="211"/>
      <c r="NJO54" s="211"/>
      <c r="NJP54" s="211"/>
      <c r="NJQ54" s="211"/>
      <c r="NJR54" s="211"/>
      <c r="NJS54" s="211"/>
      <c r="NJT54" s="211"/>
      <c r="NJU54" s="211"/>
      <c r="NJV54" s="211"/>
      <c r="NJW54" s="211"/>
      <c r="NJX54" s="211"/>
      <c r="NJY54" s="211"/>
      <c r="NJZ54" s="211"/>
      <c r="NKA54" s="211"/>
      <c r="NKB54" s="211"/>
      <c r="NKC54" s="211"/>
      <c r="NKD54" s="211"/>
      <c r="NKE54" s="211"/>
      <c r="NKF54" s="211"/>
      <c r="NKG54" s="211"/>
      <c r="NKH54" s="211"/>
      <c r="NKI54" s="211"/>
      <c r="NKJ54" s="211"/>
      <c r="NKK54" s="211"/>
      <c r="NKL54" s="211"/>
      <c r="NKM54" s="211"/>
      <c r="NKN54" s="211"/>
      <c r="NKO54" s="211"/>
      <c r="NKP54" s="211"/>
      <c r="NKQ54" s="211"/>
      <c r="NKR54" s="211"/>
      <c r="NKS54" s="211"/>
      <c r="NKT54" s="211"/>
      <c r="NKU54" s="211"/>
      <c r="NKV54" s="211"/>
      <c r="NKW54" s="211"/>
      <c r="NKX54" s="211"/>
      <c r="NKY54" s="211"/>
      <c r="NKZ54" s="211"/>
      <c r="NLA54" s="211"/>
      <c r="NLB54" s="211"/>
      <c r="NLC54" s="211"/>
      <c r="NLD54" s="211"/>
      <c r="NLE54" s="211"/>
      <c r="NLF54" s="211"/>
      <c r="NLG54" s="211"/>
      <c r="NLH54" s="211"/>
      <c r="NLI54" s="211"/>
      <c r="NLJ54" s="211"/>
      <c r="NLK54" s="211"/>
      <c r="NLL54" s="211"/>
      <c r="NLM54" s="211"/>
      <c r="NLN54" s="211"/>
      <c r="NLO54" s="211"/>
      <c r="NLP54" s="211"/>
      <c r="NLQ54" s="211"/>
      <c r="NLR54" s="211"/>
      <c r="NLS54" s="211"/>
      <c r="NLT54" s="211"/>
      <c r="NLU54" s="211"/>
      <c r="NLV54" s="211"/>
      <c r="NLW54" s="211"/>
      <c r="NLX54" s="211"/>
      <c r="NLY54" s="211"/>
      <c r="NLZ54" s="211"/>
      <c r="NMA54" s="211"/>
      <c r="NMB54" s="211"/>
      <c r="NMC54" s="211"/>
      <c r="NMD54" s="211"/>
      <c r="NME54" s="211"/>
      <c r="NMF54" s="211"/>
      <c r="NMG54" s="211"/>
      <c r="NMH54" s="211"/>
      <c r="NMI54" s="211"/>
      <c r="NMJ54" s="211"/>
      <c r="NMK54" s="211"/>
      <c r="NML54" s="211"/>
      <c r="NMM54" s="211"/>
      <c r="NMN54" s="211"/>
      <c r="NMO54" s="211"/>
      <c r="NMP54" s="211"/>
      <c r="NMQ54" s="211"/>
      <c r="NMR54" s="211"/>
      <c r="NMS54" s="211"/>
      <c r="NMT54" s="211"/>
      <c r="NMU54" s="211"/>
      <c r="NMV54" s="211"/>
      <c r="NMW54" s="211"/>
      <c r="NMX54" s="211"/>
      <c r="NMY54" s="211"/>
      <c r="NMZ54" s="211"/>
      <c r="NNA54" s="211"/>
      <c r="NNB54" s="211"/>
      <c r="NNC54" s="211"/>
      <c r="NND54" s="211"/>
      <c r="NNE54" s="211"/>
      <c r="NNF54" s="211"/>
      <c r="NNG54" s="211"/>
      <c r="NNH54" s="211"/>
      <c r="NNI54" s="211"/>
      <c r="NNJ54" s="211"/>
      <c r="NNK54" s="211"/>
      <c r="NNL54" s="211"/>
      <c r="NNM54" s="211"/>
      <c r="NNN54" s="211"/>
      <c r="NNO54" s="211"/>
      <c r="NNP54" s="211"/>
      <c r="NNQ54" s="211"/>
      <c r="NNR54" s="211"/>
      <c r="NNS54" s="211"/>
      <c r="NNT54" s="211"/>
      <c r="NNU54" s="211"/>
      <c r="NNV54" s="211"/>
      <c r="NNW54" s="211"/>
      <c r="NNX54" s="211"/>
      <c r="NNY54" s="211"/>
      <c r="NNZ54" s="211"/>
      <c r="NOA54" s="211"/>
      <c r="NOB54" s="211"/>
      <c r="NOC54" s="211"/>
      <c r="NOD54" s="211"/>
      <c r="NOE54" s="211"/>
      <c r="NOF54" s="211"/>
      <c r="NOG54" s="211"/>
      <c r="NOH54" s="211"/>
      <c r="NOI54" s="211"/>
      <c r="NOJ54" s="211"/>
      <c r="NOK54" s="211"/>
      <c r="NOL54" s="211"/>
      <c r="NOM54" s="211"/>
      <c r="NON54" s="211"/>
      <c r="NOO54" s="211"/>
      <c r="NOP54" s="211"/>
      <c r="NOQ54" s="211"/>
      <c r="NOR54" s="211"/>
      <c r="NOS54" s="211"/>
      <c r="NOT54" s="211"/>
      <c r="NOU54" s="211"/>
      <c r="NOV54" s="211"/>
      <c r="NOW54" s="211"/>
      <c r="NOX54" s="211"/>
      <c r="NOY54" s="211"/>
      <c r="NOZ54" s="211"/>
      <c r="NPA54" s="211"/>
      <c r="NPB54" s="211"/>
      <c r="NPC54" s="211"/>
      <c r="NPD54" s="211"/>
      <c r="NPE54" s="211"/>
      <c r="NPF54" s="211"/>
      <c r="NPG54" s="211"/>
      <c r="NPH54" s="211"/>
      <c r="NPI54" s="211"/>
      <c r="NPJ54" s="211"/>
      <c r="NPK54" s="211"/>
      <c r="NPL54" s="211"/>
      <c r="NPM54" s="211"/>
      <c r="NPN54" s="211"/>
      <c r="NPO54" s="211"/>
      <c r="NPP54" s="211"/>
      <c r="NPQ54" s="211"/>
      <c r="NPR54" s="211"/>
      <c r="NPS54" s="211"/>
      <c r="NPT54" s="211"/>
      <c r="NPU54" s="211"/>
      <c r="NPV54" s="211"/>
      <c r="NPW54" s="211"/>
      <c r="NPX54" s="211"/>
      <c r="NPY54" s="211"/>
      <c r="NPZ54" s="211"/>
      <c r="NQA54" s="211"/>
      <c r="NQB54" s="211"/>
      <c r="NQC54" s="211"/>
      <c r="NQD54" s="211"/>
      <c r="NQE54" s="211"/>
      <c r="NQF54" s="211"/>
      <c r="NQG54" s="211"/>
      <c r="NQH54" s="211"/>
      <c r="NQI54" s="211"/>
      <c r="NQJ54" s="211"/>
      <c r="NQK54" s="211"/>
      <c r="NQL54" s="211"/>
      <c r="NQM54" s="211"/>
      <c r="NQN54" s="211"/>
      <c r="NQO54" s="211"/>
      <c r="NQP54" s="211"/>
      <c r="NQQ54" s="211"/>
      <c r="NQR54" s="211"/>
      <c r="NQS54" s="211"/>
      <c r="NQT54" s="211"/>
      <c r="NQU54" s="211"/>
      <c r="NQV54" s="211"/>
      <c r="NQW54" s="211"/>
      <c r="NQX54" s="211"/>
      <c r="NQY54" s="211"/>
      <c r="NQZ54" s="211"/>
      <c r="NRA54" s="211"/>
      <c r="NRB54" s="211"/>
      <c r="NRC54" s="211"/>
      <c r="NRD54" s="211"/>
      <c r="NRE54" s="211"/>
      <c r="NRF54" s="211"/>
      <c r="NRG54" s="211"/>
      <c r="NRH54" s="211"/>
      <c r="NRI54" s="211"/>
      <c r="NRJ54" s="211"/>
      <c r="NRK54" s="211"/>
      <c r="NRL54" s="211"/>
      <c r="NRM54" s="211"/>
      <c r="NRN54" s="211"/>
      <c r="NRO54" s="211"/>
      <c r="NRP54" s="211"/>
      <c r="NRQ54" s="211"/>
      <c r="NRR54" s="211"/>
      <c r="NRS54" s="211"/>
      <c r="NRT54" s="211"/>
      <c r="NRU54" s="211"/>
      <c r="NRV54" s="211"/>
      <c r="NRW54" s="211"/>
      <c r="NRX54" s="211"/>
      <c r="NRY54" s="211"/>
      <c r="NRZ54" s="211"/>
      <c r="NSA54" s="211"/>
      <c r="NSB54" s="211"/>
      <c r="NSC54" s="211"/>
      <c r="NSD54" s="211"/>
      <c r="NSE54" s="211"/>
      <c r="NSF54" s="211"/>
      <c r="NSG54" s="211"/>
      <c r="NSH54" s="211"/>
      <c r="NSI54" s="211"/>
      <c r="NSJ54" s="211"/>
      <c r="NSK54" s="211"/>
      <c r="NSL54" s="211"/>
      <c r="NSM54" s="211"/>
      <c r="NSN54" s="211"/>
      <c r="NSO54" s="211"/>
      <c r="NSP54" s="211"/>
      <c r="NSQ54" s="211"/>
      <c r="NSR54" s="211"/>
      <c r="NSS54" s="211"/>
      <c r="NST54" s="211"/>
      <c r="NSU54" s="211"/>
      <c r="NSV54" s="211"/>
      <c r="NSW54" s="211"/>
      <c r="NSX54" s="211"/>
      <c r="NSY54" s="211"/>
      <c r="NSZ54" s="211"/>
      <c r="NTA54" s="211"/>
      <c r="NTB54" s="211"/>
      <c r="NTC54" s="211"/>
      <c r="NTD54" s="211"/>
      <c r="NTE54" s="211"/>
      <c r="NTF54" s="211"/>
      <c r="NTG54" s="211"/>
      <c r="NTH54" s="211"/>
      <c r="NTI54" s="211"/>
      <c r="NTJ54" s="211"/>
      <c r="NTK54" s="211"/>
      <c r="NTL54" s="211"/>
      <c r="NTM54" s="211"/>
      <c r="NTN54" s="211"/>
      <c r="NTO54" s="211"/>
      <c r="NTP54" s="211"/>
      <c r="NTQ54" s="211"/>
      <c r="NTR54" s="211"/>
      <c r="NTS54" s="211"/>
      <c r="NTT54" s="211"/>
      <c r="NTU54" s="211"/>
      <c r="NTV54" s="211"/>
      <c r="NTW54" s="211"/>
      <c r="NTX54" s="211"/>
      <c r="NTY54" s="211"/>
      <c r="NTZ54" s="211"/>
      <c r="NUA54" s="211"/>
      <c r="NUB54" s="211"/>
      <c r="NUC54" s="211"/>
      <c r="NUD54" s="211"/>
      <c r="NUE54" s="211"/>
      <c r="NUF54" s="211"/>
      <c r="NUG54" s="211"/>
      <c r="NUH54" s="211"/>
      <c r="NUI54" s="211"/>
      <c r="NUJ54" s="211"/>
      <c r="NUK54" s="211"/>
      <c r="NUL54" s="211"/>
      <c r="NUM54" s="211"/>
      <c r="NUN54" s="211"/>
      <c r="NUO54" s="211"/>
      <c r="NUP54" s="211"/>
      <c r="NUQ54" s="211"/>
      <c r="NUR54" s="211"/>
      <c r="NUS54" s="211"/>
      <c r="NUT54" s="211"/>
      <c r="NUU54" s="211"/>
      <c r="NUV54" s="211"/>
      <c r="NUW54" s="211"/>
      <c r="NUX54" s="211"/>
      <c r="NUY54" s="211"/>
      <c r="NUZ54" s="211"/>
      <c r="NVA54" s="211"/>
      <c r="NVB54" s="211"/>
      <c r="NVC54" s="211"/>
      <c r="NVD54" s="211"/>
      <c r="NVE54" s="211"/>
      <c r="NVF54" s="211"/>
      <c r="NVG54" s="211"/>
      <c r="NVH54" s="211"/>
      <c r="NVI54" s="211"/>
      <c r="NVJ54" s="211"/>
      <c r="NVK54" s="211"/>
      <c r="NVL54" s="211"/>
      <c r="NVM54" s="211"/>
      <c r="NVN54" s="211"/>
      <c r="NVO54" s="211"/>
      <c r="NVP54" s="211"/>
      <c r="NVQ54" s="211"/>
      <c r="NVR54" s="211"/>
      <c r="NVS54" s="211"/>
      <c r="NVT54" s="211"/>
      <c r="NVU54" s="211"/>
      <c r="NVV54" s="211"/>
      <c r="NVW54" s="211"/>
      <c r="NVX54" s="211"/>
      <c r="NVY54" s="211"/>
      <c r="NVZ54" s="211"/>
      <c r="NWA54" s="211"/>
      <c r="NWB54" s="211"/>
      <c r="NWC54" s="211"/>
      <c r="NWD54" s="211"/>
      <c r="NWE54" s="211"/>
      <c r="NWF54" s="211"/>
      <c r="NWG54" s="211"/>
      <c r="NWH54" s="211"/>
      <c r="NWI54" s="211"/>
      <c r="NWJ54" s="211"/>
      <c r="NWK54" s="211"/>
      <c r="NWL54" s="211"/>
      <c r="NWM54" s="211"/>
      <c r="NWN54" s="211"/>
      <c r="NWO54" s="211"/>
      <c r="NWP54" s="211"/>
      <c r="NWQ54" s="211"/>
      <c r="NWR54" s="211"/>
      <c r="NWS54" s="211"/>
      <c r="NWT54" s="211"/>
      <c r="NWU54" s="211"/>
      <c r="NWV54" s="211"/>
      <c r="NWW54" s="211"/>
      <c r="NWX54" s="211"/>
      <c r="NWY54" s="211"/>
      <c r="NWZ54" s="211"/>
      <c r="NXA54" s="211"/>
      <c r="NXB54" s="211"/>
      <c r="NXC54" s="211"/>
      <c r="NXD54" s="211"/>
      <c r="NXE54" s="211"/>
      <c r="NXF54" s="211"/>
      <c r="NXG54" s="211"/>
      <c r="NXH54" s="211"/>
      <c r="NXI54" s="211"/>
      <c r="NXJ54" s="211"/>
      <c r="NXK54" s="211"/>
      <c r="NXL54" s="211"/>
      <c r="NXM54" s="211"/>
      <c r="NXN54" s="211"/>
      <c r="NXO54" s="211"/>
      <c r="NXP54" s="211"/>
      <c r="NXQ54" s="211"/>
      <c r="NXR54" s="211"/>
      <c r="NXS54" s="211"/>
      <c r="NXT54" s="211"/>
      <c r="NXU54" s="211"/>
      <c r="NXV54" s="211"/>
      <c r="NXW54" s="211"/>
      <c r="NXX54" s="211"/>
      <c r="NXY54" s="211"/>
      <c r="NXZ54" s="211"/>
      <c r="NYA54" s="211"/>
      <c r="NYB54" s="211"/>
      <c r="NYC54" s="211"/>
      <c r="NYD54" s="211"/>
      <c r="NYE54" s="211"/>
      <c r="NYF54" s="211"/>
      <c r="NYG54" s="211"/>
      <c r="NYH54" s="211"/>
      <c r="NYI54" s="211"/>
      <c r="NYJ54" s="211"/>
      <c r="NYK54" s="211"/>
      <c r="NYL54" s="211"/>
      <c r="NYM54" s="211"/>
      <c r="NYN54" s="211"/>
      <c r="NYO54" s="211"/>
      <c r="NYP54" s="211"/>
      <c r="NYQ54" s="211"/>
      <c r="NYR54" s="211"/>
      <c r="NYS54" s="211"/>
      <c r="NYT54" s="211"/>
      <c r="NYU54" s="211"/>
      <c r="NYV54" s="211"/>
      <c r="NYW54" s="211"/>
      <c r="NYX54" s="211"/>
      <c r="NYY54" s="211"/>
      <c r="NYZ54" s="211"/>
      <c r="NZA54" s="211"/>
      <c r="NZB54" s="211"/>
      <c r="NZC54" s="211"/>
      <c r="NZD54" s="211"/>
      <c r="NZE54" s="211"/>
      <c r="NZF54" s="211"/>
      <c r="NZG54" s="211"/>
      <c r="NZH54" s="211"/>
      <c r="NZI54" s="211"/>
      <c r="NZJ54" s="211"/>
      <c r="NZK54" s="211"/>
      <c r="NZL54" s="211"/>
      <c r="NZM54" s="211"/>
      <c r="NZN54" s="211"/>
      <c r="NZO54" s="211"/>
      <c r="NZP54" s="211"/>
      <c r="NZQ54" s="211"/>
      <c r="NZR54" s="211"/>
      <c r="NZS54" s="211"/>
      <c r="NZT54" s="211"/>
      <c r="NZU54" s="211"/>
      <c r="NZV54" s="211"/>
      <c r="NZW54" s="211"/>
      <c r="NZX54" s="211"/>
      <c r="NZY54" s="211"/>
      <c r="NZZ54" s="211"/>
      <c r="OAA54" s="211"/>
      <c r="OAB54" s="211"/>
      <c r="OAC54" s="211"/>
      <c r="OAD54" s="211"/>
      <c r="OAE54" s="211"/>
      <c r="OAF54" s="211"/>
      <c r="OAG54" s="211"/>
      <c r="OAH54" s="211"/>
      <c r="OAI54" s="211"/>
      <c r="OAJ54" s="211"/>
      <c r="OAK54" s="211"/>
      <c r="OAL54" s="211"/>
      <c r="OAM54" s="211"/>
      <c r="OAN54" s="211"/>
      <c r="OAO54" s="211"/>
      <c r="OAP54" s="211"/>
      <c r="OAQ54" s="211"/>
      <c r="OAR54" s="211"/>
      <c r="OAS54" s="211"/>
      <c r="OAT54" s="211"/>
      <c r="OAU54" s="211"/>
      <c r="OAV54" s="211"/>
      <c r="OAW54" s="211"/>
      <c r="OAX54" s="211"/>
      <c r="OAY54" s="211"/>
      <c r="OAZ54" s="211"/>
      <c r="OBA54" s="211"/>
      <c r="OBB54" s="211"/>
      <c r="OBC54" s="211"/>
      <c r="OBD54" s="211"/>
      <c r="OBE54" s="211"/>
      <c r="OBF54" s="211"/>
      <c r="OBG54" s="211"/>
      <c r="OBH54" s="211"/>
      <c r="OBI54" s="211"/>
      <c r="OBJ54" s="211"/>
      <c r="OBK54" s="211"/>
      <c r="OBL54" s="211"/>
      <c r="OBM54" s="211"/>
      <c r="OBN54" s="211"/>
      <c r="OBO54" s="211"/>
      <c r="OBP54" s="211"/>
      <c r="OBQ54" s="211"/>
      <c r="OBR54" s="211"/>
      <c r="OBS54" s="211"/>
      <c r="OBT54" s="211"/>
      <c r="OBU54" s="211"/>
      <c r="OBV54" s="211"/>
      <c r="OBW54" s="211"/>
      <c r="OBX54" s="211"/>
      <c r="OBY54" s="211"/>
      <c r="OBZ54" s="211"/>
      <c r="OCA54" s="211"/>
      <c r="OCB54" s="211"/>
      <c r="OCC54" s="211"/>
      <c r="OCD54" s="211"/>
      <c r="OCE54" s="211"/>
      <c r="OCF54" s="211"/>
      <c r="OCG54" s="211"/>
      <c r="OCH54" s="211"/>
      <c r="OCI54" s="211"/>
      <c r="OCJ54" s="211"/>
      <c r="OCK54" s="211"/>
      <c r="OCL54" s="211"/>
      <c r="OCM54" s="211"/>
      <c r="OCN54" s="211"/>
      <c r="OCO54" s="211"/>
      <c r="OCP54" s="211"/>
      <c r="OCQ54" s="211"/>
      <c r="OCR54" s="211"/>
      <c r="OCS54" s="211"/>
      <c r="OCT54" s="211"/>
      <c r="OCU54" s="211"/>
      <c r="OCV54" s="211"/>
      <c r="OCW54" s="211"/>
      <c r="OCX54" s="211"/>
      <c r="OCY54" s="211"/>
      <c r="OCZ54" s="211"/>
      <c r="ODA54" s="211"/>
      <c r="ODB54" s="211"/>
      <c r="ODC54" s="211"/>
      <c r="ODD54" s="211"/>
      <c r="ODE54" s="211"/>
      <c r="ODF54" s="211"/>
      <c r="ODG54" s="211"/>
      <c r="ODH54" s="211"/>
      <c r="ODI54" s="211"/>
      <c r="ODJ54" s="211"/>
      <c r="ODK54" s="211"/>
      <c r="ODL54" s="211"/>
      <c r="ODM54" s="211"/>
      <c r="ODN54" s="211"/>
      <c r="ODO54" s="211"/>
      <c r="ODP54" s="211"/>
      <c r="ODQ54" s="211"/>
      <c r="ODR54" s="211"/>
      <c r="ODS54" s="211"/>
      <c r="ODT54" s="211"/>
      <c r="ODU54" s="211"/>
      <c r="ODV54" s="211"/>
      <c r="ODW54" s="211"/>
      <c r="ODX54" s="211"/>
      <c r="ODY54" s="211"/>
      <c r="ODZ54" s="211"/>
      <c r="OEA54" s="211"/>
      <c r="OEB54" s="211"/>
      <c r="OEC54" s="211"/>
      <c r="OED54" s="211"/>
      <c r="OEE54" s="211"/>
      <c r="OEF54" s="211"/>
      <c r="OEG54" s="211"/>
      <c r="OEH54" s="211"/>
      <c r="OEI54" s="211"/>
      <c r="OEJ54" s="211"/>
      <c r="OEK54" s="211"/>
      <c r="OEL54" s="211"/>
      <c r="OEM54" s="211"/>
      <c r="OEN54" s="211"/>
      <c r="OEO54" s="211"/>
      <c r="OEP54" s="211"/>
      <c r="OEQ54" s="211"/>
      <c r="OER54" s="211"/>
      <c r="OES54" s="211"/>
      <c r="OET54" s="211"/>
      <c r="OEU54" s="211"/>
      <c r="OEV54" s="211"/>
      <c r="OEW54" s="211"/>
      <c r="OEX54" s="211"/>
      <c r="OEY54" s="211"/>
      <c r="OEZ54" s="211"/>
      <c r="OFA54" s="211"/>
      <c r="OFB54" s="211"/>
      <c r="OFC54" s="211"/>
      <c r="OFD54" s="211"/>
      <c r="OFE54" s="211"/>
      <c r="OFF54" s="211"/>
      <c r="OFG54" s="211"/>
      <c r="OFH54" s="211"/>
      <c r="OFI54" s="211"/>
      <c r="OFJ54" s="211"/>
      <c r="OFK54" s="211"/>
      <c r="OFL54" s="211"/>
      <c r="OFM54" s="211"/>
      <c r="OFN54" s="211"/>
      <c r="OFO54" s="211"/>
      <c r="OFP54" s="211"/>
      <c r="OFQ54" s="211"/>
      <c r="OFR54" s="211"/>
      <c r="OFS54" s="211"/>
      <c r="OFT54" s="211"/>
      <c r="OFU54" s="211"/>
      <c r="OFV54" s="211"/>
      <c r="OFW54" s="211"/>
      <c r="OFX54" s="211"/>
      <c r="OFY54" s="211"/>
      <c r="OFZ54" s="211"/>
      <c r="OGA54" s="211"/>
      <c r="OGB54" s="211"/>
      <c r="OGC54" s="211"/>
      <c r="OGD54" s="211"/>
      <c r="OGE54" s="211"/>
      <c r="OGF54" s="211"/>
      <c r="OGG54" s="211"/>
      <c r="OGH54" s="211"/>
      <c r="OGI54" s="211"/>
      <c r="OGJ54" s="211"/>
      <c r="OGK54" s="211"/>
      <c r="OGL54" s="211"/>
      <c r="OGM54" s="211"/>
      <c r="OGN54" s="211"/>
      <c r="OGO54" s="211"/>
      <c r="OGP54" s="211"/>
      <c r="OGQ54" s="211"/>
      <c r="OGR54" s="211"/>
      <c r="OGS54" s="211"/>
      <c r="OGT54" s="211"/>
      <c r="OGU54" s="211"/>
      <c r="OGV54" s="211"/>
      <c r="OGW54" s="211"/>
      <c r="OGX54" s="211"/>
      <c r="OGY54" s="211"/>
      <c r="OGZ54" s="211"/>
      <c r="OHA54" s="211"/>
      <c r="OHB54" s="211"/>
      <c r="OHC54" s="211"/>
      <c r="OHD54" s="211"/>
      <c r="OHE54" s="211"/>
      <c r="OHF54" s="211"/>
      <c r="OHG54" s="211"/>
      <c r="OHH54" s="211"/>
      <c r="OHI54" s="211"/>
      <c r="OHJ54" s="211"/>
      <c r="OHK54" s="211"/>
      <c r="OHL54" s="211"/>
      <c r="OHM54" s="211"/>
      <c r="OHN54" s="211"/>
      <c r="OHO54" s="211"/>
      <c r="OHP54" s="211"/>
      <c r="OHQ54" s="211"/>
      <c r="OHR54" s="211"/>
      <c r="OHS54" s="211"/>
      <c r="OHT54" s="211"/>
      <c r="OHU54" s="211"/>
      <c r="OHV54" s="211"/>
      <c r="OHW54" s="211"/>
      <c r="OHX54" s="211"/>
      <c r="OHY54" s="211"/>
      <c r="OHZ54" s="211"/>
      <c r="OIA54" s="211"/>
      <c r="OIB54" s="211"/>
      <c r="OIC54" s="211"/>
      <c r="OID54" s="211"/>
      <c r="OIE54" s="211"/>
      <c r="OIF54" s="211"/>
      <c r="OIG54" s="211"/>
      <c r="OIH54" s="211"/>
      <c r="OII54" s="211"/>
      <c r="OIJ54" s="211"/>
      <c r="OIK54" s="211"/>
      <c r="OIL54" s="211"/>
      <c r="OIM54" s="211"/>
      <c r="OIN54" s="211"/>
      <c r="OIO54" s="211"/>
      <c r="OIP54" s="211"/>
      <c r="OIQ54" s="211"/>
      <c r="OIR54" s="211"/>
      <c r="OIS54" s="211"/>
      <c r="OIT54" s="211"/>
      <c r="OIU54" s="211"/>
      <c r="OIV54" s="211"/>
      <c r="OIW54" s="211"/>
      <c r="OIX54" s="211"/>
      <c r="OIY54" s="211"/>
      <c r="OIZ54" s="211"/>
      <c r="OJA54" s="211"/>
      <c r="OJB54" s="211"/>
      <c r="OJC54" s="211"/>
      <c r="OJD54" s="211"/>
      <c r="OJE54" s="211"/>
      <c r="OJF54" s="211"/>
      <c r="OJG54" s="211"/>
      <c r="OJH54" s="211"/>
      <c r="OJI54" s="211"/>
      <c r="OJJ54" s="211"/>
      <c r="OJK54" s="211"/>
      <c r="OJL54" s="211"/>
      <c r="OJM54" s="211"/>
      <c r="OJN54" s="211"/>
      <c r="OJO54" s="211"/>
      <c r="OJP54" s="211"/>
      <c r="OJQ54" s="211"/>
      <c r="OJR54" s="211"/>
      <c r="OJS54" s="211"/>
      <c r="OJT54" s="211"/>
      <c r="OJU54" s="211"/>
      <c r="OJV54" s="211"/>
      <c r="OJW54" s="211"/>
      <c r="OJX54" s="211"/>
      <c r="OJY54" s="211"/>
      <c r="OJZ54" s="211"/>
      <c r="OKA54" s="211"/>
      <c r="OKB54" s="211"/>
      <c r="OKC54" s="211"/>
      <c r="OKD54" s="211"/>
      <c r="OKE54" s="211"/>
      <c r="OKF54" s="211"/>
      <c r="OKG54" s="211"/>
      <c r="OKH54" s="211"/>
      <c r="OKI54" s="211"/>
      <c r="OKJ54" s="211"/>
      <c r="OKK54" s="211"/>
      <c r="OKL54" s="211"/>
      <c r="OKM54" s="211"/>
      <c r="OKN54" s="211"/>
      <c r="OKO54" s="211"/>
      <c r="OKP54" s="211"/>
      <c r="OKQ54" s="211"/>
      <c r="OKR54" s="211"/>
      <c r="OKS54" s="211"/>
      <c r="OKT54" s="211"/>
      <c r="OKU54" s="211"/>
      <c r="OKV54" s="211"/>
      <c r="OKW54" s="211"/>
      <c r="OKX54" s="211"/>
      <c r="OKY54" s="211"/>
      <c r="OKZ54" s="211"/>
      <c r="OLA54" s="211"/>
      <c r="OLB54" s="211"/>
      <c r="OLC54" s="211"/>
      <c r="OLD54" s="211"/>
      <c r="OLE54" s="211"/>
      <c r="OLF54" s="211"/>
      <c r="OLG54" s="211"/>
      <c r="OLH54" s="211"/>
      <c r="OLI54" s="211"/>
      <c r="OLJ54" s="211"/>
      <c r="OLK54" s="211"/>
      <c r="OLL54" s="211"/>
      <c r="OLM54" s="211"/>
      <c r="OLN54" s="211"/>
      <c r="OLO54" s="211"/>
      <c r="OLP54" s="211"/>
      <c r="OLQ54" s="211"/>
      <c r="OLR54" s="211"/>
      <c r="OLS54" s="211"/>
      <c r="OLT54" s="211"/>
      <c r="OLU54" s="211"/>
      <c r="OLV54" s="211"/>
      <c r="OLW54" s="211"/>
      <c r="OLX54" s="211"/>
      <c r="OLY54" s="211"/>
      <c r="OLZ54" s="211"/>
      <c r="OMA54" s="211"/>
      <c r="OMB54" s="211"/>
      <c r="OMC54" s="211"/>
      <c r="OMD54" s="211"/>
      <c r="OME54" s="211"/>
      <c r="OMF54" s="211"/>
      <c r="OMG54" s="211"/>
      <c r="OMH54" s="211"/>
      <c r="OMI54" s="211"/>
      <c r="OMJ54" s="211"/>
      <c r="OMK54" s="211"/>
      <c r="OML54" s="211"/>
      <c r="OMM54" s="211"/>
      <c r="OMN54" s="211"/>
      <c r="OMO54" s="211"/>
      <c r="OMP54" s="211"/>
      <c r="OMQ54" s="211"/>
      <c r="OMR54" s="211"/>
      <c r="OMS54" s="211"/>
      <c r="OMT54" s="211"/>
      <c r="OMU54" s="211"/>
      <c r="OMV54" s="211"/>
      <c r="OMW54" s="211"/>
      <c r="OMX54" s="211"/>
      <c r="OMY54" s="211"/>
      <c r="OMZ54" s="211"/>
      <c r="ONA54" s="211"/>
      <c r="ONB54" s="211"/>
      <c r="ONC54" s="211"/>
      <c r="OND54" s="211"/>
      <c r="ONE54" s="211"/>
      <c r="ONF54" s="211"/>
      <c r="ONG54" s="211"/>
      <c r="ONH54" s="211"/>
      <c r="ONI54" s="211"/>
      <c r="ONJ54" s="211"/>
      <c r="ONK54" s="211"/>
      <c r="ONL54" s="211"/>
      <c r="ONM54" s="211"/>
      <c r="ONN54" s="211"/>
      <c r="ONO54" s="211"/>
      <c r="ONP54" s="211"/>
      <c r="ONQ54" s="211"/>
      <c r="ONR54" s="211"/>
      <c r="ONS54" s="211"/>
      <c r="ONT54" s="211"/>
      <c r="ONU54" s="211"/>
      <c r="ONV54" s="211"/>
      <c r="ONW54" s="211"/>
      <c r="ONX54" s="211"/>
      <c r="ONY54" s="211"/>
      <c r="ONZ54" s="211"/>
      <c r="OOA54" s="211"/>
      <c r="OOB54" s="211"/>
      <c r="OOC54" s="211"/>
      <c r="OOD54" s="211"/>
      <c r="OOE54" s="211"/>
      <c r="OOF54" s="211"/>
      <c r="OOG54" s="211"/>
      <c r="OOH54" s="211"/>
      <c r="OOI54" s="211"/>
      <c r="OOJ54" s="211"/>
      <c r="OOK54" s="211"/>
      <c r="OOL54" s="211"/>
      <c r="OOM54" s="211"/>
      <c r="OON54" s="211"/>
      <c r="OOO54" s="211"/>
      <c r="OOP54" s="211"/>
      <c r="OOQ54" s="211"/>
      <c r="OOR54" s="211"/>
      <c r="OOS54" s="211"/>
      <c r="OOT54" s="211"/>
      <c r="OOU54" s="211"/>
      <c r="OOV54" s="211"/>
      <c r="OOW54" s="211"/>
      <c r="OOX54" s="211"/>
      <c r="OOY54" s="211"/>
      <c r="OOZ54" s="211"/>
      <c r="OPA54" s="211"/>
      <c r="OPB54" s="211"/>
      <c r="OPC54" s="211"/>
      <c r="OPD54" s="211"/>
      <c r="OPE54" s="211"/>
      <c r="OPF54" s="211"/>
      <c r="OPG54" s="211"/>
      <c r="OPH54" s="211"/>
      <c r="OPI54" s="211"/>
      <c r="OPJ54" s="211"/>
      <c r="OPK54" s="211"/>
      <c r="OPL54" s="211"/>
      <c r="OPM54" s="211"/>
      <c r="OPN54" s="211"/>
      <c r="OPO54" s="211"/>
      <c r="OPP54" s="211"/>
      <c r="OPQ54" s="211"/>
      <c r="OPR54" s="211"/>
      <c r="OPS54" s="211"/>
      <c r="OPT54" s="211"/>
      <c r="OPU54" s="211"/>
      <c r="OPV54" s="211"/>
      <c r="OPW54" s="211"/>
      <c r="OPX54" s="211"/>
      <c r="OPY54" s="211"/>
      <c r="OPZ54" s="211"/>
      <c r="OQA54" s="211"/>
      <c r="OQB54" s="211"/>
      <c r="OQC54" s="211"/>
      <c r="OQD54" s="211"/>
      <c r="OQE54" s="211"/>
      <c r="OQF54" s="211"/>
      <c r="OQG54" s="211"/>
      <c r="OQH54" s="211"/>
      <c r="OQI54" s="211"/>
      <c r="OQJ54" s="211"/>
      <c r="OQK54" s="211"/>
      <c r="OQL54" s="211"/>
      <c r="OQM54" s="211"/>
      <c r="OQN54" s="211"/>
      <c r="OQO54" s="211"/>
      <c r="OQP54" s="211"/>
      <c r="OQQ54" s="211"/>
      <c r="OQR54" s="211"/>
      <c r="OQS54" s="211"/>
      <c r="OQT54" s="211"/>
      <c r="OQU54" s="211"/>
      <c r="OQV54" s="211"/>
      <c r="OQW54" s="211"/>
      <c r="OQX54" s="211"/>
      <c r="OQY54" s="211"/>
      <c r="OQZ54" s="211"/>
      <c r="ORA54" s="211"/>
      <c r="ORB54" s="211"/>
      <c r="ORC54" s="211"/>
      <c r="ORD54" s="211"/>
      <c r="ORE54" s="211"/>
      <c r="ORF54" s="211"/>
      <c r="ORG54" s="211"/>
      <c r="ORH54" s="211"/>
      <c r="ORI54" s="211"/>
      <c r="ORJ54" s="211"/>
      <c r="ORK54" s="211"/>
      <c r="ORL54" s="211"/>
      <c r="ORM54" s="211"/>
      <c r="ORN54" s="211"/>
      <c r="ORO54" s="211"/>
      <c r="ORP54" s="211"/>
      <c r="ORQ54" s="211"/>
      <c r="ORR54" s="211"/>
      <c r="ORS54" s="211"/>
      <c r="ORT54" s="211"/>
      <c r="ORU54" s="211"/>
      <c r="ORV54" s="211"/>
      <c r="ORW54" s="211"/>
      <c r="ORX54" s="211"/>
      <c r="ORY54" s="211"/>
      <c r="ORZ54" s="211"/>
      <c r="OSA54" s="211"/>
      <c r="OSB54" s="211"/>
      <c r="OSC54" s="211"/>
      <c r="OSD54" s="211"/>
      <c r="OSE54" s="211"/>
      <c r="OSF54" s="211"/>
      <c r="OSG54" s="211"/>
      <c r="OSH54" s="211"/>
      <c r="OSI54" s="211"/>
      <c r="OSJ54" s="211"/>
      <c r="OSK54" s="211"/>
      <c r="OSL54" s="211"/>
      <c r="OSM54" s="211"/>
      <c r="OSN54" s="211"/>
      <c r="OSO54" s="211"/>
      <c r="OSP54" s="211"/>
      <c r="OSQ54" s="211"/>
      <c r="OSR54" s="211"/>
      <c r="OSS54" s="211"/>
      <c r="OST54" s="211"/>
      <c r="OSU54" s="211"/>
      <c r="OSV54" s="211"/>
      <c r="OSW54" s="211"/>
      <c r="OSX54" s="211"/>
      <c r="OSY54" s="211"/>
      <c r="OSZ54" s="211"/>
      <c r="OTA54" s="211"/>
      <c r="OTB54" s="211"/>
      <c r="OTC54" s="211"/>
      <c r="OTD54" s="211"/>
      <c r="OTE54" s="211"/>
      <c r="OTF54" s="211"/>
      <c r="OTG54" s="211"/>
      <c r="OTH54" s="211"/>
      <c r="OTI54" s="211"/>
      <c r="OTJ54" s="211"/>
      <c r="OTK54" s="211"/>
      <c r="OTL54" s="211"/>
      <c r="OTM54" s="211"/>
      <c r="OTN54" s="211"/>
      <c r="OTO54" s="211"/>
      <c r="OTP54" s="211"/>
      <c r="OTQ54" s="211"/>
      <c r="OTR54" s="211"/>
      <c r="OTS54" s="211"/>
      <c r="OTT54" s="211"/>
      <c r="OTU54" s="211"/>
      <c r="OTV54" s="211"/>
      <c r="OTW54" s="211"/>
      <c r="OTX54" s="211"/>
      <c r="OTY54" s="211"/>
      <c r="OTZ54" s="211"/>
      <c r="OUA54" s="211"/>
      <c r="OUB54" s="211"/>
      <c r="OUC54" s="211"/>
      <c r="OUD54" s="211"/>
      <c r="OUE54" s="211"/>
      <c r="OUF54" s="211"/>
      <c r="OUG54" s="211"/>
      <c r="OUH54" s="211"/>
      <c r="OUI54" s="211"/>
      <c r="OUJ54" s="211"/>
      <c r="OUK54" s="211"/>
      <c r="OUL54" s="211"/>
      <c r="OUM54" s="211"/>
      <c r="OUN54" s="211"/>
      <c r="OUO54" s="211"/>
      <c r="OUP54" s="211"/>
      <c r="OUQ54" s="211"/>
      <c r="OUR54" s="211"/>
      <c r="OUS54" s="211"/>
      <c r="OUT54" s="211"/>
      <c r="OUU54" s="211"/>
      <c r="OUV54" s="211"/>
      <c r="OUW54" s="211"/>
      <c r="OUX54" s="211"/>
      <c r="OUY54" s="211"/>
      <c r="OUZ54" s="211"/>
      <c r="OVA54" s="211"/>
      <c r="OVB54" s="211"/>
      <c r="OVC54" s="211"/>
      <c r="OVD54" s="211"/>
      <c r="OVE54" s="211"/>
      <c r="OVF54" s="211"/>
      <c r="OVG54" s="211"/>
      <c r="OVH54" s="211"/>
      <c r="OVI54" s="211"/>
      <c r="OVJ54" s="211"/>
      <c r="OVK54" s="211"/>
      <c r="OVL54" s="211"/>
      <c r="OVM54" s="211"/>
      <c r="OVN54" s="211"/>
      <c r="OVO54" s="211"/>
      <c r="OVP54" s="211"/>
      <c r="OVQ54" s="211"/>
      <c r="OVR54" s="211"/>
      <c r="OVS54" s="211"/>
      <c r="OVT54" s="211"/>
      <c r="OVU54" s="211"/>
      <c r="OVV54" s="211"/>
      <c r="OVW54" s="211"/>
      <c r="OVX54" s="211"/>
      <c r="OVY54" s="211"/>
      <c r="OVZ54" s="211"/>
      <c r="OWA54" s="211"/>
      <c r="OWB54" s="211"/>
      <c r="OWC54" s="211"/>
      <c r="OWD54" s="211"/>
      <c r="OWE54" s="211"/>
      <c r="OWF54" s="211"/>
      <c r="OWG54" s="211"/>
      <c r="OWH54" s="211"/>
      <c r="OWI54" s="211"/>
      <c r="OWJ54" s="211"/>
      <c r="OWK54" s="211"/>
      <c r="OWL54" s="211"/>
      <c r="OWM54" s="211"/>
      <c r="OWN54" s="211"/>
      <c r="OWO54" s="211"/>
      <c r="OWP54" s="211"/>
      <c r="OWQ54" s="211"/>
      <c r="OWR54" s="211"/>
      <c r="OWS54" s="211"/>
      <c r="OWT54" s="211"/>
      <c r="OWU54" s="211"/>
      <c r="OWV54" s="211"/>
      <c r="OWW54" s="211"/>
      <c r="OWX54" s="211"/>
      <c r="OWY54" s="211"/>
      <c r="OWZ54" s="211"/>
      <c r="OXA54" s="211"/>
      <c r="OXB54" s="211"/>
      <c r="OXC54" s="211"/>
      <c r="OXD54" s="211"/>
      <c r="OXE54" s="211"/>
      <c r="OXF54" s="211"/>
      <c r="OXG54" s="211"/>
      <c r="OXH54" s="211"/>
      <c r="OXI54" s="211"/>
      <c r="OXJ54" s="211"/>
      <c r="OXK54" s="211"/>
      <c r="OXL54" s="211"/>
      <c r="OXM54" s="211"/>
      <c r="OXN54" s="211"/>
      <c r="OXO54" s="211"/>
      <c r="OXP54" s="211"/>
      <c r="OXQ54" s="211"/>
      <c r="OXR54" s="211"/>
      <c r="OXS54" s="211"/>
      <c r="OXT54" s="211"/>
      <c r="OXU54" s="211"/>
      <c r="OXV54" s="211"/>
      <c r="OXW54" s="211"/>
      <c r="OXX54" s="211"/>
      <c r="OXY54" s="211"/>
      <c r="OXZ54" s="211"/>
      <c r="OYA54" s="211"/>
      <c r="OYB54" s="211"/>
      <c r="OYC54" s="211"/>
      <c r="OYD54" s="211"/>
      <c r="OYE54" s="211"/>
      <c r="OYF54" s="211"/>
      <c r="OYG54" s="211"/>
      <c r="OYH54" s="211"/>
      <c r="OYI54" s="211"/>
      <c r="OYJ54" s="211"/>
      <c r="OYK54" s="211"/>
      <c r="OYL54" s="211"/>
      <c r="OYM54" s="211"/>
      <c r="OYN54" s="211"/>
      <c r="OYO54" s="211"/>
      <c r="OYP54" s="211"/>
      <c r="OYQ54" s="211"/>
      <c r="OYR54" s="211"/>
      <c r="OYS54" s="211"/>
      <c r="OYT54" s="211"/>
      <c r="OYU54" s="211"/>
      <c r="OYV54" s="211"/>
      <c r="OYW54" s="211"/>
      <c r="OYX54" s="211"/>
      <c r="OYY54" s="211"/>
      <c r="OYZ54" s="211"/>
      <c r="OZA54" s="211"/>
      <c r="OZB54" s="211"/>
      <c r="OZC54" s="211"/>
      <c r="OZD54" s="211"/>
      <c r="OZE54" s="211"/>
      <c r="OZF54" s="211"/>
      <c r="OZG54" s="211"/>
      <c r="OZH54" s="211"/>
      <c r="OZI54" s="211"/>
      <c r="OZJ54" s="211"/>
      <c r="OZK54" s="211"/>
      <c r="OZL54" s="211"/>
      <c r="OZM54" s="211"/>
      <c r="OZN54" s="211"/>
      <c r="OZO54" s="211"/>
      <c r="OZP54" s="211"/>
      <c r="OZQ54" s="211"/>
      <c r="OZR54" s="211"/>
      <c r="OZS54" s="211"/>
      <c r="OZT54" s="211"/>
      <c r="OZU54" s="211"/>
      <c r="OZV54" s="211"/>
      <c r="OZW54" s="211"/>
      <c r="OZX54" s="211"/>
      <c r="OZY54" s="211"/>
      <c r="OZZ54" s="211"/>
      <c r="PAA54" s="211"/>
      <c r="PAB54" s="211"/>
      <c r="PAC54" s="211"/>
      <c r="PAD54" s="211"/>
      <c r="PAE54" s="211"/>
      <c r="PAF54" s="211"/>
      <c r="PAG54" s="211"/>
      <c r="PAH54" s="211"/>
      <c r="PAI54" s="211"/>
      <c r="PAJ54" s="211"/>
      <c r="PAK54" s="211"/>
      <c r="PAL54" s="211"/>
      <c r="PAM54" s="211"/>
      <c r="PAN54" s="211"/>
      <c r="PAO54" s="211"/>
      <c r="PAP54" s="211"/>
      <c r="PAQ54" s="211"/>
      <c r="PAR54" s="211"/>
      <c r="PAS54" s="211"/>
      <c r="PAT54" s="211"/>
      <c r="PAU54" s="211"/>
      <c r="PAV54" s="211"/>
      <c r="PAW54" s="211"/>
      <c r="PAX54" s="211"/>
      <c r="PAY54" s="211"/>
      <c r="PAZ54" s="211"/>
      <c r="PBA54" s="211"/>
      <c r="PBB54" s="211"/>
      <c r="PBC54" s="211"/>
      <c r="PBD54" s="211"/>
      <c r="PBE54" s="211"/>
      <c r="PBF54" s="211"/>
      <c r="PBG54" s="211"/>
      <c r="PBH54" s="211"/>
      <c r="PBI54" s="211"/>
      <c r="PBJ54" s="211"/>
      <c r="PBK54" s="211"/>
      <c r="PBL54" s="211"/>
      <c r="PBM54" s="211"/>
      <c r="PBN54" s="211"/>
      <c r="PBO54" s="211"/>
      <c r="PBP54" s="211"/>
      <c r="PBQ54" s="211"/>
      <c r="PBR54" s="211"/>
      <c r="PBS54" s="211"/>
      <c r="PBT54" s="211"/>
      <c r="PBU54" s="211"/>
      <c r="PBV54" s="211"/>
      <c r="PBW54" s="211"/>
      <c r="PBX54" s="211"/>
      <c r="PBY54" s="211"/>
      <c r="PBZ54" s="211"/>
      <c r="PCA54" s="211"/>
      <c r="PCB54" s="211"/>
      <c r="PCC54" s="211"/>
      <c r="PCD54" s="211"/>
      <c r="PCE54" s="211"/>
      <c r="PCF54" s="211"/>
      <c r="PCG54" s="211"/>
      <c r="PCH54" s="211"/>
      <c r="PCI54" s="211"/>
      <c r="PCJ54" s="211"/>
      <c r="PCK54" s="211"/>
      <c r="PCL54" s="211"/>
      <c r="PCM54" s="211"/>
      <c r="PCN54" s="211"/>
      <c r="PCO54" s="211"/>
      <c r="PCP54" s="211"/>
      <c r="PCQ54" s="211"/>
      <c r="PCR54" s="211"/>
      <c r="PCS54" s="211"/>
      <c r="PCT54" s="211"/>
      <c r="PCU54" s="211"/>
      <c r="PCV54" s="211"/>
      <c r="PCW54" s="211"/>
      <c r="PCX54" s="211"/>
      <c r="PCY54" s="211"/>
      <c r="PCZ54" s="211"/>
      <c r="PDA54" s="211"/>
      <c r="PDB54" s="211"/>
      <c r="PDC54" s="211"/>
      <c r="PDD54" s="211"/>
      <c r="PDE54" s="211"/>
      <c r="PDF54" s="211"/>
      <c r="PDG54" s="211"/>
      <c r="PDH54" s="211"/>
      <c r="PDI54" s="211"/>
      <c r="PDJ54" s="211"/>
      <c r="PDK54" s="211"/>
      <c r="PDL54" s="211"/>
      <c r="PDM54" s="211"/>
      <c r="PDN54" s="211"/>
      <c r="PDO54" s="211"/>
      <c r="PDP54" s="211"/>
      <c r="PDQ54" s="211"/>
      <c r="PDR54" s="211"/>
      <c r="PDS54" s="211"/>
      <c r="PDT54" s="211"/>
      <c r="PDU54" s="211"/>
      <c r="PDV54" s="211"/>
      <c r="PDW54" s="211"/>
      <c r="PDX54" s="211"/>
      <c r="PDY54" s="211"/>
      <c r="PDZ54" s="211"/>
      <c r="PEA54" s="211"/>
      <c r="PEB54" s="211"/>
      <c r="PEC54" s="211"/>
      <c r="PED54" s="211"/>
      <c r="PEE54" s="211"/>
      <c r="PEF54" s="211"/>
      <c r="PEG54" s="211"/>
      <c r="PEH54" s="211"/>
      <c r="PEI54" s="211"/>
      <c r="PEJ54" s="211"/>
      <c r="PEK54" s="211"/>
      <c r="PEL54" s="211"/>
      <c r="PEM54" s="211"/>
      <c r="PEN54" s="211"/>
      <c r="PEO54" s="211"/>
      <c r="PEP54" s="211"/>
      <c r="PEQ54" s="211"/>
      <c r="PER54" s="211"/>
      <c r="PES54" s="211"/>
      <c r="PET54" s="211"/>
      <c r="PEU54" s="211"/>
      <c r="PEV54" s="211"/>
      <c r="PEW54" s="211"/>
      <c r="PEX54" s="211"/>
      <c r="PEY54" s="211"/>
      <c r="PEZ54" s="211"/>
      <c r="PFA54" s="211"/>
      <c r="PFB54" s="211"/>
      <c r="PFC54" s="211"/>
      <c r="PFD54" s="211"/>
      <c r="PFE54" s="211"/>
      <c r="PFF54" s="211"/>
      <c r="PFG54" s="211"/>
      <c r="PFH54" s="211"/>
      <c r="PFI54" s="211"/>
      <c r="PFJ54" s="211"/>
      <c r="PFK54" s="211"/>
      <c r="PFL54" s="211"/>
      <c r="PFM54" s="211"/>
      <c r="PFN54" s="211"/>
      <c r="PFO54" s="211"/>
      <c r="PFP54" s="211"/>
      <c r="PFQ54" s="211"/>
      <c r="PFR54" s="211"/>
      <c r="PFS54" s="211"/>
      <c r="PFT54" s="211"/>
      <c r="PFU54" s="211"/>
      <c r="PFV54" s="211"/>
      <c r="PFW54" s="211"/>
      <c r="PFX54" s="211"/>
      <c r="PFY54" s="211"/>
      <c r="PFZ54" s="211"/>
      <c r="PGA54" s="211"/>
      <c r="PGB54" s="211"/>
      <c r="PGC54" s="211"/>
      <c r="PGD54" s="211"/>
      <c r="PGE54" s="211"/>
      <c r="PGF54" s="211"/>
      <c r="PGG54" s="211"/>
      <c r="PGH54" s="211"/>
      <c r="PGI54" s="211"/>
      <c r="PGJ54" s="211"/>
      <c r="PGK54" s="211"/>
      <c r="PGL54" s="211"/>
      <c r="PGM54" s="211"/>
      <c r="PGN54" s="211"/>
      <c r="PGO54" s="211"/>
      <c r="PGP54" s="211"/>
      <c r="PGQ54" s="211"/>
      <c r="PGR54" s="211"/>
      <c r="PGS54" s="211"/>
      <c r="PGT54" s="211"/>
      <c r="PGU54" s="211"/>
      <c r="PGV54" s="211"/>
      <c r="PGW54" s="211"/>
      <c r="PGX54" s="211"/>
      <c r="PGY54" s="211"/>
      <c r="PGZ54" s="211"/>
      <c r="PHA54" s="211"/>
      <c r="PHB54" s="211"/>
      <c r="PHC54" s="211"/>
      <c r="PHD54" s="211"/>
      <c r="PHE54" s="211"/>
      <c r="PHF54" s="211"/>
      <c r="PHG54" s="211"/>
      <c r="PHH54" s="211"/>
      <c r="PHI54" s="211"/>
      <c r="PHJ54" s="211"/>
      <c r="PHK54" s="211"/>
      <c r="PHL54" s="211"/>
      <c r="PHM54" s="211"/>
      <c r="PHN54" s="211"/>
      <c r="PHO54" s="211"/>
      <c r="PHP54" s="211"/>
      <c r="PHQ54" s="211"/>
      <c r="PHR54" s="211"/>
      <c r="PHS54" s="211"/>
      <c r="PHT54" s="211"/>
      <c r="PHU54" s="211"/>
      <c r="PHV54" s="211"/>
      <c r="PHW54" s="211"/>
      <c r="PHX54" s="211"/>
      <c r="PHY54" s="211"/>
      <c r="PHZ54" s="211"/>
      <c r="PIA54" s="211"/>
      <c r="PIB54" s="211"/>
      <c r="PIC54" s="211"/>
      <c r="PID54" s="211"/>
      <c r="PIE54" s="211"/>
      <c r="PIF54" s="211"/>
      <c r="PIG54" s="211"/>
      <c r="PIH54" s="211"/>
      <c r="PII54" s="211"/>
      <c r="PIJ54" s="211"/>
      <c r="PIK54" s="211"/>
      <c r="PIL54" s="211"/>
      <c r="PIM54" s="211"/>
      <c r="PIN54" s="211"/>
      <c r="PIO54" s="211"/>
      <c r="PIP54" s="211"/>
      <c r="PIQ54" s="211"/>
      <c r="PIR54" s="211"/>
      <c r="PIS54" s="211"/>
      <c r="PIT54" s="211"/>
      <c r="PIU54" s="211"/>
      <c r="PIV54" s="211"/>
      <c r="PIW54" s="211"/>
      <c r="PIX54" s="211"/>
      <c r="PIY54" s="211"/>
      <c r="PIZ54" s="211"/>
      <c r="PJA54" s="211"/>
      <c r="PJB54" s="211"/>
      <c r="PJC54" s="211"/>
      <c r="PJD54" s="211"/>
      <c r="PJE54" s="211"/>
      <c r="PJF54" s="211"/>
      <c r="PJG54" s="211"/>
      <c r="PJH54" s="211"/>
      <c r="PJI54" s="211"/>
      <c r="PJJ54" s="211"/>
      <c r="PJK54" s="211"/>
      <c r="PJL54" s="211"/>
      <c r="PJM54" s="211"/>
      <c r="PJN54" s="211"/>
      <c r="PJO54" s="211"/>
      <c r="PJP54" s="211"/>
      <c r="PJQ54" s="211"/>
      <c r="PJR54" s="211"/>
      <c r="PJS54" s="211"/>
      <c r="PJT54" s="211"/>
      <c r="PJU54" s="211"/>
      <c r="PJV54" s="211"/>
      <c r="PJW54" s="211"/>
      <c r="PJX54" s="211"/>
      <c r="PJY54" s="211"/>
      <c r="PJZ54" s="211"/>
      <c r="PKA54" s="211"/>
      <c r="PKB54" s="211"/>
      <c r="PKC54" s="211"/>
      <c r="PKD54" s="211"/>
      <c r="PKE54" s="211"/>
      <c r="PKF54" s="211"/>
      <c r="PKG54" s="211"/>
      <c r="PKH54" s="211"/>
      <c r="PKI54" s="211"/>
      <c r="PKJ54" s="211"/>
      <c r="PKK54" s="211"/>
      <c r="PKL54" s="211"/>
      <c r="PKM54" s="211"/>
      <c r="PKN54" s="211"/>
      <c r="PKO54" s="211"/>
      <c r="PKP54" s="211"/>
      <c r="PKQ54" s="211"/>
      <c r="PKR54" s="211"/>
      <c r="PKS54" s="211"/>
      <c r="PKT54" s="211"/>
      <c r="PKU54" s="211"/>
      <c r="PKV54" s="211"/>
      <c r="PKW54" s="211"/>
      <c r="PKX54" s="211"/>
      <c r="PKY54" s="211"/>
      <c r="PKZ54" s="211"/>
      <c r="PLA54" s="211"/>
      <c r="PLB54" s="211"/>
      <c r="PLC54" s="211"/>
      <c r="PLD54" s="211"/>
      <c r="PLE54" s="211"/>
      <c r="PLF54" s="211"/>
      <c r="PLG54" s="211"/>
      <c r="PLH54" s="211"/>
      <c r="PLI54" s="211"/>
      <c r="PLJ54" s="211"/>
      <c r="PLK54" s="211"/>
      <c r="PLL54" s="211"/>
      <c r="PLM54" s="211"/>
      <c r="PLN54" s="211"/>
      <c r="PLO54" s="211"/>
      <c r="PLP54" s="211"/>
      <c r="PLQ54" s="211"/>
      <c r="PLR54" s="211"/>
      <c r="PLS54" s="211"/>
      <c r="PLT54" s="211"/>
      <c r="PLU54" s="211"/>
      <c r="PLV54" s="211"/>
      <c r="PLW54" s="211"/>
      <c r="PLX54" s="211"/>
      <c r="PLY54" s="211"/>
      <c r="PLZ54" s="211"/>
      <c r="PMA54" s="211"/>
      <c r="PMB54" s="211"/>
      <c r="PMC54" s="211"/>
      <c r="PMD54" s="211"/>
      <c r="PME54" s="211"/>
      <c r="PMF54" s="211"/>
      <c r="PMG54" s="211"/>
      <c r="PMH54" s="211"/>
      <c r="PMI54" s="211"/>
      <c r="PMJ54" s="211"/>
      <c r="PMK54" s="211"/>
      <c r="PML54" s="211"/>
      <c r="PMM54" s="211"/>
      <c r="PMN54" s="211"/>
      <c r="PMO54" s="211"/>
      <c r="PMP54" s="211"/>
      <c r="PMQ54" s="211"/>
      <c r="PMR54" s="211"/>
      <c r="PMS54" s="211"/>
      <c r="PMT54" s="211"/>
      <c r="PMU54" s="211"/>
      <c r="PMV54" s="211"/>
      <c r="PMW54" s="211"/>
      <c r="PMX54" s="211"/>
      <c r="PMY54" s="211"/>
      <c r="PMZ54" s="211"/>
      <c r="PNA54" s="211"/>
      <c r="PNB54" s="211"/>
      <c r="PNC54" s="211"/>
      <c r="PND54" s="211"/>
      <c r="PNE54" s="211"/>
      <c r="PNF54" s="211"/>
      <c r="PNG54" s="211"/>
      <c r="PNH54" s="211"/>
      <c r="PNI54" s="211"/>
      <c r="PNJ54" s="211"/>
      <c r="PNK54" s="211"/>
      <c r="PNL54" s="211"/>
      <c r="PNM54" s="211"/>
      <c r="PNN54" s="211"/>
      <c r="PNO54" s="211"/>
      <c r="PNP54" s="211"/>
      <c r="PNQ54" s="211"/>
      <c r="PNR54" s="211"/>
      <c r="PNS54" s="211"/>
      <c r="PNT54" s="211"/>
      <c r="PNU54" s="211"/>
      <c r="PNV54" s="211"/>
      <c r="PNW54" s="211"/>
      <c r="PNX54" s="211"/>
      <c r="PNY54" s="211"/>
      <c r="PNZ54" s="211"/>
      <c r="POA54" s="211"/>
      <c r="POB54" s="211"/>
      <c r="POC54" s="211"/>
      <c r="POD54" s="211"/>
      <c r="POE54" s="211"/>
      <c r="POF54" s="211"/>
      <c r="POG54" s="211"/>
      <c r="POH54" s="211"/>
      <c r="POI54" s="211"/>
      <c r="POJ54" s="211"/>
      <c r="POK54" s="211"/>
      <c r="POL54" s="211"/>
      <c r="POM54" s="211"/>
      <c r="PON54" s="211"/>
      <c r="POO54" s="211"/>
      <c r="POP54" s="211"/>
      <c r="POQ54" s="211"/>
      <c r="POR54" s="211"/>
      <c r="POS54" s="211"/>
      <c r="POT54" s="211"/>
      <c r="POU54" s="211"/>
      <c r="POV54" s="211"/>
      <c r="POW54" s="211"/>
      <c r="POX54" s="211"/>
      <c r="POY54" s="211"/>
      <c r="POZ54" s="211"/>
      <c r="PPA54" s="211"/>
      <c r="PPB54" s="211"/>
      <c r="PPC54" s="211"/>
      <c r="PPD54" s="211"/>
      <c r="PPE54" s="211"/>
      <c r="PPF54" s="211"/>
      <c r="PPG54" s="211"/>
      <c r="PPH54" s="211"/>
      <c r="PPI54" s="211"/>
      <c r="PPJ54" s="211"/>
      <c r="PPK54" s="211"/>
      <c r="PPL54" s="211"/>
      <c r="PPM54" s="211"/>
      <c r="PPN54" s="211"/>
      <c r="PPO54" s="211"/>
      <c r="PPP54" s="211"/>
      <c r="PPQ54" s="211"/>
      <c r="PPR54" s="211"/>
      <c r="PPS54" s="211"/>
      <c r="PPT54" s="211"/>
      <c r="PPU54" s="211"/>
      <c r="PPV54" s="211"/>
      <c r="PPW54" s="211"/>
      <c r="PPX54" s="211"/>
      <c r="PPY54" s="211"/>
      <c r="PPZ54" s="211"/>
      <c r="PQA54" s="211"/>
      <c r="PQB54" s="211"/>
      <c r="PQC54" s="211"/>
      <c r="PQD54" s="211"/>
      <c r="PQE54" s="211"/>
      <c r="PQF54" s="211"/>
      <c r="PQG54" s="211"/>
      <c r="PQH54" s="211"/>
      <c r="PQI54" s="211"/>
      <c r="PQJ54" s="211"/>
      <c r="PQK54" s="211"/>
      <c r="PQL54" s="211"/>
      <c r="PQM54" s="211"/>
      <c r="PQN54" s="211"/>
      <c r="PQO54" s="211"/>
      <c r="PQP54" s="211"/>
      <c r="PQQ54" s="211"/>
      <c r="PQR54" s="211"/>
      <c r="PQS54" s="211"/>
      <c r="PQT54" s="211"/>
      <c r="PQU54" s="211"/>
      <c r="PQV54" s="211"/>
      <c r="PQW54" s="211"/>
      <c r="PQX54" s="211"/>
      <c r="PQY54" s="211"/>
      <c r="PQZ54" s="211"/>
      <c r="PRA54" s="211"/>
      <c r="PRB54" s="211"/>
      <c r="PRC54" s="211"/>
      <c r="PRD54" s="211"/>
      <c r="PRE54" s="211"/>
      <c r="PRF54" s="211"/>
      <c r="PRG54" s="211"/>
      <c r="PRH54" s="211"/>
      <c r="PRI54" s="211"/>
      <c r="PRJ54" s="211"/>
      <c r="PRK54" s="211"/>
      <c r="PRL54" s="211"/>
      <c r="PRM54" s="211"/>
      <c r="PRN54" s="211"/>
      <c r="PRO54" s="211"/>
      <c r="PRP54" s="211"/>
      <c r="PRQ54" s="211"/>
      <c r="PRR54" s="211"/>
      <c r="PRS54" s="211"/>
      <c r="PRT54" s="211"/>
      <c r="PRU54" s="211"/>
      <c r="PRV54" s="211"/>
      <c r="PRW54" s="211"/>
      <c r="PRX54" s="211"/>
      <c r="PRY54" s="211"/>
      <c r="PRZ54" s="211"/>
      <c r="PSA54" s="211"/>
      <c r="PSB54" s="211"/>
      <c r="PSC54" s="211"/>
      <c r="PSD54" s="211"/>
      <c r="PSE54" s="211"/>
      <c r="PSF54" s="211"/>
      <c r="PSG54" s="211"/>
      <c r="PSH54" s="211"/>
      <c r="PSI54" s="211"/>
      <c r="PSJ54" s="211"/>
      <c r="PSK54" s="211"/>
      <c r="PSL54" s="211"/>
      <c r="PSM54" s="211"/>
      <c r="PSN54" s="211"/>
      <c r="PSO54" s="211"/>
      <c r="PSP54" s="211"/>
      <c r="PSQ54" s="211"/>
      <c r="PSR54" s="211"/>
      <c r="PSS54" s="211"/>
      <c r="PST54" s="211"/>
      <c r="PSU54" s="211"/>
      <c r="PSV54" s="211"/>
      <c r="PSW54" s="211"/>
      <c r="PSX54" s="211"/>
      <c r="PSY54" s="211"/>
      <c r="PSZ54" s="211"/>
      <c r="PTA54" s="211"/>
      <c r="PTB54" s="211"/>
      <c r="PTC54" s="211"/>
      <c r="PTD54" s="211"/>
      <c r="PTE54" s="211"/>
      <c r="PTF54" s="211"/>
      <c r="PTG54" s="211"/>
      <c r="PTH54" s="211"/>
      <c r="PTI54" s="211"/>
      <c r="PTJ54" s="211"/>
      <c r="PTK54" s="211"/>
      <c r="PTL54" s="211"/>
      <c r="PTM54" s="211"/>
      <c r="PTN54" s="211"/>
      <c r="PTO54" s="211"/>
      <c r="PTP54" s="211"/>
      <c r="PTQ54" s="211"/>
      <c r="PTR54" s="211"/>
      <c r="PTS54" s="211"/>
      <c r="PTT54" s="211"/>
      <c r="PTU54" s="211"/>
      <c r="PTV54" s="211"/>
      <c r="PTW54" s="211"/>
      <c r="PTX54" s="211"/>
      <c r="PTY54" s="211"/>
      <c r="PTZ54" s="211"/>
      <c r="PUA54" s="211"/>
      <c r="PUB54" s="211"/>
      <c r="PUC54" s="211"/>
      <c r="PUD54" s="211"/>
      <c r="PUE54" s="211"/>
      <c r="PUF54" s="211"/>
      <c r="PUG54" s="211"/>
      <c r="PUH54" s="211"/>
      <c r="PUI54" s="211"/>
      <c r="PUJ54" s="211"/>
      <c r="PUK54" s="211"/>
      <c r="PUL54" s="211"/>
      <c r="PUM54" s="211"/>
      <c r="PUN54" s="211"/>
      <c r="PUO54" s="211"/>
      <c r="PUP54" s="211"/>
      <c r="PUQ54" s="211"/>
      <c r="PUR54" s="211"/>
      <c r="PUS54" s="211"/>
      <c r="PUT54" s="211"/>
      <c r="PUU54" s="211"/>
      <c r="PUV54" s="211"/>
      <c r="PUW54" s="211"/>
      <c r="PUX54" s="211"/>
      <c r="PUY54" s="211"/>
      <c r="PUZ54" s="211"/>
      <c r="PVA54" s="211"/>
      <c r="PVB54" s="211"/>
      <c r="PVC54" s="211"/>
      <c r="PVD54" s="211"/>
      <c r="PVE54" s="211"/>
      <c r="PVF54" s="211"/>
      <c r="PVG54" s="211"/>
      <c r="PVH54" s="211"/>
      <c r="PVI54" s="211"/>
      <c r="PVJ54" s="211"/>
      <c r="PVK54" s="211"/>
      <c r="PVL54" s="211"/>
      <c r="PVM54" s="211"/>
      <c r="PVN54" s="211"/>
      <c r="PVO54" s="211"/>
      <c r="PVP54" s="211"/>
      <c r="PVQ54" s="211"/>
      <c r="PVR54" s="211"/>
      <c r="PVS54" s="211"/>
      <c r="PVT54" s="211"/>
      <c r="PVU54" s="211"/>
      <c r="PVV54" s="211"/>
      <c r="PVW54" s="211"/>
      <c r="PVX54" s="211"/>
      <c r="PVY54" s="211"/>
      <c r="PVZ54" s="211"/>
      <c r="PWA54" s="211"/>
      <c r="PWB54" s="211"/>
      <c r="PWC54" s="211"/>
      <c r="PWD54" s="211"/>
      <c r="PWE54" s="211"/>
      <c r="PWF54" s="211"/>
      <c r="PWG54" s="211"/>
      <c r="PWH54" s="211"/>
      <c r="PWI54" s="211"/>
      <c r="PWJ54" s="211"/>
      <c r="PWK54" s="211"/>
      <c r="PWL54" s="211"/>
      <c r="PWM54" s="211"/>
      <c r="PWN54" s="211"/>
      <c r="PWO54" s="211"/>
      <c r="PWP54" s="211"/>
      <c r="PWQ54" s="211"/>
      <c r="PWR54" s="211"/>
      <c r="PWS54" s="211"/>
      <c r="PWT54" s="211"/>
      <c r="PWU54" s="211"/>
      <c r="PWV54" s="211"/>
      <c r="PWW54" s="211"/>
      <c r="PWX54" s="211"/>
      <c r="PWY54" s="211"/>
      <c r="PWZ54" s="211"/>
      <c r="PXA54" s="211"/>
      <c r="PXB54" s="211"/>
      <c r="PXC54" s="211"/>
      <c r="PXD54" s="211"/>
      <c r="PXE54" s="211"/>
      <c r="PXF54" s="211"/>
      <c r="PXG54" s="211"/>
      <c r="PXH54" s="211"/>
      <c r="PXI54" s="211"/>
      <c r="PXJ54" s="211"/>
      <c r="PXK54" s="211"/>
      <c r="PXL54" s="211"/>
      <c r="PXM54" s="211"/>
      <c r="PXN54" s="211"/>
      <c r="PXO54" s="211"/>
      <c r="PXP54" s="211"/>
      <c r="PXQ54" s="211"/>
      <c r="PXR54" s="211"/>
      <c r="PXS54" s="211"/>
      <c r="PXT54" s="211"/>
      <c r="PXU54" s="211"/>
      <c r="PXV54" s="211"/>
      <c r="PXW54" s="211"/>
      <c r="PXX54" s="211"/>
      <c r="PXY54" s="211"/>
      <c r="PXZ54" s="211"/>
      <c r="PYA54" s="211"/>
      <c r="PYB54" s="211"/>
      <c r="PYC54" s="211"/>
      <c r="PYD54" s="211"/>
      <c r="PYE54" s="211"/>
      <c r="PYF54" s="211"/>
      <c r="PYG54" s="211"/>
      <c r="PYH54" s="211"/>
      <c r="PYI54" s="211"/>
      <c r="PYJ54" s="211"/>
      <c r="PYK54" s="211"/>
      <c r="PYL54" s="211"/>
      <c r="PYM54" s="211"/>
      <c r="PYN54" s="211"/>
      <c r="PYO54" s="211"/>
      <c r="PYP54" s="211"/>
      <c r="PYQ54" s="211"/>
      <c r="PYR54" s="211"/>
      <c r="PYS54" s="211"/>
      <c r="PYT54" s="211"/>
      <c r="PYU54" s="211"/>
      <c r="PYV54" s="211"/>
      <c r="PYW54" s="211"/>
      <c r="PYX54" s="211"/>
      <c r="PYY54" s="211"/>
      <c r="PYZ54" s="211"/>
      <c r="PZA54" s="211"/>
      <c r="PZB54" s="211"/>
      <c r="PZC54" s="211"/>
      <c r="PZD54" s="211"/>
      <c r="PZE54" s="211"/>
      <c r="PZF54" s="211"/>
      <c r="PZG54" s="211"/>
      <c r="PZH54" s="211"/>
      <c r="PZI54" s="211"/>
      <c r="PZJ54" s="211"/>
      <c r="PZK54" s="211"/>
      <c r="PZL54" s="211"/>
      <c r="PZM54" s="211"/>
      <c r="PZN54" s="211"/>
      <c r="PZO54" s="211"/>
      <c r="PZP54" s="211"/>
      <c r="PZQ54" s="211"/>
      <c r="PZR54" s="211"/>
      <c r="PZS54" s="211"/>
      <c r="PZT54" s="211"/>
      <c r="PZU54" s="211"/>
      <c r="PZV54" s="211"/>
      <c r="PZW54" s="211"/>
      <c r="PZX54" s="211"/>
      <c r="PZY54" s="211"/>
      <c r="PZZ54" s="211"/>
      <c r="QAA54" s="211"/>
      <c r="QAB54" s="211"/>
      <c r="QAC54" s="211"/>
      <c r="QAD54" s="211"/>
      <c r="QAE54" s="211"/>
      <c r="QAF54" s="211"/>
      <c r="QAG54" s="211"/>
      <c r="QAH54" s="211"/>
      <c r="QAI54" s="211"/>
      <c r="QAJ54" s="211"/>
      <c r="QAK54" s="211"/>
      <c r="QAL54" s="211"/>
      <c r="QAM54" s="211"/>
      <c r="QAN54" s="211"/>
      <c r="QAO54" s="211"/>
      <c r="QAP54" s="211"/>
      <c r="QAQ54" s="211"/>
      <c r="QAR54" s="211"/>
      <c r="QAS54" s="211"/>
      <c r="QAT54" s="211"/>
      <c r="QAU54" s="211"/>
      <c r="QAV54" s="211"/>
      <c r="QAW54" s="211"/>
      <c r="QAX54" s="211"/>
      <c r="QAY54" s="211"/>
      <c r="QAZ54" s="211"/>
      <c r="QBA54" s="211"/>
      <c r="QBB54" s="211"/>
      <c r="QBC54" s="211"/>
      <c r="QBD54" s="211"/>
      <c r="QBE54" s="211"/>
      <c r="QBF54" s="211"/>
      <c r="QBG54" s="211"/>
      <c r="QBH54" s="211"/>
      <c r="QBI54" s="211"/>
      <c r="QBJ54" s="211"/>
      <c r="QBK54" s="211"/>
      <c r="QBL54" s="211"/>
      <c r="QBM54" s="211"/>
      <c r="QBN54" s="211"/>
      <c r="QBO54" s="211"/>
      <c r="QBP54" s="211"/>
      <c r="QBQ54" s="211"/>
      <c r="QBR54" s="211"/>
      <c r="QBS54" s="211"/>
      <c r="QBT54" s="211"/>
      <c r="QBU54" s="211"/>
      <c r="QBV54" s="211"/>
      <c r="QBW54" s="211"/>
      <c r="QBX54" s="211"/>
      <c r="QBY54" s="211"/>
      <c r="QBZ54" s="211"/>
      <c r="QCA54" s="211"/>
      <c r="QCB54" s="211"/>
      <c r="QCC54" s="211"/>
      <c r="QCD54" s="211"/>
      <c r="QCE54" s="211"/>
      <c r="QCF54" s="211"/>
      <c r="QCG54" s="211"/>
      <c r="QCH54" s="211"/>
      <c r="QCI54" s="211"/>
      <c r="QCJ54" s="211"/>
      <c r="QCK54" s="211"/>
      <c r="QCL54" s="211"/>
      <c r="QCM54" s="211"/>
      <c r="QCN54" s="211"/>
      <c r="QCO54" s="211"/>
      <c r="QCP54" s="211"/>
      <c r="QCQ54" s="211"/>
      <c r="QCR54" s="211"/>
      <c r="QCS54" s="211"/>
      <c r="QCT54" s="211"/>
      <c r="QCU54" s="211"/>
      <c r="QCV54" s="211"/>
      <c r="QCW54" s="211"/>
      <c r="QCX54" s="211"/>
      <c r="QCY54" s="211"/>
      <c r="QCZ54" s="211"/>
      <c r="QDA54" s="211"/>
      <c r="QDB54" s="211"/>
      <c r="QDC54" s="211"/>
      <c r="QDD54" s="211"/>
      <c r="QDE54" s="211"/>
      <c r="QDF54" s="211"/>
      <c r="QDG54" s="211"/>
      <c r="QDH54" s="211"/>
      <c r="QDI54" s="211"/>
      <c r="QDJ54" s="211"/>
      <c r="QDK54" s="211"/>
      <c r="QDL54" s="211"/>
      <c r="QDM54" s="211"/>
      <c r="QDN54" s="211"/>
      <c r="QDO54" s="211"/>
      <c r="QDP54" s="211"/>
      <c r="QDQ54" s="211"/>
      <c r="QDR54" s="211"/>
      <c r="QDS54" s="211"/>
      <c r="QDT54" s="211"/>
      <c r="QDU54" s="211"/>
      <c r="QDV54" s="211"/>
      <c r="QDW54" s="211"/>
      <c r="QDX54" s="211"/>
      <c r="QDY54" s="211"/>
      <c r="QDZ54" s="211"/>
      <c r="QEA54" s="211"/>
      <c r="QEB54" s="211"/>
      <c r="QEC54" s="211"/>
      <c r="QED54" s="211"/>
      <c r="QEE54" s="211"/>
      <c r="QEF54" s="211"/>
      <c r="QEG54" s="211"/>
      <c r="QEH54" s="211"/>
      <c r="QEI54" s="211"/>
      <c r="QEJ54" s="211"/>
      <c r="QEK54" s="211"/>
      <c r="QEL54" s="211"/>
      <c r="QEM54" s="211"/>
      <c r="QEN54" s="211"/>
      <c r="QEO54" s="211"/>
      <c r="QEP54" s="211"/>
      <c r="QEQ54" s="211"/>
      <c r="QER54" s="211"/>
      <c r="QES54" s="211"/>
      <c r="QET54" s="211"/>
      <c r="QEU54" s="211"/>
      <c r="QEV54" s="211"/>
      <c r="QEW54" s="211"/>
      <c r="QEX54" s="211"/>
      <c r="QEY54" s="211"/>
      <c r="QEZ54" s="211"/>
      <c r="QFA54" s="211"/>
      <c r="QFB54" s="211"/>
      <c r="QFC54" s="211"/>
      <c r="QFD54" s="211"/>
      <c r="QFE54" s="211"/>
      <c r="QFF54" s="211"/>
      <c r="QFG54" s="211"/>
      <c r="QFH54" s="211"/>
      <c r="QFI54" s="211"/>
      <c r="QFJ54" s="211"/>
      <c r="QFK54" s="211"/>
      <c r="QFL54" s="211"/>
      <c r="QFM54" s="211"/>
      <c r="QFN54" s="211"/>
      <c r="QFO54" s="211"/>
      <c r="QFP54" s="211"/>
      <c r="QFQ54" s="211"/>
      <c r="QFR54" s="211"/>
      <c r="QFS54" s="211"/>
      <c r="QFT54" s="211"/>
      <c r="QFU54" s="211"/>
      <c r="QFV54" s="211"/>
      <c r="QFW54" s="211"/>
      <c r="QFX54" s="211"/>
      <c r="QFY54" s="211"/>
      <c r="QFZ54" s="211"/>
      <c r="QGA54" s="211"/>
      <c r="QGB54" s="211"/>
      <c r="QGC54" s="211"/>
      <c r="QGD54" s="211"/>
      <c r="QGE54" s="211"/>
      <c r="QGF54" s="211"/>
      <c r="QGG54" s="211"/>
      <c r="QGH54" s="211"/>
      <c r="QGI54" s="211"/>
      <c r="QGJ54" s="211"/>
      <c r="QGK54" s="211"/>
      <c r="QGL54" s="211"/>
      <c r="QGM54" s="211"/>
      <c r="QGN54" s="211"/>
      <c r="QGO54" s="211"/>
      <c r="QGP54" s="211"/>
      <c r="QGQ54" s="211"/>
      <c r="QGR54" s="211"/>
      <c r="QGS54" s="211"/>
      <c r="QGT54" s="211"/>
      <c r="QGU54" s="211"/>
      <c r="QGV54" s="211"/>
      <c r="QGW54" s="211"/>
      <c r="QGX54" s="211"/>
      <c r="QGY54" s="211"/>
      <c r="QGZ54" s="211"/>
      <c r="QHA54" s="211"/>
      <c r="QHB54" s="211"/>
      <c r="QHC54" s="211"/>
      <c r="QHD54" s="211"/>
      <c r="QHE54" s="211"/>
      <c r="QHF54" s="211"/>
      <c r="QHG54" s="211"/>
      <c r="QHH54" s="211"/>
      <c r="QHI54" s="211"/>
      <c r="QHJ54" s="211"/>
      <c r="QHK54" s="211"/>
      <c r="QHL54" s="211"/>
      <c r="QHM54" s="211"/>
      <c r="QHN54" s="211"/>
      <c r="QHO54" s="211"/>
      <c r="QHP54" s="211"/>
      <c r="QHQ54" s="211"/>
      <c r="QHR54" s="211"/>
      <c r="QHS54" s="211"/>
      <c r="QHT54" s="211"/>
      <c r="QHU54" s="211"/>
      <c r="QHV54" s="211"/>
      <c r="QHW54" s="211"/>
      <c r="QHX54" s="211"/>
      <c r="QHY54" s="211"/>
      <c r="QHZ54" s="211"/>
      <c r="QIA54" s="211"/>
      <c r="QIB54" s="211"/>
      <c r="QIC54" s="211"/>
      <c r="QID54" s="211"/>
      <c r="QIE54" s="211"/>
      <c r="QIF54" s="211"/>
      <c r="QIG54" s="211"/>
      <c r="QIH54" s="211"/>
      <c r="QII54" s="211"/>
      <c r="QIJ54" s="211"/>
      <c r="QIK54" s="211"/>
      <c r="QIL54" s="211"/>
      <c r="QIM54" s="211"/>
      <c r="QIN54" s="211"/>
      <c r="QIO54" s="211"/>
      <c r="QIP54" s="211"/>
      <c r="QIQ54" s="211"/>
      <c r="QIR54" s="211"/>
      <c r="QIS54" s="211"/>
      <c r="QIT54" s="211"/>
      <c r="QIU54" s="211"/>
      <c r="QIV54" s="211"/>
      <c r="QIW54" s="211"/>
      <c r="QIX54" s="211"/>
      <c r="QIY54" s="211"/>
      <c r="QIZ54" s="211"/>
      <c r="QJA54" s="211"/>
      <c r="QJB54" s="211"/>
      <c r="QJC54" s="211"/>
      <c r="QJD54" s="211"/>
      <c r="QJE54" s="211"/>
      <c r="QJF54" s="211"/>
      <c r="QJG54" s="211"/>
      <c r="QJH54" s="211"/>
      <c r="QJI54" s="211"/>
      <c r="QJJ54" s="211"/>
      <c r="QJK54" s="211"/>
      <c r="QJL54" s="211"/>
      <c r="QJM54" s="211"/>
      <c r="QJN54" s="211"/>
      <c r="QJO54" s="211"/>
      <c r="QJP54" s="211"/>
      <c r="QJQ54" s="211"/>
      <c r="QJR54" s="211"/>
      <c r="QJS54" s="211"/>
      <c r="QJT54" s="211"/>
      <c r="QJU54" s="211"/>
      <c r="QJV54" s="211"/>
      <c r="QJW54" s="211"/>
      <c r="QJX54" s="211"/>
      <c r="QJY54" s="211"/>
      <c r="QJZ54" s="211"/>
      <c r="QKA54" s="211"/>
      <c r="QKB54" s="211"/>
      <c r="QKC54" s="211"/>
      <c r="QKD54" s="211"/>
      <c r="QKE54" s="211"/>
      <c r="QKF54" s="211"/>
      <c r="QKG54" s="211"/>
      <c r="QKH54" s="211"/>
      <c r="QKI54" s="211"/>
      <c r="QKJ54" s="211"/>
      <c r="QKK54" s="211"/>
      <c r="QKL54" s="211"/>
      <c r="QKM54" s="211"/>
      <c r="QKN54" s="211"/>
      <c r="QKO54" s="211"/>
      <c r="QKP54" s="211"/>
      <c r="QKQ54" s="211"/>
      <c r="QKR54" s="211"/>
      <c r="QKS54" s="211"/>
      <c r="QKT54" s="211"/>
      <c r="QKU54" s="211"/>
      <c r="QKV54" s="211"/>
      <c r="QKW54" s="211"/>
      <c r="QKX54" s="211"/>
      <c r="QKY54" s="211"/>
      <c r="QKZ54" s="211"/>
      <c r="QLA54" s="211"/>
      <c r="QLB54" s="211"/>
      <c r="QLC54" s="211"/>
      <c r="QLD54" s="211"/>
      <c r="QLE54" s="211"/>
      <c r="QLF54" s="211"/>
      <c r="QLG54" s="211"/>
      <c r="QLH54" s="211"/>
      <c r="QLI54" s="211"/>
      <c r="QLJ54" s="211"/>
      <c r="QLK54" s="211"/>
      <c r="QLL54" s="211"/>
      <c r="QLM54" s="211"/>
      <c r="QLN54" s="211"/>
      <c r="QLO54" s="211"/>
      <c r="QLP54" s="211"/>
      <c r="QLQ54" s="211"/>
      <c r="QLR54" s="211"/>
      <c r="QLS54" s="211"/>
      <c r="QLT54" s="211"/>
      <c r="QLU54" s="211"/>
      <c r="QLV54" s="211"/>
      <c r="QLW54" s="211"/>
      <c r="QLX54" s="211"/>
      <c r="QLY54" s="211"/>
      <c r="QLZ54" s="211"/>
      <c r="QMA54" s="211"/>
      <c r="QMB54" s="211"/>
      <c r="QMC54" s="211"/>
      <c r="QMD54" s="211"/>
      <c r="QME54" s="211"/>
      <c r="QMF54" s="211"/>
      <c r="QMG54" s="211"/>
      <c r="QMH54" s="211"/>
      <c r="QMI54" s="211"/>
      <c r="QMJ54" s="211"/>
      <c r="QMK54" s="211"/>
      <c r="QML54" s="211"/>
      <c r="QMM54" s="211"/>
      <c r="QMN54" s="211"/>
      <c r="QMO54" s="211"/>
      <c r="QMP54" s="211"/>
      <c r="QMQ54" s="211"/>
      <c r="QMR54" s="211"/>
      <c r="QMS54" s="211"/>
      <c r="QMT54" s="211"/>
      <c r="QMU54" s="211"/>
      <c r="QMV54" s="211"/>
      <c r="QMW54" s="211"/>
      <c r="QMX54" s="211"/>
      <c r="QMY54" s="211"/>
      <c r="QMZ54" s="211"/>
      <c r="QNA54" s="211"/>
      <c r="QNB54" s="211"/>
      <c r="QNC54" s="211"/>
      <c r="QND54" s="211"/>
      <c r="QNE54" s="211"/>
      <c r="QNF54" s="211"/>
      <c r="QNG54" s="211"/>
      <c r="QNH54" s="211"/>
      <c r="QNI54" s="211"/>
      <c r="QNJ54" s="211"/>
      <c r="QNK54" s="211"/>
      <c r="QNL54" s="211"/>
      <c r="QNM54" s="211"/>
      <c r="QNN54" s="211"/>
      <c r="QNO54" s="211"/>
      <c r="QNP54" s="211"/>
      <c r="QNQ54" s="211"/>
      <c r="QNR54" s="211"/>
      <c r="QNS54" s="211"/>
      <c r="QNT54" s="211"/>
      <c r="QNU54" s="211"/>
      <c r="QNV54" s="211"/>
      <c r="QNW54" s="211"/>
      <c r="QNX54" s="211"/>
      <c r="QNY54" s="211"/>
      <c r="QNZ54" s="211"/>
      <c r="QOA54" s="211"/>
      <c r="QOB54" s="211"/>
      <c r="QOC54" s="211"/>
      <c r="QOD54" s="211"/>
      <c r="QOE54" s="211"/>
      <c r="QOF54" s="211"/>
      <c r="QOG54" s="211"/>
      <c r="QOH54" s="211"/>
      <c r="QOI54" s="211"/>
      <c r="QOJ54" s="211"/>
      <c r="QOK54" s="211"/>
      <c r="QOL54" s="211"/>
      <c r="QOM54" s="211"/>
      <c r="QON54" s="211"/>
      <c r="QOO54" s="211"/>
      <c r="QOP54" s="211"/>
      <c r="QOQ54" s="211"/>
      <c r="QOR54" s="211"/>
      <c r="QOS54" s="211"/>
      <c r="QOT54" s="211"/>
      <c r="QOU54" s="211"/>
      <c r="QOV54" s="211"/>
      <c r="QOW54" s="211"/>
      <c r="QOX54" s="211"/>
      <c r="QOY54" s="211"/>
      <c r="QOZ54" s="211"/>
      <c r="QPA54" s="211"/>
      <c r="QPB54" s="211"/>
      <c r="QPC54" s="211"/>
      <c r="QPD54" s="211"/>
      <c r="QPE54" s="211"/>
      <c r="QPF54" s="211"/>
      <c r="QPG54" s="211"/>
      <c r="QPH54" s="211"/>
      <c r="QPI54" s="211"/>
      <c r="QPJ54" s="211"/>
      <c r="QPK54" s="211"/>
      <c r="QPL54" s="211"/>
      <c r="QPM54" s="211"/>
      <c r="QPN54" s="211"/>
      <c r="QPO54" s="211"/>
      <c r="QPP54" s="211"/>
      <c r="QPQ54" s="211"/>
      <c r="QPR54" s="211"/>
      <c r="QPS54" s="211"/>
      <c r="QPT54" s="211"/>
      <c r="QPU54" s="211"/>
      <c r="QPV54" s="211"/>
      <c r="QPW54" s="211"/>
      <c r="QPX54" s="211"/>
      <c r="QPY54" s="211"/>
      <c r="QPZ54" s="211"/>
      <c r="QQA54" s="211"/>
      <c r="QQB54" s="211"/>
      <c r="QQC54" s="211"/>
      <c r="QQD54" s="211"/>
      <c r="QQE54" s="211"/>
      <c r="QQF54" s="211"/>
      <c r="QQG54" s="211"/>
      <c r="QQH54" s="211"/>
      <c r="QQI54" s="211"/>
      <c r="QQJ54" s="211"/>
      <c r="QQK54" s="211"/>
      <c r="QQL54" s="211"/>
      <c r="QQM54" s="211"/>
      <c r="QQN54" s="211"/>
      <c r="QQO54" s="211"/>
      <c r="QQP54" s="211"/>
      <c r="QQQ54" s="211"/>
      <c r="QQR54" s="211"/>
      <c r="QQS54" s="211"/>
      <c r="QQT54" s="211"/>
      <c r="QQU54" s="211"/>
      <c r="QQV54" s="211"/>
      <c r="QQW54" s="211"/>
      <c r="QQX54" s="211"/>
      <c r="QQY54" s="211"/>
      <c r="QQZ54" s="211"/>
      <c r="QRA54" s="211"/>
      <c r="QRB54" s="211"/>
      <c r="QRC54" s="211"/>
      <c r="QRD54" s="211"/>
      <c r="QRE54" s="211"/>
      <c r="QRF54" s="211"/>
      <c r="QRG54" s="211"/>
      <c r="QRH54" s="211"/>
      <c r="QRI54" s="211"/>
      <c r="QRJ54" s="211"/>
      <c r="QRK54" s="211"/>
      <c r="QRL54" s="211"/>
      <c r="QRM54" s="211"/>
      <c r="QRN54" s="211"/>
      <c r="QRO54" s="211"/>
      <c r="QRP54" s="211"/>
      <c r="QRQ54" s="211"/>
      <c r="QRR54" s="211"/>
      <c r="QRS54" s="211"/>
      <c r="QRT54" s="211"/>
      <c r="QRU54" s="211"/>
      <c r="QRV54" s="211"/>
      <c r="QRW54" s="211"/>
      <c r="QRX54" s="211"/>
      <c r="QRY54" s="211"/>
      <c r="QRZ54" s="211"/>
      <c r="QSA54" s="211"/>
      <c r="QSB54" s="211"/>
      <c r="QSC54" s="211"/>
      <c r="QSD54" s="211"/>
      <c r="QSE54" s="211"/>
      <c r="QSF54" s="211"/>
      <c r="QSG54" s="211"/>
      <c r="QSH54" s="211"/>
      <c r="QSI54" s="211"/>
      <c r="QSJ54" s="211"/>
      <c r="QSK54" s="211"/>
      <c r="QSL54" s="211"/>
      <c r="QSM54" s="211"/>
      <c r="QSN54" s="211"/>
      <c r="QSO54" s="211"/>
      <c r="QSP54" s="211"/>
      <c r="QSQ54" s="211"/>
      <c r="QSR54" s="211"/>
      <c r="QSS54" s="211"/>
      <c r="QST54" s="211"/>
      <c r="QSU54" s="211"/>
      <c r="QSV54" s="211"/>
      <c r="QSW54" s="211"/>
      <c r="QSX54" s="211"/>
      <c r="QSY54" s="211"/>
      <c r="QSZ54" s="211"/>
      <c r="QTA54" s="211"/>
      <c r="QTB54" s="211"/>
      <c r="QTC54" s="211"/>
      <c r="QTD54" s="211"/>
      <c r="QTE54" s="211"/>
      <c r="QTF54" s="211"/>
      <c r="QTG54" s="211"/>
      <c r="QTH54" s="211"/>
      <c r="QTI54" s="211"/>
      <c r="QTJ54" s="211"/>
      <c r="QTK54" s="211"/>
      <c r="QTL54" s="211"/>
      <c r="QTM54" s="211"/>
      <c r="QTN54" s="211"/>
      <c r="QTO54" s="211"/>
      <c r="QTP54" s="211"/>
      <c r="QTQ54" s="211"/>
      <c r="QTR54" s="211"/>
      <c r="QTS54" s="211"/>
      <c r="QTT54" s="211"/>
      <c r="QTU54" s="211"/>
      <c r="QTV54" s="211"/>
      <c r="QTW54" s="211"/>
      <c r="QTX54" s="211"/>
      <c r="QTY54" s="211"/>
      <c r="QTZ54" s="211"/>
      <c r="QUA54" s="211"/>
      <c r="QUB54" s="211"/>
      <c r="QUC54" s="211"/>
      <c r="QUD54" s="211"/>
      <c r="QUE54" s="211"/>
      <c r="QUF54" s="211"/>
      <c r="QUG54" s="211"/>
      <c r="QUH54" s="211"/>
      <c r="QUI54" s="211"/>
      <c r="QUJ54" s="211"/>
      <c r="QUK54" s="211"/>
      <c r="QUL54" s="211"/>
      <c r="QUM54" s="211"/>
      <c r="QUN54" s="211"/>
      <c r="QUO54" s="211"/>
      <c r="QUP54" s="211"/>
      <c r="QUQ54" s="211"/>
      <c r="QUR54" s="211"/>
      <c r="QUS54" s="211"/>
      <c r="QUT54" s="211"/>
      <c r="QUU54" s="211"/>
      <c r="QUV54" s="211"/>
      <c r="QUW54" s="211"/>
      <c r="QUX54" s="211"/>
      <c r="QUY54" s="211"/>
      <c r="QUZ54" s="211"/>
      <c r="QVA54" s="211"/>
      <c r="QVB54" s="211"/>
      <c r="QVC54" s="211"/>
      <c r="QVD54" s="211"/>
      <c r="QVE54" s="211"/>
      <c r="QVF54" s="211"/>
      <c r="QVG54" s="211"/>
      <c r="QVH54" s="211"/>
      <c r="QVI54" s="211"/>
      <c r="QVJ54" s="211"/>
      <c r="QVK54" s="211"/>
      <c r="QVL54" s="211"/>
      <c r="QVM54" s="211"/>
      <c r="QVN54" s="211"/>
      <c r="QVO54" s="211"/>
      <c r="QVP54" s="211"/>
      <c r="QVQ54" s="211"/>
      <c r="QVR54" s="211"/>
      <c r="QVS54" s="211"/>
      <c r="QVT54" s="211"/>
      <c r="QVU54" s="211"/>
      <c r="QVV54" s="211"/>
      <c r="QVW54" s="211"/>
      <c r="QVX54" s="211"/>
      <c r="QVY54" s="211"/>
      <c r="QVZ54" s="211"/>
      <c r="QWA54" s="211"/>
      <c r="QWB54" s="211"/>
      <c r="QWC54" s="211"/>
      <c r="QWD54" s="211"/>
      <c r="QWE54" s="211"/>
      <c r="QWF54" s="211"/>
      <c r="QWG54" s="211"/>
      <c r="QWH54" s="211"/>
      <c r="QWI54" s="211"/>
      <c r="QWJ54" s="211"/>
      <c r="QWK54" s="211"/>
      <c r="QWL54" s="211"/>
      <c r="QWM54" s="211"/>
      <c r="QWN54" s="211"/>
      <c r="QWO54" s="211"/>
      <c r="QWP54" s="211"/>
      <c r="QWQ54" s="211"/>
      <c r="QWR54" s="211"/>
      <c r="QWS54" s="211"/>
      <c r="QWT54" s="211"/>
      <c r="QWU54" s="211"/>
      <c r="QWV54" s="211"/>
      <c r="QWW54" s="211"/>
      <c r="QWX54" s="211"/>
      <c r="QWY54" s="211"/>
      <c r="QWZ54" s="211"/>
      <c r="QXA54" s="211"/>
      <c r="QXB54" s="211"/>
      <c r="QXC54" s="211"/>
      <c r="QXD54" s="211"/>
      <c r="QXE54" s="211"/>
      <c r="QXF54" s="211"/>
      <c r="QXG54" s="211"/>
      <c r="QXH54" s="211"/>
      <c r="QXI54" s="211"/>
      <c r="QXJ54" s="211"/>
      <c r="QXK54" s="211"/>
      <c r="QXL54" s="211"/>
      <c r="QXM54" s="211"/>
      <c r="QXN54" s="211"/>
      <c r="QXO54" s="211"/>
      <c r="QXP54" s="211"/>
      <c r="QXQ54" s="211"/>
      <c r="QXR54" s="211"/>
      <c r="QXS54" s="211"/>
      <c r="QXT54" s="211"/>
      <c r="QXU54" s="211"/>
      <c r="QXV54" s="211"/>
      <c r="QXW54" s="211"/>
      <c r="QXX54" s="211"/>
      <c r="QXY54" s="211"/>
      <c r="QXZ54" s="211"/>
      <c r="QYA54" s="211"/>
      <c r="QYB54" s="211"/>
      <c r="QYC54" s="211"/>
      <c r="QYD54" s="211"/>
      <c r="QYE54" s="211"/>
      <c r="QYF54" s="211"/>
      <c r="QYG54" s="211"/>
      <c r="QYH54" s="211"/>
      <c r="QYI54" s="211"/>
      <c r="QYJ54" s="211"/>
      <c r="QYK54" s="211"/>
      <c r="QYL54" s="211"/>
      <c r="QYM54" s="211"/>
      <c r="QYN54" s="211"/>
      <c r="QYO54" s="211"/>
      <c r="QYP54" s="211"/>
      <c r="QYQ54" s="211"/>
      <c r="QYR54" s="211"/>
      <c r="QYS54" s="211"/>
      <c r="QYT54" s="211"/>
      <c r="QYU54" s="211"/>
      <c r="QYV54" s="211"/>
      <c r="QYW54" s="211"/>
      <c r="QYX54" s="211"/>
      <c r="QYY54" s="211"/>
      <c r="QYZ54" s="211"/>
      <c r="QZA54" s="211"/>
      <c r="QZB54" s="211"/>
      <c r="QZC54" s="211"/>
      <c r="QZD54" s="211"/>
      <c r="QZE54" s="211"/>
      <c r="QZF54" s="211"/>
      <c r="QZG54" s="211"/>
      <c r="QZH54" s="211"/>
      <c r="QZI54" s="211"/>
      <c r="QZJ54" s="211"/>
      <c r="QZK54" s="211"/>
      <c r="QZL54" s="211"/>
      <c r="QZM54" s="211"/>
      <c r="QZN54" s="211"/>
      <c r="QZO54" s="211"/>
      <c r="QZP54" s="211"/>
      <c r="QZQ54" s="211"/>
      <c r="QZR54" s="211"/>
      <c r="QZS54" s="211"/>
      <c r="QZT54" s="211"/>
      <c r="QZU54" s="211"/>
      <c r="QZV54" s="211"/>
      <c r="QZW54" s="211"/>
      <c r="QZX54" s="211"/>
      <c r="QZY54" s="211"/>
      <c r="QZZ54" s="211"/>
      <c r="RAA54" s="211"/>
      <c r="RAB54" s="211"/>
      <c r="RAC54" s="211"/>
      <c r="RAD54" s="211"/>
      <c r="RAE54" s="211"/>
      <c r="RAF54" s="211"/>
      <c r="RAG54" s="211"/>
      <c r="RAH54" s="211"/>
      <c r="RAI54" s="211"/>
      <c r="RAJ54" s="211"/>
      <c r="RAK54" s="211"/>
      <c r="RAL54" s="211"/>
      <c r="RAM54" s="211"/>
      <c r="RAN54" s="211"/>
      <c r="RAO54" s="211"/>
      <c r="RAP54" s="211"/>
      <c r="RAQ54" s="211"/>
      <c r="RAR54" s="211"/>
      <c r="RAS54" s="211"/>
      <c r="RAT54" s="211"/>
      <c r="RAU54" s="211"/>
      <c r="RAV54" s="211"/>
      <c r="RAW54" s="211"/>
      <c r="RAX54" s="211"/>
      <c r="RAY54" s="211"/>
      <c r="RAZ54" s="211"/>
      <c r="RBA54" s="211"/>
      <c r="RBB54" s="211"/>
      <c r="RBC54" s="211"/>
      <c r="RBD54" s="211"/>
      <c r="RBE54" s="211"/>
      <c r="RBF54" s="211"/>
      <c r="RBG54" s="211"/>
      <c r="RBH54" s="211"/>
      <c r="RBI54" s="211"/>
      <c r="RBJ54" s="211"/>
      <c r="RBK54" s="211"/>
      <c r="RBL54" s="211"/>
      <c r="RBM54" s="211"/>
      <c r="RBN54" s="211"/>
      <c r="RBO54" s="211"/>
      <c r="RBP54" s="211"/>
      <c r="RBQ54" s="211"/>
      <c r="RBR54" s="211"/>
      <c r="RBS54" s="211"/>
      <c r="RBT54" s="211"/>
      <c r="RBU54" s="211"/>
      <c r="RBV54" s="211"/>
      <c r="RBW54" s="211"/>
      <c r="RBX54" s="211"/>
      <c r="RBY54" s="211"/>
      <c r="RBZ54" s="211"/>
      <c r="RCA54" s="211"/>
      <c r="RCB54" s="211"/>
      <c r="RCC54" s="211"/>
      <c r="RCD54" s="211"/>
      <c r="RCE54" s="211"/>
      <c r="RCF54" s="211"/>
      <c r="RCG54" s="211"/>
      <c r="RCH54" s="211"/>
      <c r="RCI54" s="211"/>
      <c r="RCJ54" s="211"/>
      <c r="RCK54" s="211"/>
      <c r="RCL54" s="211"/>
      <c r="RCM54" s="211"/>
      <c r="RCN54" s="211"/>
      <c r="RCO54" s="211"/>
      <c r="RCP54" s="211"/>
      <c r="RCQ54" s="211"/>
      <c r="RCR54" s="211"/>
      <c r="RCS54" s="211"/>
      <c r="RCT54" s="211"/>
      <c r="RCU54" s="211"/>
      <c r="RCV54" s="211"/>
      <c r="RCW54" s="211"/>
      <c r="RCX54" s="211"/>
      <c r="RCY54" s="211"/>
      <c r="RCZ54" s="211"/>
      <c r="RDA54" s="211"/>
      <c r="RDB54" s="211"/>
      <c r="RDC54" s="211"/>
      <c r="RDD54" s="211"/>
      <c r="RDE54" s="211"/>
      <c r="RDF54" s="211"/>
      <c r="RDG54" s="211"/>
      <c r="RDH54" s="211"/>
      <c r="RDI54" s="211"/>
      <c r="RDJ54" s="211"/>
      <c r="RDK54" s="211"/>
      <c r="RDL54" s="211"/>
      <c r="RDM54" s="211"/>
      <c r="RDN54" s="211"/>
      <c r="RDO54" s="211"/>
      <c r="RDP54" s="211"/>
      <c r="RDQ54" s="211"/>
      <c r="RDR54" s="211"/>
      <c r="RDS54" s="211"/>
      <c r="RDT54" s="211"/>
      <c r="RDU54" s="211"/>
      <c r="RDV54" s="211"/>
      <c r="RDW54" s="211"/>
      <c r="RDX54" s="211"/>
      <c r="RDY54" s="211"/>
      <c r="RDZ54" s="211"/>
      <c r="REA54" s="211"/>
      <c r="REB54" s="211"/>
      <c r="REC54" s="211"/>
      <c r="RED54" s="211"/>
      <c r="REE54" s="211"/>
      <c r="REF54" s="211"/>
      <c r="REG54" s="211"/>
      <c r="REH54" s="211"/>
      <c r="REI54" s="211"/>
      <c r="REJ54" s="211"/>
      <c r="REK54" s="211"/>
      <c r="REL54" s="211"/>
      <c r="REM54" s="211"/>
      <c r="REN54" s="211"/>
      <c r="REO54" s="211"/>
      <c r="REP54" s="211"/>
      <c r="REQ54" s="211"/>
      <c r="RER54" s="211"/>
      <c r="RES54" s="211"/>
      <c r="RET54" s="211"/>
      <c r="REU54" s="211"/>
      <c r="REV54" s="211"/>
      <c r="REW54" s="211"/>
      <c r="REX54" s="211"/>
      <c r="REY54" s="211"/>
      <c r="REZ54" s="211"/>
      <c r="RFA54" s="211"/>
      <c r="RFB54" s="211"/>
      <c r="RFC54" s="211"/>
      <c r="RFD54" s="211"/>
      <c r="RFE54" s="211"/>
      <c r="RFF54" s="211"/>
      <c r="RFG54" s="211"/>
      <c r="RFH54" s="211"/>
      <c r="RFI54" s="211"/>
      <c r="RFJ54" s="211"/>
      <c r="RFK54" s="211"/>
      <c r="RFL54" s="211"/>
      <c r="RFM54" s="211"/>
      <c r="RFN54" s="211"/>
      <c r="RFO54" s="211"/>
      <c r="RFP54" s="211"/>
      <c r="RFQ54" s="211"/>
      <c r="RFR54" s="211"/>
      <c r="RFS54" s="211"/>
      <c r="RFT54" s="211"/>
      <c r="RFU54" s="211"/>
      <c r="RFV54" s="211"/>
      <c r="RFW54" s="211"/>
      <c r="RFX54" s="211"/>
      <c r="RFY54" s="211"/>
      <c r="RFZ54" s="211"/>
      <c r="RGA54" s="211"/>
      <c r="RGB54" s="211"/>
      <c r="RGC54" s="211"/>
      <c r="RGD54" s="211"/>
      <c r="RGE54" s="211"/>
      <c r="RGF54" s="211"/>
      <c r="RGG54" s="211"/>
      <c r="RGH54" s="211"/>
      <c r="RGI54" s="211"/>
      <c r="RGJ54" s="211"/>
      <c r="RGK54" s="211"/>
      <c r="RGL54" s="211"/>
      <c r="RGM54" s="211"/>
      <c r="RGN54" s="211"/>
      <c r="RGO54" s="211"/>
      <c r="RGP54" s="211"/>
      <c r="RGQ54" s="211"/>
      <c r="RGR54" s="211"/>
      <c r="RGS54" s="211"/>
      <c r="RGT54" s="211"/>
      <c r="RGU54" s="211"/>
      <c r="RGV54" s="211"/>
      <c r="RGW54" s="211"/>
      <c r="RGX54" s="211"/>
      <c r="RGY54" s="211"/>
      <c r="RGZ54" s="211"/>
      <c r="RHA54" s="211"/>
      <c r="RHB54" s="211"/>
      <c r="RHC54" s="211"/>
      <c r="RHD54" s="211"/>
      <c r="RHE54" s="211"/>
      <c r="RHF54" s="211"/>
      <c r="RHG54" s="211"/>
      <c r="RHH54" s="211"/>
      <c r="RHI54" s="211"/>
      <c r="RHJ54" s="211"/>
      <c r="RHK54" s="211"/>
      <c r="RHL54" s="211"/>
      <c r="RHM54" s="211"/>
      <c r="RHN54" s="211"/>
      <c r="RHO54" s="211"/>
      <c r="RHP54" s="211"/>
      <c r="RHQ54" s="211"/>
      <c r="RHR54" s="211"/>
      <c r="RHS54" s="211"/>
      <c r="RHT54" s="211"/>
      <c r="RHU54" s="211"/>
      <c r="RHV54" s="211"/>
      <c r="RHW54" s="211"/>
      <c r="RHX54" s="211"/>
      <c r="RHY54" s="211"/>
      <c r="RHZ54" s="211"/>
      <c r="RIA54" s="211"/>
      <c r="RIB54" s="211"/>
      <c r="RIC54" s="211"/>
      <c r="RID54" s="211"/>
      <c r="RIE54" s="211"/>
      <c r="RIF54" s="211"/>
      <c r="RIG54" s="211"/>
      <c r="RIH54" s="211"/>
      <c r="RII54" s="211"/>
      <c r="RIJ54" s="211"/>
      <c r="RIK54" s="211"/>
      <c r="RIL54" s="211"/>
      <c r="RIM54" s="211"/>
      <c r="RIN54" s="211"/>
      <c r="RIO54" s="211"/>
      <c r="RIP54" s="211"/>
      <c r="RIQ54" s="211"/>
      <c r="RIR54" s="211"/>
      <c r="RIS54" s="211"/>
      <c r="RIT54" s="211"/>
      <c r="RIU54" s="211"/>
      <c r="RIV54" s="211"/>
      <c r="RIW54" s="211"/>
      <c r="RIX54" s="211"/>
      <c r="RIY54" s="211"/>
      <c r="RIZ54" s="211"/>
      <c r="RJA54" s="211"/>
      <c r="RJB54" s="211"/>
      <c r="RJC54" s="211"/>
      <c r="RJD54" s="211"/>
      <c r="RJE54" s="211"/>
      <c r="RJF54" s="211"/>
      <c r="RJG54" s="211"/>
      <c r="RJH54" s="211"/>
      <c r="RJI54" s="211"/>
      <c r="RJJ54" s="211"/>
      <c r="RJK54" s="211"/>
      <c r="RJL54" s="211"/>
      <c r="RJM54" s="211"/>
      <c r="RJN54" s="211"/>
      <c r="RJO54" s="211"/>
      <c r="RJP54" s="211"/>
      <c r="RJQ54" s="211"/>
      <c r="RJR54" s="211"/>
      <c r="RJS54" s="211"/>
      <c r="RJT54" s="211"/>
      <c r="RJU54" s="211"/>
      <c r="RJV54" s="211"/>
      <c r="RJW54" s="211"/>
      <c r="RJX54" s="211"/>
      <c r="RJY54" s="211"/>
      <c r="RJZ54" s="211"/>
      <c r="RKA54" s="211"/>
      <c r="RKB54" s="211"/>
      <c r="RKC54" s="211"/>
      <c r="RKD54" s="211"/>
      <c r="RKE54" s="211"/>
      <c r="RKF54" s="211"/>
      <c r="RKG54" s="211"/>
      <c r="RKH54" s="211"/>
      <c r="RKI54" s="211"/>
      <c r="RKJ54" s="211"/>
      <c r="RKK54" s="211"/>
      <c r="RKL54" s="211"/>
      <c r="RKM54" s="211"/>
      <c r="RKN54" s="211"/>
      <c r="RKO54" s="211"/>
      <c r="RKP54" s="211"/>
      <c r="RKQ54" s="211"/>
      <c r="RKR54" s="211"/>
      <c r="RKS54" s="211"/>
      <c r="RKT54" s="211"/>
      <c r="RKU54" s="211"/>
      <c r="RKV54" s="211"/>
      <c r="RKW54" s="211"/>
      <c r="RKX54" s="211"/>
      <c r="RKY54" s="211"/>
      <c r="RKZ54" s="211"/>
      <c r="RLA54" s="211"/>
      <c r="RLB54" s="211"/>
      <c r="RLC54" s="211"/>
      <c r="RLD54" s="211"/>
      <c r="RLE54" s="211"/>
      <c r="RLF54" s="211"/>
      <c r="RLG54" s="211"/>
      <c r="RLH54" s="211"/>
      <c r="RLI54" s="211"/>
      <c r="RLJ54" s="211"/>
      <c r="RLK54" s="211"/>
      <c r="RLL54" s="211"/>
      <c r="RLM54" s="211"/>
      <c r="RLN54" s="211"/>
      <c r="RLO54" s="211"/>
      <c r="RLP54" s="211"/>
      <c r="RLQ54" s="211"/>
      <c r="RLR54" s="211"/>
      <c r="RLS54" s="211"/>
      <c r="RLT54" s="211"/>
      <c r="RLU54" s="211"/>
      <c r="RLV54" s="211"/>
      <c r="RLW54" s="211"/>
      <c r="RLX54" s="211"/>
      <c r="RLY54" s="211"/>
      <c r="RLZ54" s="211"/>
      <c r="RMA54" s="211"/>
      <c r="RMB54" s="211"/>
      <c r="RMC54" s="211"/>
      <c r="RMD54" s="211"/>
      <c r="RME54" s="211"/>
      <c r="RMF54" s="211"/>
      <c r="RMG54" s="211"/>
      <c r="RMH54" s="211"/>
      <c r="RMI54" s="211"/>
      <c r="RMJ54" s="211"/>
      <c r="RMK54" s="211"/>
      <c r="RML54" s="211"/>
      <c r="RMM54" s="211"/>
      <c r="RMN54" s="211"/>
      <c r="RMO54" s="211"/>
      <c r="RMP54" s="211"/>
      <c r="RMQ54" s="211"/>
      <c r="RMR54" s="211"/>
      <c r="RMS54" s="211"/>
      <c r="RMT54" s="211"/>
      <c r="RMU54" s="211"/>
      <c r="RMV54" s="211"/>
      <c r="RMW54" s="211"/>
      <c r="RMX54" s="211"/>
      <c r="RMY54" s="211"/>
      <c r="RMZ54" s="211"/>
      <c r="RNA54" s="211"/>
      <c r="RNB54" s="211"/>
      <c r="RNC54" s="211"/>
      <c r="RND54" s="211"/>
      <c r="RNE54" s="211"/>
      <c r="RNF54" s="211"/>
      <c r="RNG54" s="211"/>
      <c r="RNH54" s="211"/>
      <c r="RNI54" s="211"/>
      <c r="RNJ54" s="211"/>
      <c r="RNK54" s="211"/>
      <c r="RNL54" s="211"/>
      <c r="RNM54" s="211"/>
      <c r="RNN54" s="211"/>
      <c r="RNO54" s="211"/>
      <c r="RNP54" s="211"/>
      <c r="RNQ54" s="211"/>
      <c r="RNR54" s="211"/>
      <c r="RNS54" s="211"/>
      <c r="RNT54" s="211"/>
      <c r="RNU54" s="211"/>
      <c r="RNV54" s="211"/>
      <c r="RNW54" s="211"/>
      <c r="RNX54" s="211"/>
      <c r="RNY54" s="211"/>
      <c r="RNZ54" s="211"/>
      <c r="ROA54" s="211"/>
      <c r="ROB54" s="211"/>
      <c r="ROC54" s="211"/>
      <c r="ROD54" s="211"/>
      <c r="ROE54" s="211"/>
      <c r="ROF54" s="211"/>
      <c r="ROG54" s="211"/>
      <c r="ROH54" s="211"/>
      <c r="ROI54" s="211"/>
      <c r="ROJ54" s="211"/>
      <c r="ROK54" s="211"/>
      <c r="ROL54" s="211"/>
      <c r="ROM54" s="211"/>
      <c r="RON54" s="211"/>
      <c r="ROO54" s="211"/>
      <c r="ROP54" s="211"/>
      <c r="ROQ54" s="211"/>
      <c r="ROR54" s="211"/>
      <c r="ROS54" s="211"/>
      <c r="ROT54" s="211"/>
      <c r="ROU54" s="211"/>
      <c r="ROV54" s="211"/>
      <c r="ROW54" s="211"/>
      <c r="ROX54" s="211"/>
      <c r="ROY54" s="211"/>
      <c r="ROZ54" s="211"/>
      <c r="RPA54" s="211"/>
      <c r="RPB54" s="211"/>
      <c r="RPC54" s="211"/>
      <c r="RPD54" s="211"/>
      <c r="RPE54" s="211"/>
      <c r="RPF54" s="211"/>
      <c r="RPG54" s="211"/>
      <c r="RPH54" s="211"/>
      <c r="RPI54" s="211"/>
      <c r="RPJ54" s="211"/>
      <c r="RPK54" s="211"/>
      <c r="RPL54" s="211"/>
      <c r="RPM54" s="211"/>
      <c r="RPN54" s="211"/>
      <c r="RPO54" s="211"/>
      <c r="RPP54" s="211"/>
      <c r="RPQ54" s="211"/>
      <c r="RPR54" s="211"/>
      <c r="RPS54" s="211"/>
      <c r="RPT54" s="211"/>
      <c r="RPU54" s="211"/>
      <c r="RPV54" s="211"/>
      <c r="RPW54" s="211"/>
      <c r="RPX54" s="211"/>
      <c r="RPY54" s="211"/>
      <c r="RPZ54" s="211"/>
      <c r="RQA54" s="211"/>
      <c r="RQB54" s="211"/>
      <c r="RQC54" s="211"/>
      <c r="RQD54" s="211"/>
      <c r="RQE54" s="211"/>
      <c r="RQF54" s="211"/>
      <c r="RQG54" s="211"/>
      <c r="RQH54" s="211"/>
      <c r="RQI54" s="211"/>
      <c r="RQJ54" s="211"/>
      <c r="RQK54" s="211"/>
      <c r="RQL54" s="211"/>
      <c r="RQM54" s="211"/>
      <c r="RQN54" s="211"/>
      <c r="RQO54" s="211"/>
      <c r="RQP54" s="211"/>
      <c r="RQQ54" s="211"/>
      <c r="RQR54" s="211"/>
      <c r="RQS54" s="211"/>
      <c r="RQT54" s="211"/>
      <c r="RQU54" s="211"/>
      <c r="RQV54" s="211"/>
      <c r="RQW54" s="211"/>
      <c r="RQX54" s="211"/>
      <c r="RQY54" s="211"/>
      <c r="RQZ54" s="211"/>
      <c r="RRA54" s="211"/>
      <c r="RRB54" s="211"/>
      <c r="RRC54" s="211"/>
      <c r="RRD54" s="211"/>
      <c r="RRE54" s="211"/>
      <c r="RRF54" s="211"/>
      <c r="RRG54" s="211"/>
      <c r="RRH54" s="211"/>
      <c r="RRI54" s="211"/>
      <c r="RRJ54" s="211"/>
      <c r="RRK54" s="211"/>
      <c r="RRL54" s="211"/>
      <c r="RRM54" s="211"/>
      <c r="RRN54" s="211"/>
      <c r="RRO54" s="211"/>
      <c r="RRP54" s="211"/>
      <c r="RRQ54" s="211"/>
      <c r="RRR54" s="211"/>
      <c r="RRS54" s="211"/>
      <c r="RRT54" s="211"/>
      <c r="RRU54" s="211"/>
      <c r="RRV54" s="211"/>
      <c r="RRW54" s="211"/>
      <c r="RRX54" s="211"/>
      <c r="RRY54" s="211"/>
      <c r="RRZ54" s="211"/>
      <c r="RSA54" s="211"/>
      <c r="RSB54" s="211"/>
      <c r="RSC54" s="211"/>
      <c r="RSD54" s="211"/>
      <c r="RSE54" s="211"/>
      <c r="RSF54" s="211"/>
      <c r="RSG54" s="211"/>
      <c r="RSH54" s="211"/>
      <c r="RSI54" s="211"/>
      <c r="RSJ54" s="211"/>
      <c r="RSK54" s="211"/>
      <c r="RSL54" s="211"/>
      <c r="RSM54" s="211"/>
      <c r="RSN54" s="211"/>
      <c r="RSO54" s="211"/>
      <c r="RSP54" s="211"/>
      <c r="RSQ54" s="211"/>
      <c r="RSR54" s="211"/>
      <c r="RSS54" s="211"/>
      <c r="RST54" s="211"/>
      <c r="RSU54" s="211"/>
      <c r="RSV54" s="211"/>
      <c r="RSW54" s="211"/>
      <c r="RSX54" s="211"/>
      <c r="RSY54" s="211"/>
      <c r="RSZ54" s="211"/>
      <c r="RTA54" s="211"/>
      <c r="RTB54" s="211"/>
      <c r="RTC54" s="211"/>
      <c r="RTD54" s="211"/>
      <c r="RTE54" s="211"/>
      <c r="RTF54" s="211"/>
      <c r="RTG54" s="211"/>
      <c r="RTH54" s="211"/>
      <c r="RTI54" s="211"/>
      <c r="RTJ54" s="211"/>
      <c r="RTK54" s="211"/>
      <c r="RTL54" s="211"/>
      <c r="RTM54" s="211"/>
      <c r="RTN54" s="211"/>
      <c r="RTO54" s="211"/>
      <c r="RTP54" s="211"/>
      <c r="RTQ54" s="211"/>
      <c r="RTR54" s="211"/>
      <c r="RTS54" s="211"/>
      <c r="RTT54" s="211"/>
      <c r="RTU54" s="211"/>
      <c r="RTV54" s="211"/>
      <c r="RTW54" s="211"/>
      <c r="RTX54" s="211"/>
      <c r="RTY54" s="211"/>
      <c r="RTZ54" s="211"/>
      <c r="RUA54" s="211"/>
      <c r="RUB54" s="211"/>
      <c r="RUC54" s="211"/>
      <c r="RUD54" s="211"/>
      <c r="RUE54" s="211"/>
      <c r="RUF54" s="211"/>
      <c r="RUG54" s="211"/>
      <c r="RUH54" s="211"/>
      <c r="RUI54" s="211"/>
      <c r="RUJ54" s="211"/>
      <c r="RUK54" s="211"/>
      <c r="RUL54" s="211"/>
      <c r="RUM54" s="211"/>
      <c r="RUN54" s="211"/>
      <c r="RUO54" s="211"/>
      <c r="RUP54" s="211"/>
      <c r="RUQ54" s="211"/>
      <c r="RUR54" s="211"/>
      <c r="RUS54" s="211"/>
      <c r="RUT54" s="211"/>
      <c r="RUU54" s="211"/>
      <c r="RUV54" s="211"/>
      <c r="RUW54" s="211"/>
      <c r="RUX54" s="211"/>
      <c r="RUY54" s="211"/>
      <c r="RUZ54" s="211"/>
      <c r="RVA54" s="211"/>
      <c r="RVB54" s="211"/>
      <c r="RVC54" s="211"/>
      <c r="RVD54" s="211"/>
      <c r="RVE54" s="211"/>
      <c r="RVF54" s="211"/>
      <c r="RVG54" s="211"/>
      <c r="RVH54" s="211"/>
      <c r="RVI54" s="211"/>
      <c r="RVJ54" s="211"/>
      <c r="RVK54" s="211"/>
      <c r="RVL54" s="211"/>
      <c r="RVM54" s="211"/>
      <c r="RVN54" s="211"/>
      <c r="RVO54" s="211"/>
      <c r="RVP54" s="211"/>
      <c r="RVQ54" s="211"/>
      <c r="RVR54" s="211"/>
      <c r="RVS54" s="211"/>
      <c r="RVT54" s="211"/>
      <c r="RVU54" s="211"/>
      <c r="RVV54" s="211"/>
      <c r="RVW54" s="211"/>
      <c r="RVX54" s="211"/>
      <c r="RVY54" s="211"/>
      <c r="RVZ54" s="211"/>
      <c r="RWA54" s="211"/>
      <c r="RWB54" s="211"/>
      <c r="RWC54" s="211"/>
      <c r="RWD54" s="211"/>
      <c r="RWE54" s="211"/>
      <c r="RWF54" s="211"/>
      <c r="RWG54" s="211"/>
      <c r="RWH54" s="211"/>
      <c r="RWI54" s="211"/>
      <c r="RWJ54" s="211"/>
      <c r="RWK54" s="211"/>
      <c r="RWL54" s="211"/>
      <c r="RWM54" s="211"/>
      <c r="RWN54" s="211"/>
      <c r="RWO54" s="211"/>
      <c r="RWP54" s="211"/>
      <c r="RWQ54" s="211"/>
      <c r="RWR54" s="211"/>
      <c r="RWS54" s="211"/>
      <c r="RWT54" s="211"/>
      <c r="RWU54" s="211"/>
      <c r="RWV54" s="211"/>
      <c r="RWW54" s="211"/>
      <c r="RWX54" s="211"/>
      <c r="RWY54" s="211"/>
      <c r="RWZ54" s="211"/>
      <c r="RXA54" s="211"/>
      <c r="RXB54" s="211"/>
      <c r="RXC54" s="211"/>
      <c r="RXD54" s="211"/>
      <c r="RXE54" s="211"/>
      <c r="RXF54" s="211"/>
      <c r="RXG54" s="211"/>
      <c r="RXH54" s="211"/>
      <c r="RXI54" s="211"/>
      <c r="RXJ54" s="211"/>
      <c r="RXK54" s="211"/>
      <c r="RXL54" s="211"/>
      <c r="RXM54" s="211"/>
      <c r="RXN54" s="211"/>
      <c r="RXO54" s="211"/>
      <c r="RXP54" s="211"/>
      <c r="RXQ54" s="211"/>
      <c r="RXR54" s="211"/>
      <c r="RXS54" s="211"/>
      <c r="RXT54" s="211"/>
      <c r="RXU54" s="211"/>
      <c r="RXV54" s="211"/>
      <c r="RXW54" s="211"/>
      <c r="RXX54" s="211"/>
      <c r="RXY54" s="211"/>
      <c r="RXZ54" s="211"/>
      <c r="RYA54" s="211"/>
      <c r="RYB54" s="211"/>
      <c r="RYC54" s="211"/>
      <c r="RYD54" s="211"/>
      <c r="RYE54" s="211"/>
      <c r="RYF54" s="211"/>
      <c r="RYG54" s="211"/>
      <c r="RYH54" s="211"/>
      <c r="RYI54" s="211"/>
      <c r="RYJ54" s="211"/>
      <c r="RYK54" s="211"/>
      <c r="RYL54" s="211"/>
      <c r="RYM54" s="211"/>
      <c r="RYN54" s="211"/>
      <c r="RYO54" s="211"/>
      <c r="RYP54" s="211"/>
      <c r="RYQ54" s="211"/>
      <c r="RYR54" s="211"/>
      <c r="RYS54" s="211"/>
      <c r="RYT54" s="211"/>
      <c r="RYU54" s="211"/>
      <c r="RYV54" s="211"/>
      <c r="RYW54" s="211"/>
      <c r="RYX54" s="211"/>
      <c r="RYY54" s="211"/>
      <c r="RYZ54" s="211"/>
      <c r="RZA54" s="211"/>
      <c r="RZB54" s="211"/>
      <c r="RZC54" s="211"/>
      <c r="RZD54" s="211"/>
      <c r="RZE54" s="211"/>
      <c r="RZF54" s="211"/>
      <c r="RZG54" s="211"/>
      <c r="RZH54" s="211"/>
      <c r="RZI54" s="211"/>
      <c r="RZJ54" s="211"/>
      <c r="RZK54" s="211"/>
      <c r="RZL54" s="211"/>
      <c r="RZM54" s="211"/>
      <c r="RZN54" s="211"/>
      <c r="RZO54" s="211"/>
      <c r="RZP54" s="211"/>
      <c r="RZQ54" s="211"/>
      <c r="RZR54" s="211"/>
      <c r="RZS54" s="211"/>
      <c r="RZT54" s="211"/>
      <c r="RZU54" s="211"/>
      <c r="RZV54" s="211"/>
      <c r="RZW54" s="211"/>
      <c r="RZX54" s="211"/>
      <c r="RZY54" s="211"/>
      <c r="RZZ54" s="211"/>
      <c r="SAA54" s="211"/>
      <c r="SAB54" s="211"/>
      <c r="SAC54" s="211"/>
      <c r="SAD54" s="211"/>
      <c r="SAE54" s="211"/>
      <c r="SAF54" s="211"/>
      <c r="SAG54" s="211"/>
      <c r="SAH54" s="211"/>
      <c r="SAI54" s="211"/>
      <c r="SAJ54" s="211"/>
      <c r="SAK54" s="211"/>
      <c r="SAL54" s="211"/>
      <c r="SAM54" s="211"/>
      <c r="SAN54" s="211"/>
      <c r="SAO54" s="211"/>
      <c r="SAP54" s="211"/>
      <c r="SAQ54" s="211"/>
      <c r="SAR54" s="211"/>
      <c r="SAS54" s="211"/>
      <c r="SAT54" s="211"/>
      <c r="SAU54" s="211"/>
      <c r="SAV54" s="211"/>
      <c r="SAW54" s="211"/>
      <c r="SAX54" s="211"/>
      <c r="SAY54" s="211"/>
      <c r="SAZ54" s="211"/>
      <c r="SBA54" s="211"/>
      <c r="SBB54" s="211"/>
      <c r="SBC54" s="211"/>
      <c r="SBD54" s="211"/>
      <c r="SBE54" s="211"/>
      <c r="SBF54" s="211"/>
      <c r="SBG54" s="211"/>
      <c r="SBH54" s="211"/>
      <c r="SBI54" s="211"/>
      <c r="SBJ54" s="211"/>
      <c r="SBK54" s="211"/>
      <c r="SBL54" s="211"/>
      <c r="SBM54" s="211"/>
      <c r="SBN54" s="211"/>
      <c r="SBO54" s="211"/>
      <c r="SBP54" s="211"/>
      <c r="SBQ54" s="211"/>
      <c r="SBR54" s="211"/>
      <c r="SBS54" s="211"/>
      <c r="SBT54" s="211"/>
      <c r="SBU54" s="211"/>
      <c r="SBV54" s="211"/>
      <c r="SBW54" s="211"/>
      <c r="SBX54" s="211"/>
      <c r="SBY54" s="211"/>
      <c r="SBZ54" s="211"/>
      <c r="SCA54" s="211"/>
      <c r="SCB54" s="211"/>
      <c r="SCC54" s="211"/>
      <c r="SCD54" s="211"/>
      <c r="SCE54" s="211"/>
      <c r="SCF54" s="211"/>
      <c r="SCG54" s="211"/>
      <c r="SCH54" s="211"/>
      <c r="SCI54" s="211"/>
      <c r="SCJ54" s="211"/>
      <c r="SCK54" s="211"/>
      <c r="SCL54" s="211"/>
      <c r="SCM54" s="211"/>
      <c r="SCN54" s="211"/>
      <c r="SCO54" s="211"/>
      <c r="SCP54" s="211"/>
      <c r="SCQ54" s="211"/>
      <c r="SCR54" s="211"/>
      <c r="SCS54" s="211"/>
      <c r="SCT54" s="211"/>
      <c r="SCU54" s="211"/>
      <c r="SCV54" s="211"/>
      <c r="SCW54" s="211"/>
      <c r="SCX54" s="211"/>
      <c r="SCY54" s="211"/>
      <c r="SCZ54" s="211"/>
      <c r="SDA54" s="211"/>
      <c r="SDB54" s="211"/>
      <c r="SDC54" s="211"/>
      <c r="SDD54" s="211"/>
      <c r="SDE54" s="211"/>
      <c r="SDF54" s="211"/>
      <c r="SDG54" s="211"/>
      <c r="SDH54" s="211"/>
      <c r="SDI54" s="211"/>
      <c r="SDJ54" s="211"/>
      <c r="SDK54" s="211"/>
      <c r="SDL54" s="211"/>
      <c r="SDM54" s="211"/>
      <c r="SDN54" s="211"/>
      <c r="SDO54" s="211"/>
      <c r="SDP54" s="211"/>
      <c r="SDQ54" s="211"/>
      <c r="SDR54" s="211"/>
      <c r="SDS54" s="211"/>
      <c r="SDT54" s="211"/>
      <c r="SDU54" s="211"/>
      <c r="SDV54" s="211"/>
      <c r="SDW54" s="211"/>
      <c r="SDX54" s="211"/>
      <c r="SDY54" s="211"/>
      <c r="SDZ54" s="211"/>
      <c r="SEA54" s="211"/>
      <c r="SEB54" s="211"/>
      <c r="SEC54" s="211"/>
      <c r="SED54" s="211"/>
      <c r="SEE54" s="211"/>
      <c r="SEF54" s="211"/>
      <c r="SEG54" s="211"/>
      <c r="SEH54" s="211"/>
      <c r="SEI54" s="211"/>
      <c r="SEJ54" s="211"/>
      <c r="SEK54" s="211"/>
      <c r="SEL54" s="211"/>
      <c r="SEM54" s="211"/>
      <c r="SEN54" s="211"/>
      <c r="SEO54" s="211"/>
      <c r="SEP54" s="211"/>
      <c r="SEQ54" s="211"/>
      <c r="SER54" s="211"/>
      <c r="SES54" s="211"/>
      <c r="SET54" s="211"/>
      <c r="SEU54" s="211"/>
      <c r="SEV54" s="211"/>
      <c r="SEW54" s="211"/>
      <c r="SEX54" s="211"/>
      <c r="SEY54" s="211"/>
      <c r="SEZ54" s="211"/>
      <c r="SFA54" s="211"/>
      <c r="SFB54" s="211"/>
      <c r="SFC54" s="211"/>
      <c r="SFD54" s="211"/>
      <c r="SFE54" s="211"/>
      <c r="SFF54" s="211"/>
      <c r="SFG54" s="211"/>
      <c r="SFH54" s="211"/>
      <c r="SFI54" s="211"/>
      <c r="SFJ54" s="211"/>
      <c r="SFK54" s="211"/>
      <c r="SFL54" s="211"/>
      <c r="SFM54" s="211"/>
      <c r="SFN54" s="211"/>
      <c r="SFO54" s="211"/>
      <c r="SFP54" s="211"/>
      <c r="SFQ54" s="211"/>
      <c r="SFR54" s="211"/>
      <c r="SFS54" s="211"/>
      <c r="SFT54" s="211"/>
      <c r="SFU54" s="211"/>
      <c r="SFV54" s="211"/>
      <c r="SFW54" s="211"/>
      <c r="SFX54" s="211"/>
      <c r="SFY54" s="211"/>
      <c r="SFZ54" s="211"/>
      <c r="SGA54" s="211"/>
      <c r="SGB54" s="211"/>
      <c r="SGC54" s="211"/>
      <c r="SGD54" s="211"/>
      <c r="SGE54" s="211"/>
      <c r="SGF54" s="211"/>
      <c r="SGG54" s="211"/>
      <c r="SGH54" s="211"/>
      <c r="SGI54" s="211"/>
      <c r="SGJ54" s="211"/>
      <c r="SGK54" s="211"/>
      <c r="SGL54" s="211"/>
      <c r="SGM54" s="211"/>
      <c r="SGN54" s="211"/>
      <c r="SGO54" s="211"/>
      <c r="SGP54" s="211"/>
      <c r="SGQ54" s="211"/>
      <c r="SGR54" s="211"/>
      <c r="SGS54" s="211"/>
      <c r="SGT54" s="211"/>
      <c r="SGU54" s="211"/>
      <c r="SGV54" s="211"/>
      <c r="SGW54" s="211"/>
      <c r="SGX54" s="211"/>
      <c r="SGY54" s="211"/>
      <c r="SGZ54" s="211"/>
      <c r="SHA54" s="211"/>
      <c r="SHB54" s="211"/>
      <c r="SHC54" s="211"/>
      <c r="SHD54" s="211"/>
      <c r="SHE54" s="211"/>
      <c r="SHF54" s="211"/>
      <c r="SHG54" s="211"/>
      <c r="SHH54" s="211"/>
      <c r="SHI54" s="211"/>
      <c r="SHJ54" s="211"/>
      <c r="SHK54" s="211"/>
      <c r="SHL54" s="211"/>
      <c r="SHM54" s="211"/>
      <c r="SHN54" s="211"/>
      <c r="SHO54" s="211"/>
      <c r="SHP54" s="211"/>
      <c r="SHQ54" s="211"/>
      <c r="SHR54" s="211"/>
      <c r="SHS54" s="211"/>
      <c r="SHT54" s="211"/>
      <c r="SHU54" s="211"/>
      <c r="SHV54" s="211"/>
      <c r="SHW54" s="211"/>
      <c r="SHX54" s="211"/>
      <c r="SHY54" s="211"/>
      <c r="SHZ54" s="211"/>
      <c r="SIA54" s="211"/>
      <c r="SIB54" s="211"/>
      <c r="SIC54" s="211"/>
      <c r="SID54" s="211"/>
      <c r="SIE54" s="211"/>
      <c r="SIF54" s="211"/>
      <c r="SIG54" s="211"/>
      <c r="SIH54" s="211"/>
      <c r="SII54" s="211"/>
      <c r="SIJ54" s="211"/>
      <c r="SIK54" s="211"/>
      <c r="SIL54" s="211"/>
      <c r="SIM54" s="211"/>
      <c r="SIN54" s="211"/>
      <c r="SIO54" s="211"/>
      <c r="SIP54" s="211"/>
      <c r="SIQ54" s="211"/>
      <c r="SIR54" s="211"/>
      <c r="SIS54" s="211"/>
      <c r="SIT54" s="211"/>
      <c r="SIU54" s="211"/>
      <c r="SIV54" s="211"/>
      <c r="SIW54" s="211"/>
      <c r="SIX54" s="211"/>
      <c r="SIY54" s="211"/>
      <c r="SIZ54" s="211"/>
      <c r="SJA54" s="211"/>
      <c r="SJB54" s="211"/>
      <c r="SJC54" s="211"/>
      <c r="SJD54" s="211"/>
      <c r="SJE54" s="211"/>
      <c r="SJF54" s="211"/>
      <c r="SJG54" s="211"/>
      <c r="SJH54" s="211"/>
      <c r="SJI54" s="211"/>
      <c r="SJJ54" s="211"/>
      <c r="SJK54" s="211"/>
      <c r="SJL54" s="211"/>
      <c r="SJM54" s="211"/>
      <c r="SJN54" s="211"/>
      <c r="SJO54" s="211"/>
      <c r="SJP54" s="211"/>
      <c r="SJQ54" s="211"/>
      <c r="SJR54" s="211"/>
      <c r="SJS54" s="211"/>
      <c r="SJT54" s="211"/>
      <c r="SJU54" s="211"/>
      <c r="SJV54" s="211"/>
      <c r="SJW54" s="211"/>
      <c r="SJX54" s="211"/>
      <c r="SJY54" s="211"/>
      <c r="SJZ54" s="211"/>
      <c r="SKA54" s="211"/>
      <c r="SKB54" s="211"/>
      <c r="SKC54" s="211"/>
      <c r="SKD54" s="211"/>
      <c r="SKE54" s="211"/>
      <c r="SKF54" s="211"/>
      <c r="SKG54" s="211"/>
      <c r="SKH54" s="211"/>
      <c r="SKI54" s="211"/>
      <c r="SKJ54" s="211"/>
      <c r="SKK54" s="211"/>
      <c r="SKL54" s="211"/>
      <c r="SKM54" s="211"/>
      <c r="SKN54" s="211"/>
      <c r="SKO54" s="211"/>
      <c r="SKP54" s="211"/>
      <c r="SKQ54" s="211"/>
      <c r="SKR54" s="211"/>
      <c r="SKS54" s="211"/>
      <c r="SKT54" s="211"/>
      <c r="SKU54" s="211"/>
      <c r="SKV54" s="211"/>
      <c r="SKW54" s="211"/>
      <c r="SKX54" s="211"/>
      <c r="SKY54" s="211"/>
      <c r="SKZ54" s="211"/>
      <c r="SLA54" s="211"/>
      <c r="SLB54" s="211"/>
      <c r="SLC54" s="211"/>
      <c r="SLD54" s="211"/>
      <c r="SLE54" s="211"/>
      <c r="SLF54" s="211"/>
      <c r="SLG54" s="211"/>
      <c r="SLH54" s="211"/>
      <c r="SLI54" s="211"/>
      <c r="SLJ54" s="211"/>
      <c r="SLK54" s="211"/>
      <c r="SLL54" s="211"/>
      <c r="SLM54" s="211"/>
      <c r="SLN54" s="211"/>
      <c r="SLO54" s="211"/>
      <c r="SLP54" s="211"/>
      <c r="SLQ54" s="211"/>
      <c r="SLR54" s="211"/>
      <c r="SLS54" s="211"/>
      <c r="SLT54" s="211"/>
      <c r="SLU54" s="211"/>
      <c r="SLV54" s="211"/>
      <c r="SLW54" s="211"/>
      <c r="SLX54" s="211"/>
      <c r="SLY54" s="211"/>
      <c r="SLZ54" s="211"/>
      <c r="SMA54" s="211"/>
      <c r="SMB54" s="211"/>
      <c r="SMC54" s="211"/>
      <c r="SMD54" s="211"/>
      <c r="SME54" s="211"/>
      <c r="SMF54" s="211"/>
      <c r="SMG54" s="211"/>
      <c r="SMH54" s="211"/>
      <c r="SMI54" s="211"/>
      <c r="SMJ54" s="211"/>
      <c r="SMK54" s="211"/>
      <c r="SML54" s="211"/>
      <c r="SMM54" s="211"/>
      <c r="SMN54" s="211"/>
      <c r="SMO54" s="211"/>
      <c r="SMP54" s="211"/>
      <c r="SMQ54" s="211"/>
      <c r="SMR54" s="211"/>
      <c r="SMS54" s="211"/>
      <c r="SMT54" s="211"/>
      <c r="SMU54" s="211"/>
      <c r="SMV54" s="211"/>
      <c r="SMW54" s="211"/>
      <c r="SMX54" s="211"/>
      <c r="SMY54" s="211"/>
      <c r="SMZ54" s="211"/>
      <c r="SNA54" s="211"/>
      <c r="SNB54" s="211"/>
      <c r="SNC54" s="211"/>
      <c r="SND54" s="211"/>
      <c r="SNE54" s="211"/>
      <c r="SNF54" s="211"/>
      <c r="SNG54" s="211"/>
      <c r="SNH54" s="211"/>
      <c r="SNI54" s="211"/>
      <c r="SNJ54" s="211"/>
      <c r="SNK54" s="211"/>
      <c r="SNL54" s="211"/>
      <c r="SNM54" s="211"/>
      <c r="SNN54" s="211"/>
      <c r="SNO54" s="211"/>
      <c r="SNP54" s="211"/>
      <c r="SNQ54" s="211"/>
      <c r="SNR54" s="211"/>
      <c r="SNS54" s="211"/>
      <c r="SNT54" s="211"/>
      <c r="SNU54" s="211"/>
      <c r="SNV54" s="211"/>
      <c r="SNW54" s="211"/>
      <c r="SNX54" s="211"/>
      <c r="SNY54" s="211"/>
      <c r="SNZ54" s="211"/>
      <c r="SOA54" s="211"/>
      <c r="SOB54" s="211"/>
      <c r="SOC54" s="211"/>
      <c r="SOD54" s="211"/>
      <c r="SOE54" s="211"/>
      <c r="SOF54" s="211"/>
      <c r="SOG54" s="211"/>
      <c r="SOH54" s="211"/>
      <c r="SOI54" s="211"/>
      <c r="SOJ54" s="211"/>
      <c r="SOK54" s="211"/>
      <c r="SOL54" s="211"/>
      <c r="SOM54" s="211"/>
      <c r="SON54" s="211"/>
      <c r="SOO54" s="211"/>
      <c r="SOP54" s="211"/>
      <c r="SOQ54" s="211"/>
      <c r="SOR54" s="211"/>
      <c r="SOS54" s="211"/>
      <c r="SOT54" s="211"/>
      <c r="SOU54" s="211"/>
      <c r="SOV54" s="211"/>
      <c r="SOW54" s="211"/>
      <c r="SOX54" s="211"/>
      <c r="SOY54" s="211"/>
      <c r="SOZ54" s="211"/>
      <c r="SPA54" s="211"/>
      <c r="SPB54" s="211"/>
      <c r="SPC54" s="211"/>
      <c r="SPD54" s="211"/>
      <c r="SPE54" s="211"/>
      <c r="SPF54" s="211"/>
      <c r="SPG54" s="211"/>
      <c r="SPH54" s="211"/>
      <c r="SPI54" s="211"/>
      <c r="SPJ54" s="211"/>
      <c r="SPK54" s="211"/>
      <c r="SPL54" s="211"/>
      <c r="SPM54" s="211"/>
      <c r="SPN54" s="211"/>
      <c r="SPO54" s="211"/>
      <c r="SPP54" s="211"/>
      <c r="SPQ54" s="211"/>
      <c r="SPR54" s="211"/>
      <c r="SPS54" s="211"/>
      <c r="SPT54" s="211"/>
      <c r="SPU54" s="211"/>
      <c r="SPV54" s="211"/>
      <c r="SPW54" s="211"/>
      <c r="SPX54" s="211"/>
      <c r="SPY54" s="211"/>
      <c r="SPZ54" s="211"/>
      <c r="SQA54" s="211"/>
      <c r="SQB54" s="211"/>
      <c r="SQC54" s="211"/>
      <c r="SQD54" s="211"/>
      <c r="SQE54" s="211"/>
      <c r="SQF54" s="211"/>
      <c r="SQG54" s="211"/>
      <c r="SQH54" s="211"/>
      <c r="SQI54" s="211"/>
      <c r="SQJ54" s="211"/>
      <c r="SQK54" s="211"/>
      <c r="SQL54" s="211"/>
      <c r="SQM54" s="211"/>
      <c r="SQN54" s="211"/>
      <c r="SQO54" s="211"/>
      <c r="SQP54" s="211"/>
      <c r="SQQ54" s="211"/>
      <c r="SQR54" s="211"/>
      <c r="SQS54" s="211"/>
      <c r="SQT54" s="211"/>
      <c r="SQU54" s="211"/>
      <c r="SQV54" s="211"/>
      <c r="SQW54" s="211"/>
      <c r="SQX54" s="211"/>
      <c r="SQY54" s="211"/>
      <c r="SQZ54" s="211"/>
      <c r="SRA54" s="211"/>
      <c r="SRB54" s="211"/>
      <c r="SRC54" s="211"/>
      <c r="SRD54" s="211"/>
      <c r="SRE54" s="211"/>
      <c r="SRF54" s="211"/>
      <c r="SRG54" s="211"/>
      <c r="SRH54" s="211"/>
      <c r="SRI54" s="211"/>
      <c r="SRJ54" s="211"/>
      <c r="SRK54" s="211"/>
      <c r="SRL54" s="211"/>
      <c r="SRM54" s="211"/>
      <c r="SRN54" s="211"/>
      <c r="SRO54" s="211"/>
      <c r="SRP54" s="211"/>
      <c r="SRQ54" s="211"/>
      <c r="SRR54" s="211"/>
      <c r="SRS54" s="211"/>
      <c r="SRT54" s="211"/>
      <c r="SRU54" s="211"/>
      <c r="SRV54" s="211"/>
      <c r="SRW54" s="211"/>
      <c r="SRX54" s="211"/>
      <c r="SRY54" s="211"/>
      <c r="SRZ54" s="211"/>
      <c r="SSA54" s="211"/>
      <c r="SSB54" s="211"/>
      <c r="SSC54" s="211"/>
      <c r="SSD54" s="211"/>
      <c r="SSE54" s="211"/>
      <c r="SSF54" s="211"/>
      <c r="SSG54" s="211"/>
      <c r="SSH54" s="211"/>
      <c r="SSI54" s="211"/>
      <c r="SSJ54" s="211"/>
      <c r="SSK54" s="211"/>
      <c r="SSL54" s="211"/>
      <c r="SSM54" s="211"/>
      <c r="SSN54" s="211"/>
      <c r="SSO54" s="211"/>
      <c r="SSP54" s="211"/>
      <c r="SSQ54" s="211"/>
      <c r="SSR54" s="211"/>
      <c r="SSS54" s="211"/>
      <c r="SST54" s="211"/>
      <c r="SSU54" s="211"/>
      <c r="SSV54" s="211"/>
      <c r="SSW54" s="211"/>
      <c r="SSX54" s="211"/>
      <c r="SSY54" s="211"/>
      <c r="SSZ54" s="211"/>
      <c r="STA54" s="211"/>
      <c r="STB54" s="211"/>
      <c r="STC54" s="211"/>
      <c r="STD54" s="211"/>
      <c r="STE54" s="211"/>
      <c r="STF54" s="211"/>
      <c r="STG54" s="211"/>
      <c r="STH54" s="211"/>
      <c r="STI54" s="211"/>
      <c r="STJ54" s="211"/>
      <c r="STK54" s="211"/>
      <c r="STL54" s="211"/>
      <c r="STM54" s="211"/>
      <c r="STN54" s="211"/>
      <c r="STO54" s="211"/>
      <c r="STP54" s="211"/>
      <c r="STQ54" s="211"/>
      <c r="STR54" s="211"/>
      <c r="STS54" s="211"/>
      <c r="STT54" s="211"/>
      <c r="STU54" s="211"/>
      <c r="STV54" s="211"/>
      <c r="STW54" s="211"/>
      <c r="STX54" s="211"/>
      <c r="STY54" s="211"/>
      <c r="STZ54" s="211"/>
      <c r="SUA54" s="211"/>
      <c r="SUB54" s="211"/>
      <c r="SUC54" s="211"/>
      <c r="SUD54" s="211"/>
      <c r="SUE54" s="211"/>
      <c r="SUF54" s="211"/>
      <c r="SUG54" s="211"/>
      <c r="SUH54" s="211"/>
      <c r="SUI54" s="211"/>
      <c r="SUJ54" s="211"/>
      <c r="SUK54" s="211"/>
      <c r="SUL54" s="211"/>
      <c r="SUM54" s="211"/>
      <c r="SUN54" s="211"/>
      <c r="SUO54" s="211"/>
      <c r="SUP54" s="211"/>
      <c r="SUQ54" s="211"/>
      <c r="SUR54" s="211"/>
      <c r="SUS54" s="211"/>
      <c r="SUT54" s="211"/>
      <c r="SUU54" s="211"/>
      <c r="SUV54" s="211"/>
      <c r="SUW54" s="211"/>
      <c r="SUX54" s="211"/>
      <c r="SUY54" s="211"/>
      <c r="SUZ54" s="211"/>
      <c r="SVA54" s="211"/>
      <c r="SVB54" s="211"/>
      <c r="SVC54" s="211"/>
      <c r="SVD54" s="211"/>
      <c r="SVE54" s="211"/>
      <c r="SVF54" s="211"/>
      <c r="SVG54" s="211"/>
      <c r="SVH54" s="211"/>
      <c r="SVI54" s="211"/>
      <c r="SVJ54" s="211"/>
      <c r="SVK54" s="211"/>
      <c r="SVL54" s="211"/>
      <c r="SVM54" s="211"/>
      <c r="SVN54" s="211"/>
      <c r="SVO54" s="211"/>
      <c r="SVP54" s="211"/>
      <c r="SVQ54" s="211"/>
      <c r="SVR54" s="211"/>
      <c r="SVS54" s="211"/>
      <c r="SVT54" s="211"/>
      <c r="SVU54" s="211"/>
      <c r="SVV54" s="211"/>
      <c r="SVW54" s="211"/>
      <c r="SVX54" s="211"/>
      <c r="SVY54" s="211"/>
      <c r="SVZ54" s="211"/>
      <c r="SWA54" s="211"/>
      <c r="SWB54" s="211"/>
      <c r="SWC54" s="211"/>
      <c r="SWD54" s="211"/>
      <c r="SWE54" s="211"/>
      <c r="SWF54" s="211"/>
      <c r="SWG54" s="211"/>
      <c r="SWH54" s="211"/>
      <c r="SWI54" s="211"/>
      <c r="SWJ54" s="211"/>
      <c r="SWK54" s="211"/>
      <c r="SWL54" s="211"/>
      <c r="SWM54" s="211"/>
      <c r="SWN54" s="211"/>
      <c r="SWO54" s="211"/>
      <c r="SWP54" s="211"/>
      <c r="SWQ54" s="211"/>
      <c r="SWR54" s="211"/>
      <c r="SWS54" s="211"/>
      <c r="SWT54" s="211"/>
      <c r="SWU54" s="211"/>
      <c r="SWV54" s="211"/>
      <c r="SWW54" s="211"/>
      <c r="SWX54" s="211"/>
      <c r="SWY54" s="211"/>
      <c r="SWZ54" s="211"/>
      <c r="SXA54" s="211"/>
      <c r="SXB54" s="211"/>
      <c r="SXC54" s="211"/>
      <c r="SXD54" s="211"/>
      <c r="SXE54" s="211"/>
      <c r="SXF54" s="211"/>
      <c r="SXG54" s="211"/>
      <c r="SXH54" s="211"/>
      <c r="SXI54" s="211"/>
      <c r="SXJ54" s="211"/>
      <c r="SXK54" s="211"/>
      <c r="SXL54" s="211"/>
      <c r="SXM54" s="211"/>
      <c r="SXN54" s="211"/>
      <c r="SXO54" s="211"/>
      <c r="SXP54" s="211"/>
      <c r="SXQ54" s="211"/>
      <c r="SXR54" s="211"/>
      <c r="SXS54" s="211"/>
      <c r="SXT54" s="211"/>
      <c r="SXU54" s="211"/>
      <c r="SXV54" s="211"/>
      <c r="SXW54" s="211"/>
      <c r="SXX54" s="211"/>
      <c r="SXY54" s="211"/>
      <c r="SXZ54" s="211"/>
      <c r="SYA54" s="211"/>
      <c r="SYB54" s="211"/>
      <c r="SYC54" s="211"/>
      <c r="SYD54" s="211"/>
      <c r="SYE54" s="211"/>
      <c r="SYF54" s="211"/>
      <c r="SYG54" s="211"/>
      <c r="SYH54" s="211"/>
      <c r="SYI54" s="211"/>
      <c r="SYJ54" s="211"/>
      <c r="SYK54" s="211"/>
      <c r="SYL54" s="211"/>
      <c r="SYM54" s="211"/>
      <c r="SYN54" s="211"/>
      <c r="SYO54" s="211"/>
      <c r="SYP54" s="211"/>
      <c r="SYQ54" s="211"/>
      <c r="SYR54" s="211"/>
      <c r="SYS54" s="211"/>
      <c r="SYT54" s="211"/>
      <c r="SYU54" s="211"/>
      <c r="SYV54" s="211"/>
      <c r="SYW54" s="211"/>
      <c r="SYX54" s="211"/>
      <c r="SYY54" s="211"/>
      <c r="SYZ54" s="211"/>
      <c r="SZA54" s="211"/>
      <c r="SZB54" s="211"/>
      <c r="SZC54" s="211"/>
      <c r="SZD54" s="211"/>
      <c r="SZE54" s="211"/>
      <c r="SZF54" s="211"/>
      <c r="SZG54" s="211"/>
      <c r="SZH54" s="211"/>
      <c r="SZI54" s="211"/>
      <c r="SZJ54" s="211"/>
      <c r="SZK54" s="211"/>
      <c r="SZL54" s="211"/>
      <c r="SZM54" s="211"/>
      <c r="SZN54" s="211"/>
      <c r="SZO54" s="211"/>
      <c r="SZP54" s="211"/>
      <c r="SZQ54" s="211"/>
      <c r="SZR54" s="211"/>
      <c r="SZS54" s="211"/>
      <c r="SZT54" s="211"/>
      <c r="SZU54" s="211"/>
      <c r="SZV54" s="211"/>
      <c r="SZW54" s="211"/>
      <c r="SZX54" s="211"/>
      <c r="SZY54" s="211"/>
      <c r="SZZ54" s="211"/>
      <c r="TAA54" s="211"/>
      <c r="TAB54" s="211"/>
      <c r="TAC54" s="211"/>
      <c r="TAD54" s="211"/>
      <c r="TAE54" s="211"/>
      <c r="TAF54" s="211"/>
      <c r="TAG54" s="211"/>
      <c r="TAH54" s="211"/>
      <c r="TAI54" s="211"/>
      <c r="TAJ54" s="211"/>
      <c r="TAK54" s="211"/>
      <c r="TAL54" s="211"/>
      <c r="TAM54" s="211"/>
      <c r="TAN54" s="211"/>
      <c r="TAO54" s="211"/>
      <c r="TAP54" s="211"/>
      <c r="TAQ54" s="211"/>
      <c r="TAR54" s="211"/>
      <c r="TAS54" s="211"/>
      <c r="TAT54" s="211"/>
      <c r="TAU54" s="211"/>
      <c r="TAV54" s="211"/>
      <c r="TAW54" s="211"/>
      <c r="TAX54" s="211"/>
      <c r="TAY54" s="211"/>
      <c r="TAZ54" s="211"/>
      <c r="TBA54" s="211"/>
      <c r="TBB54" s="211"/>
      <c r="TBC54" s="211"/>
      <c r="TBD54" s="211"/>
      <c r="TBE54" s="211"/>
      <c r="TBF54" s="211"/>
      <c r="TBG54" s="211"/>
      <c r="TBH54" s="211"/>
      <c r="TBI54" s="211"/>
      <c r="TBJ54" s="211"/>
      <c r="TBK54" s="211"/>
      <c r="TBL54" s="211"/>
      <c r="TBM54" s="211"/>
      <c r="TBN54" s="211"/>
      <c r="TBO54" s="211"/>
      <c r="TBP54" s="211"/>
      <c r="TBQ54" s="211"/>
      <c r="TBR54" s="211"/>
      <c r="TBS54" s="211"/>
      <c r="TBT54" s="211"/>
      <c r="TBU54" s="211"/>
      <c r="TBV54" s="211"/>
      <c r="TBW54" s="211"/>
      <c r="TBX54" s="211"/>
      <c r="TBY54" s="211"/>
      <c r="TBZ54" s="211"/>
      <c r="TCA54" s="211"/>
      <c r="TCB54" s="211"/>
      <c r="TCC54" s="211"/>
      <c r="TCD54" s="211"/>
      <c r="TCE54" s="211"/>
      <c r="TCF54" s="211"/>
      <c r="TCG54" s="211"/>
      <c r="TCH54" s="211"/>
      <c r="TCI54" s="211"/>
      <c r="TCJ54" s="211"/>
      <c r="TCK54" s="211"/>
      <c r="TCL54" s="211"/>
      <c r="TCM54" s="211"/>
      <c r="TCN54" s="211"/>
      <c r="TCO54" s="211"/>
      <c r="TCP54" s="211"/>
      <c r="TCQ54" s="211"/>
      <c r="TCR54" s="211"/>
      <c r="TCS54" s="211"/>
      <c r="TCT54" s="211"/>
      <c r="TCU54" s="211"/>
      <c r="TCV54" s="211"/>
      <c r="TCW54" s="211"/>
      <c r="TCX54" s="211"/>
      <c r="TCY54" s="211"/>
      <c r="TCZ54" s="211"/>
      <c r="TDA54" s="211"/>
      <c r="TDB54" s="211"/>
      <c r="TDC54" s="211"/>
      <c r="TDD54" s="211"/>
      <c r="TDE54" s="211"/>
      <c r="TDF54" s="211"/>
      <c r="TDG54" s="211"/>
      <c r="TDH54" s="211"/>
      <c r="TDI54" s="211"/>
      <c r="TDJ54" s="211"/>
      <c r="TDK54" s="211"/>
      <c r="TDL54" s="211"/>
      <c r="TDM54" s="211"/>
      <c r="TDN54" s="211"/>
      <c r="TDO54" s="211"/>
      <c r="TDP54" s="211"/>
      <c r="TDQ54" s="211"/>
      <c r="TDR54" s="211"/>
      <c r="TDS54" s="211"/>
      <c r="TDT54" s="211"/>
      <c r="TDU54" s="211"/>
      <c r="TDV54" s="211"/>
      <c r="TDW54" s="211"/>
      <c r="TDX54" s="211"/>
      <c r="TDY54" s="211"/>
      <c r="TDZ54" s="211"/>
      <c r="TEA54" s="211"/>
      <c r="TEB54" s="211"/>
      <c r="TEC54" s="211"/>
      <c r="TED54" s="211"/>
      <c r="TEE54" s="211"/>
      <c r="TEF54" s="211"/>
      <c r="TEG54" s="211"/>
      <c r="TEH54" s="211"/>
      <c r="TEI54" s="211"/>
      <c r="TEJ54" s="211"/>
      <c r="TEK54" s="211"/>
      <c r="TEL54" s="211"/>
      <c r="TEM54" s="211"/>
      <c r="TEN54" s="211"/>
      <c r="TEO54" s="211"/>
      <c r="TEP54" s="211"/>
      <c r="TEQ54" s="211"/>
      <c r="TER54" s="211"/>
      <c r="TES54" s="211"/>
      <c r="TET54" s="211"/>
      <c r="TEU54" s="211"/>
      <c r="TEV54" s="211"/>
      <c r="TEW54" s="211"/>
      <c r="TEX54" s="211"/>
      <c r="TEY54" s="211"/>
      <c r="TEZ54" s="211"/>
      <c r="TFA54" s="211"/>
      <c r="TFB54" s="211"/>
      <c r="TFC54" s="211"/>
      <c r="TFD54" s="211"/>
      <c r="TFE54" s="211"/>
      <c r="TFF54" s="211"/>
      <c r="TFG54" s="211"/>
      <c r="TFH54" s="211"/>
      <c r="TFI54" s="211"/>
      <c r="TFJ54" s="211"/>
      <c r="TFK54" s="211"/>
      <c r="TFL54" s="211"/>
      <c r="TFM54" s="211"/>
      <c r="TFN54" s="211"/>
      <c r="TFO54" s="211"/>
      <c r="TFP54" s="211"/>
      <c r="TFQ54" s="211"/>
      <c r="TFR54" s="211"/>
      <c r="TFS54" s="211"/>
      <c r="TFT54" s="211"/>
      <c r="TFU54" s="211"/>
      <c r="TFV54" s="211"/>
      <c r="TFW54" s="211"/>
      <c r="TFX54" s="211"/>
      <c r="TFY54" s="211"/>
      <c r="TFZ54" s="211"/>
      <c r="TGA54" s="211"/>
      <c r="TGB54" s="211"/>
      <c r="TGC54" s="211"/>
      <c r="TGD54" s="211"/>
      <c r="TGE54" s="211"/>
      <c r="TGF54" s="211"/>
      <c r="TGG54" s="211"/>
      <c r="TGH54" s="211"/>
      <c r="TGI54" s="211"/>
      <c r="TGJ54" s="211"/>
      <c r="TGK54" s="211"/>
      <c r="TGL54" s="211"/>
      <c r="TGM54" s="211"/>
      <c r="TGN54" s="211"/>
      <c r="TGO54" s="211"/>
      <c r="TGP54" s="211"/>
      <c r="TGQ54" s="211"/>
      <c r="TGR54" s="211"/>
      <c r="TGS54" s="211"/>
      <c r="TGT54" s="211"/>
      <c r="TGU54" s="211"/>
      <c r="TGV54" s="211"/>
      <c r="TGW54" s="211"/>
      <c r="TGX54" s="211"/>
      <c r="TGY54" s="211"/>
      <c r="TGZ54" s="211"/>
      <c r="THA54" s="211"/>
      <c r="THB54" s="211"/>
      <c r="THC54" s="211"/>
      <c r="THD54" s="211"/>
      <c r="THE54" s="211"/>
      <c r="THF54" s="211"/>
      <c r="THG54" s="211"/>
      <c r="THH54" s="211"/>
      <c r="THI54" s="211"/>
      <c r="THJ54" s="211"/>
      <c r="THK54" s="211"/>
      <c r="THL54" s="211"/>
      <c r="THM54" s="211"/>
      <c r="THN54" s="211"/>
      <c r="THO54" s="211"/>
      <c r="THP54" s="211"/>
      <c r="THQ54" s="211"/>
      <c r="THR54" s="211"/>
      <c r="THS54" s="211"/>
      <c r="THT54" s="211"/>
      <c r="THU54" s="211"/>
      <c r="THV54" s="211"/>
      <c r="THW54" s="211"/>
      <c r="THX54" s="211"/>
      <c r="THY54" s="211"/>
      <c r="THZ54" s="211"/>
      <c r="TIA54" s="211"/>
      <c r="TIB54" s="211"/>
      <c r="TIC54" s="211"/>
      <c r="TID54" s="211"/>
      <c r="TIE54" s="211"/>
      <c r="TIF54" s="211"/>
      <c r="TIG54" s="211"/>
      <c r="TIH54" s="211"/>
      <c r="TII54" s="211"/>
      <c r="TIJ54" s="211"/>
      <c r="TIK54" s="211"/>
      <c r="TIL54" s="211"/>
      <c r="TIM54" s="211"/>
      <c r="TIN54" s="211"/>
      <c r="TIO54" s="211"/>
      <c r="TIP54" s="211"/>
      <c r="TIQ54" s="211"/>
      <c r="TIR54" s="211"/>
      <c r="TIS54" s="211"/>
      <c r="TIT54" s="211"/>
      <c r="TIU54" s="211"/>
      <c r="TIV54" s="211"/>
      <c r="TIW54" s="211"/>
      <c r="TIX54" s="211"/>
      <c r="TIY54" s="211"/>
      <c r="TIZ54" s="211"/>
      <c r="TJA54" s="211"/>
      <c r="TJB54" s="211"/>
      <c r="TJC54" s="211"/>
      <c r="TJD54" s="211"/>
      <c r="TJE54" s="211"/>
      <c r="TJF54" s="211"/>
      <c r="TJG54" s="211"/>
      <c r="TJH54" s="211"/>
      <c r="TJI54" s="211"/>
      <c r="TJJ54" s="211"/>
      <c r="TJK54" s="211"/>
      <c r="TJL54" s="211"/>
      <c r="TJM54" s="211"/>
      <c r="TJN54" s="211"/>
      <c r="TJO54" s="211"/>
      <c r="TJP54" s="211"/>
      <c r="TJQ54" s="211"/>
      <c r="TJR54" s="211"/>
      <c r="TJS54" s="211"/>
      <c r="TJT54" s="211"/>
      <c r="TJU54" s="211"/>
      <c r="TJV54" s="211"/>
      <c r="TJW54" s="211"/>
      <c r="TJX54" s="211"/>
      <c r="TJY54" s="211"/>
      <c r="TJZ54" s="211"/>
      <c r="TKA54" s="211"/>
      <c r="TKB54" s="211"/>
      <c r="TKC54" s="211"/>
      <c r="TKD54" s="211"/>
      <c r="TKE54" s="211"/>
      <c r="TKF54" s="211"/>
      <c r="TKG54" s="211"/>
      <c r="TKH54" s="211"/>
      <c r="TKI54" s="211"/>
      <c r="TKJ54" s="211"/>
      <c r="TKK54" s="211"/>
      <c r="TKL54" s="211"/>
      <c r="TKM54" s="211"/>
      <c r="TKN54" s="211"/>
      <c r="TKO54" s="211"/>
      <c r="TKP54" s="211"/>
      <c r="TKQ54" s="211"/>
      <c r="TKR54" s="211"/>
      <c r="TKS54" s="211"/>
      <c r="TKT54" s="211"/>
      <c r="TKU54" s="211"/>
      <c r="TKV54" s="211"/>
      <c r="TKW54" s="211"/>
      <c r="TKX54" s="211"/>
      <c r="TKY54" s="211"/>
      <c r="TKZ54" s="211"/>
      <c r="TLA54" s="211"/>
      <c r="TLB54" s="211"/>
      <c r="TLC54" s="211"/>
      <c r="TLD54" s="211"/>
      <c r="TLE54" s="211"/>
      <c r="TLF54" s="211"/>
      <c r="TLG54" s="211"/>
      <c r="TLH54" s="211"/>
      <c r="TLI54" s="211"/>
      <c r="TLJ54" s="211"/>
      <c r="TLK54" s="211"/>
      <c r="TLL54" s="211"/>
      <c r="TLM54" s="211"/>
      <c r="TLN54" s="211"/>
      <c r="TLO54" s="211"/>
      <c r="TLP54" s="211"/>
      <c r="TLQ54" s="211"/>
      <c r="TLR54" s="211"/>
      <c r="TLS54" s="211"/>
      <c r="TLT54" s="211"/>
      <c r="TLU54" s="211"/>
      <c r="TLV54" s="211"/>
      <c r="TLW54" s="211"/>
      <c r="TLX54" s="211"/>
      <c r="TLY54" s="211"/>
      <c r="TLZ54" s="211"/>
      <c r="TMA54" s="211"/>
      <c r="TMB54" s="211"/>
      <c r="TMC54" s="211"/>
      <c r="TMD54" s="211"/>
      <c r="TME54" s="211"/>
      <c r="TMF54" s="211"/>
      <c r="TMG54" s="211"/>
      <c r="TMH54" s="211"/>
      <c r="TMI54" s="211"/>
      <c r="TMJ54" s="211"/>
      <c r="TMK54" s="211"/>
      <c r="TML54" s="211"/>
      <c r="TMM54" s="211"/>
      <c r="TMN54" s="211"/>
      <c r="TMO54" s="211"/>
      <c r="TMP54" s="211"/>
      <c r="TMQ54" s="211"/>
      <c r="TMR54" s="211"/>
      <c r="TMS54" s="211"/>
      <c r="TMT54" s="211"/>
      <c r="TMU54" s="211"/>
      <c r="TMV54" s="211"/>
      <c r="TMW54" s="211"/>
      <c r="TMX54" s="211"/>
      <c r="TMY54" s="211"/>
      <c r="TMZ54" s="211"/>
      <c r="TNA54" s="211"/>
      <c r="TNB54" s="211"/>
      <c r="TNC54" s="211"/>
      <c r="TND54" s="211"/>
      <c r="TNE54" s="211"/>
      <c r="TNF54" s="211"/>
      <c r="TNG54" s="211"/>
      <c r="TNH54" s="211"/>
      <c r="TNI54" s="211"/>
      <c r="TNJ54" s="211"/>
      <c r="TNK54" s="211"/>
      <c r="TNL54" s="211"/>
      <c r="TNM54" s="211"/>
      <c r="TNN54" s="211"/>
      <c r="TNO54" s="211"/>
      <c r="TNP54" s="211"/>
      <c r="TNQ54" s="211"/>
      <c r="TNR54" s="211"/>
      <c r="TNS54" s="211"/>
      <c r="TNT54" s="211"/>
      <c r="TNU54" s="211"/>
      <c r="TNV54" s="211"/>
      <c r="TNW54" s="211"/>
      <c r="TNX54" s="211"/>
      <c r="TNY54" s="211"/>
      <c r="TNZ54" s="211"/>
      <c r="TOA54" s="211"/>
      <c r="TOB54" s="211"/>
      <c r="TOC54" s="211"/>
      <c r="TOD54" s="211"/>
      <c r="TOE54" s="211"/>
      <c r="TOF54" s="211"/>
      <c r="TOG54" s="211"/>
      <c r="TOH54" s="211"/>
      <c r="TOI54" s="211"/>
      <c r="TOJ54" s="211"/>
      <c r="TOK54" s="211"/>
      <c r="TOL54" s="211"/>
      <c r="TOM54" s="211"/>
      <c r="TON54" s="211"/>
      <c r="TOO54" s="211"/>
      <c r="TOP54" s="211"/>
      <c r="TOQ54" s="211"/>
      <c r="TOR54" s="211"/>
      <c r="TOS54" s="211"/>
      <c r="TOT54" s="211"/>
      <c r="TOU54" s="211"/>
      <c r="TOV54" s="211"/>
      <c r="TOW54" s="211"/>
      <c r="TOX54" s="211"/>
      <c r="TOY54" s="211"/>
      <c r="TOZ54" s="211"/>
      <c r="TPA54" s="211"/>
      <c r="TPB54" s="211"/>
      <c r="TPC54" s="211"/>
      <c r="TPD54" s="211"/>
      <c r="TPE54" s="211"/>
      <c r="TPF54" s="211"/>
      <c r="TPG54" s="211"/>
      <c r="TPH54" s="211"/>
      <c r="TPI54" s="211"/>
      <c r="TPJ54" s="211"/>
      <c r="TPK54" s="211"/>
      <c r="TPL54" s="211"/>
      <c r="TPM54" s="211"/>
      <c r="TPN54" s="211"/>
      <c r="TPO54" s="211"/>
      <c r="TPP54" s="211"/>
      <c r="TPQ54" s="211"/>
      <c r="TPR54" s="211"/>
      <c r="TPS54" s="211"/>
      <c r="TPT54" s="211"/>
      <c r="TPU54" s="211"/>
      <c r="TPV54" s="211"/>
      <c r="TPW54" s="211"/>
      <c r="TPX54" s="211"/>
      <c r="TPY54" s="211"/>
      <c r="TPZ54" s="211"/>
      <c r="TQA54" s="211"/>
      <c r="TQB54" s="211"/>
      <c r="TQC54" s="211"/>
      <c r="TQD54" s="211"/>
      <c r="TQE54" s="211"/>
      <c r="TQF54" s="211"/>
      <c r="TQG54" s="211"/>
      <c r="TQH54" s="211"/>
      <c r="TQI54" s="211"/>
      <c r="TQJ54" s="211"/>
      <c r="TQK54" s="211"/>
      <c r="TQL54" s="211"/>
      <c r="TQM54" s="211"/>
      <c r="TQN54" s="211"/>
      <c r="TQO54" s="211"/>
      <c r="TQP54" s="211"/>
      <c r="TQQ54" s="211"/>
      <c r="TQR54" s="211"/>
      <c r="TQS54" s="211"/>
      <c r="TQT54" s="211"/>
      <c r="TQU54" s="211"/>
      <c r="TQV54" s="211"/>
      <c r="TQW54" s="211"/>
      <c r="TQX54" s="211"/>
      <c r="TQY54" s="211"/>
      <c r="TQZ54" s="211"/>
      <c r="TRA54" s="211"/>
      <c r="TRB54" s="211"/>
      <c r="TRC54" s="211"/>
      <c r="TRD54" s="211"/>
      <c r="TRE54" s="211"/>
      <c r="TRF54" s="211"/>
      <c r="TRG54" s="211"/>
      <c r="TRH54" s="211"/>
      <c r="TRI54" s="211"/>
      <c r="TRJ54" s="211"/>
      <c r="TRK54" s="211"/>
      <c r="TRL54" s="211"/>
      <c r="TRM54" s="211"/>
      <c r="TRN54" s="211"/>
      <c r="TRO54" s="211"/>
      <c r="TRP54" s="211"/>
      <c r="TRQ54" s="211"/>
      <c r="TRR54" s="211"/>
      <c r="TRS54" s="211"/>
      <c r="TRT54" s="211"/>
      <c r="TRU54" s="211"/>
      <c r="TRV54" s="211"/>
      <c r="TRW54" s="211"/>
      <c r="TRX54" s="211"/>
      <c r="TRY54" s="211"/>
      <c r="TRZ54" s="211"/>
      <c r="TSA54" s="211"/>
      <c r="TSB54" s="211"/>
      <c r="TSC54" s="211"/>
      <c r="TSD54" s="211"/>
      <c r="TSE54" s="211"/>
      <c r="TSF54" s="211"/>
      <c r="TSG54" s="211"/>
      <c r="TSH54" s="211"/>
      <c r="TSI54" s="211"/>
      <c r="TSJ54" s="211"/>
      <c r="TSK54" s="211"/>
      <c r="TSL54" s="211"/>
      <c r="TSM54" s="211"/>
      <c r="TSN54" s="211"/>
      <c r="TSO54" s="211"/>
      <c r="TSP54" s="211"/>
      <c r="TSQ54" s="211"/>
      <c r="TSR54" s="211"/>
      <c r="TSS54" s="211"/>
      <c r="TST54" s="211"/>
      <c r="TSU54" s="211"/>
      <c r="TSV54" s="211"/>
      <c r="TSW54" s="211"/>
      <c r="TSX54" s="211"/>
      <c r="TSY54" s="211"/>
      <c r="TSZ54" s="211"/>
      <c r="TTA54" s="211"/>
      <c r="TTB54" s="211"/>
      <c r="TTC54" s="211"/>
      <c r="TTD54" s="211"/>
      <c r="TTE54" s="211"/>
      <c r="TTF54" s="211"/>
      <c r="TTG54" s="211"/>
      <c r="TTH54" s="211"/>
      <c r="TTI54" s="211"/>
      <c r="TTJ54" s="211"/>
      <c r="TTK54" s="211"/>
      <c r="TTL54" s="211"/>
      <c r="TTM54" s="211"/>
      <c r="TTN54" s="211"/>
      <c r="TTO54" s="211"/>
      <c r="TTP54" s="211"/>
      <c r="TTQ54" s="211"/>
      <c r="TTR54" s="211"/>
      <c r="TTS54" s="211"/>
      <c r="TTT54" s="211"/>
      <c r="TTU54" s="211"/>
      <c r="TTV54" s="211"/>
      <c r="TTW54" s="211"/>
      <c r="TTX54" s="211"/>
      <c r="TTY54" s="211"/>
      <c r="TTZ54" s="211"/>
      <c r="TUA54" s="211"/>
      <c r="TUB54" s="211"/>
      <c r="TUC54" s="211"/>
      <c r="TUD54" s="211"/>
      <c r="TUE54" s="211"/>
      <c r="TUF54" s="211"/>
      <c r="TUG54" s="211"/>
      <c r="TUH54" s="211"/>
      <c r="TUI54" s="211"/>
      <c r="TUJ54" s="211"/>
      <c r="TUK54" s="211"/>
      <c r="TUL54" s="211"/>
      <c r="TUM54" s="211"/>
      <c r="TUN54" s="211"/>
      <c r="TUO54" s="211"/>
      <c r="TUP54" s="211"/>
      <c r="TUQ54" s="211"/>
      <c r="TUR54" s="211"/>
      <c r="TUS54" s="211"/>
      <c r="TUT54" s="211"/>
      <c r="TUU54" s="211"/>
      <c r="TUV54" s="211"/>
      <c r="TUW54" s="211"/>
      <c r="TUX54" s="211"/>
      <c r="TUY54" s="211"/>
      <c r="TUZ54" s="211"/>
      <c r="TVA54" s="211"/>
      <c r="TVB54" s="211"/>
      <c r="TVC54" s="211"/>
      <c r="TVD54" s="211"/>
      <c r="TVE54" s="211"/>
      <c r="TVF54" s="211"/>
      <c r="TVG54" s="211"/>
      <c r="TVH54" s="211"/>
      <c r="TVI54" s="211"/>
      <c r="TVJ54" s="211"/>
      <c r="TVK54" s="211"/>
      <c r="TVL54" s="211"/>
      <c r="TVM54" s="211"/>
      <c r="TVN54" s="211"/>
      <c r="TVO54" s="211"/>
      <c r="TVP54" s="211"/>
      <c r="TVQ54" s="211"/>
      <c r="TVR54" s="211"/>
      <c r="TVS54" s="211"/>
      <c r="TVT54" s="211"/>
      <c r="TVU54" s="211"/>
      <c r="TVV54" s="211"/>
      <c r="TVW54" s="211"/>
      <c r="TVX54" s="211"/>
      <c r="TVY54" s="211"/>
      <c r="TVZ54" s="211"/>
      <c r="TWA54" s="211"/>
      <c r="TWB54" s="211"/>
      <c r="TWC54" s="211"/>
      <c r="TWD54" s="211"/>
      <c r="TWE54" s="211"/>
      <c r="TWF54" s="211"/>
      <c r="TWG54" s="211"/>
      <c r="TWH54" s="211"/>
      <c r="TWI54" s="211"/>
      <c r="TWJ54" s="211"/>
      <c r="TWK54" s="211"/>
      <c r="TWL54" s="211"/>
      <c r="TWM54" s="211"/>
      <c r="TWN54" s="211"/>
      <c r="TWO54" s="211"/>
      <c r="TWP54" s="211"/>
      <c r="TWQ54" s="211"/>
      <c r="TWR54" s="211"/>
      <c r="TWS54" s="211"/>
      <c r="TWT54" s="211"/>
      <c r="TWU54" s="211"/>
      <c r="TWV54" s="211"/>
      <c r="TWW54" s="211"/>
      <c r="TWX54" s="211"/>
      <c r="TWY54" s="211"/>
      <c r="TWZ54" s="211"/>
      <c r="TXA54" s="211"/>
      <c r="TXB54" s="211"/>
      <c r="TXC54" s="211"/>
      <c r="TXD54" s="211"/>
      <c r="TXE54" s="211"/>
      <c r="TXF54" s="211"/>
      <c r="TXG54" s="211"/>
      <c r="TXH54" s="211"/>
      <c r="TXI54" s="211"/>
      <c r="TXJ54" s="211"/>
      <c r="TXK54" s="211"/>
      <c r="TXL54" s="211"/>
      <c r="TXM54" s="211"/>
      <c r="TXN54" s="211"/>
      <c r="TXO54" s="211"/>
      <c r="TXP54" s="211"/>
      <c r="TXQ54" s="211"/>
      <c r="TXR54" s="211"/>
      <c r="TXS54" s="211"/>
      <c r="TXT54" s="211"/>
      <c r="TXU54" s="211"/>
      <c r="TXV54" s="211"/>
      <c r="TXW54" s="211"/>
      <c r="TXX54" s="211"/>
      <c r="TXY54" s="211"/>
      <c r="TXZ54" s="211"/>
      <c r="TYA54" s="211"/>
      <c r="TYB54" s="211"/>
      <c r="TYC54" s="211"/>
      <c r="TYD54" s="211"/>
      <c r="TYE54" s="211"/>
      <c r="TYF54" s="211"/>
      <c r="TYG54" s="211"/>
      <c r="TYH54" s="211"/>
      <c r="TYI54" s="211"/>
      <c r="TYJ54" s="211"/>
      <c r="TYK54" s="211"/>
      <c r="TYL54" s="211"/>
      <c r="TYM54" s="211"/>
      <c r="TYN54" s="211"/>
      <c r="TYO54" s="211"/>
      <c r="TYP54" s="211"/>
      <c r="TYQ54" s="211"/>
      <c r="TYR54" s="211"/>
      <c r="TYS54" s="211"/>
      <c r="TYT54" s="211"/>
      <c r="TYU54" s="211"/>
      <c r="TYV54" s="211"/>
      <c r="TYW54" s="211"/>
      <c r="TYX54" s="211"/>
      <c r="TYY54" s="211"/>
      <c r="TYZ54" s="211"/>
      <c r="TZA54" s="211"/>
      <c r="TZB54" s="211"/>
      <c r="TZC54" s="211"/>
      <c r="TZD54" s="211"/>
      <c r="TZE54" s="211"/>
      <c r="TZF54" s="211"/>
      <c r="TZG54" s="211"/>
      <c r="TZH54" s="211"/>
      <c r="TZI54" s="211"/>
      <c r="TZJ54" s="211"/>
      <c r="TZK54" s="211"/>
      <c r="TZL54" s="211"/>
      <c r="TZM54" s="211"/>
      <c r="TZN54" s="211"/>
      <c r="TZO54" s="211"/>
      <c r="TZP54" s="211"/>
      <c r="TZQ54" s="211"/>
      <c r="TZR54" s="211"/>
      <c r="TZS54" s="211"/>
      <c r="TZT54" s="211"/>
      <c r="TZU54" s="211"/>
      <c r="TZV54" s="211"/>
      <c r="TZW54" s="211"/>
      <c r="TZX54" s="211"/>
      <c r="TZY54" s="211"/>
      <c r="TZZ54" s="211"/>
      <c r="UAA54" s="211"/>
      <c r="UAB54" s="211"/>
      <c r="UAC54" s="211"/>
      <c r="UAD54" s="211"/>
      <c r="UAE54" s="211"/>
      <c r="UAF54" s="211"/>
      <c r="UAG54" s="211"/>
      <c r="UAH54" s="211"/>
      <c r="UAI54" s="211"/>
      <c r="UAJ54" s="211"/>
      <c r="UAK54" s="211"/>
      <c r="UAL54" s="211"/>
      <c r="UAM54" s="211"/>
      <c r="UAN54" s="211"/>
      <c r="UAO54" s="211"/>
      <c r="UAP54" s="211"/>
      <c r="UAQ54" s="211"/>
      <c r="UAR54" s="211"/>
      <c r="UAS54" s="211"/>
      <c r="UAT54" s="211"/>
      <c r="UAU54" s="211"/>
      <c r="UAV54" s="211"/>
      <c r="UAW54" s="211"/>
      <c r="UAX54" s="211"/>
      <c r="UAY54" s="211"/>
      <c r="UAZ54" s="211"/>
      <c r="UBA54" s="211"/>
      <c r="UBB54" s="211"/>
      <c r="UBC54" s="211"/>
      <c r="UBD54" s="211"/>
      <c r="UBE54" s="211"/>
      <c r="UBF54" s="211"/>
      <c r="UBG54" s="211"/>
      <c r="UBH54" s="211"/>
      <c r="UBI54" s="211"/>
      <c r="UBJ54" s="211"/>
      <c r="UBK54" s="211"/>
      <c r="UBL54" s="211"/>
      <c r="UBM54" s="211"/>
      <c r="UBN54" s="211"/>
      <c r="UBO54" s="211"/>
      <c r="UBP54" s="211"/>
      <c r="UBQ54" s="211"/>
      <c r="UBR54" s="211"/>
      <c r="UBS54" s="211"/>
      <c r="UBT54" s="211"/>
      <c r="UBU54" s="211"/>
      <c r="UBV54" s="211"/>
      <c r="UBW54" s="211"/>
      <c r="UBX54" s="211"/>
      <c r="UBY54" s="211"/>
      <c r="UBZ54" s="211"/>
      <c r="UCA54" s="211"/>
      <c r="UCB54" s="211"/>
      <c r="UCC54" s="211"/>
      <c r="UCD54" s="211"/>
      <c r="UCE54" s="211"/>
      <c r="UCF54" s="211"/>
      <c r="UCG54" s="211"/>
      <c r="UCH54" s="211"/>
      <c r="UCI54" s="211"/>
      <c r="UCJ54" s="211"/>
      <c r="UCK54" s="211"/>
      <c r="UCL54" s="211"/>
      <c r="UCM54" s="211"/>
      <c r="UCN54" s="211"/>
      <c r="UCO54" s="211"/>
      <c r="UCP54" s="211"/>
      <c r="UCQ54" s="211"/>
      <c r="UCR54" s="211"/>
      <c r="UCS54" s="211"/>
      <c r="UCT54" s="211"/>
      <c r="UCU54" s="211"/>
      <c r="UCV54" s="211"/>
      <c r="UCW54" s="211"/>
      <c r="UCX54" s="211"/>
      <c r="UCY54" s="211"/>
      <c r="UCZ54" s="211"/>
      <c r="UDA54" s="211"/>
      <c r="UDB54" s="211"/>
      <c r="UDC54" s="211"/>
      <c r="UDD54" s="211"/>
      <c r="UDE54" s="211"/>
      <c r="UDF54" s="211"/>
      <c r="UDG54" s="211"/>
      <c r="UDH54" s="211"/>
      <c r="UDI54" s="211"/>
      <c r="UDJ54" s="211"/>
      <c r="UDK54" s="211"/>
      <c r="UDL54" s="211"/>
      <c r="UDM54" s="211"/>
      <c r="UDN54" s="211"/>
      <c r="UDO54" s="211"/>
      <c r="UDP54" s="211"/>
      <c r="UDQ54" s="211"/>
      <c r="UDR54" s="211"/>
      <c r="UDS54" s="211"/>
      <c r="UDT54" s="211"/>
      <c r="UDU54" s="211"/>
      <c r="UDV54" s="211"/>
      <c r="UDW54" s="211"/>
      <c r="UDX54" s="211"/>
      <c r="UDY54" s="211"/>
      <c r="UDZ54" s="211"/>
      <c r="UEA54" s="211"/>
      <c r="UEB54" s="211"/>
      <c r="UEC54" s="211"/>
      <c r="UED54" s="211"/>
      <c r="UEE54" s="211"/>
      <c r="UEF54" s="211"/>
      <c r="UEG54" s="211"/>
      <c r="UEH54" s="211"/>
      <c r="UEI54" s="211"/>
      <c r="UEJ54" s="211"/>
      <c r="UEK54" s="211"/>
      <c r="UEL54" s="211"/>
      <c r="UEM54" s="211"/>
      <c r="UEN54" s="211"/>
      <c r="UEO54" s="211"/>
      <c r="UEP54" s="211"/>
      <c r="UEQ54" s="211"/>
      <c r="UER54" s="211"/>
      <c r="UES54" s="211"/>
      <c r="UET54" s="211"/>
      <c r="UEU54" s="211"/>
      <c r="UEV54" s="211"/>
      <c r="UEW54" s="211"/>
      <c r="UEX54" s="211"/>
      <c r="UEY54" s="211"/>
      <c r="UEZ54" s="211"/>
      <c r="UFA54" s="211"/>
      <c r="UFB54" s="211"/>
      <c r="UFC54" s="211"/>
      <c r="UFD54" s="211"/>
      <c r="UFE54" s="211"/>
      <c r="UFF54" s="211"/>
      <c r="UFG54" s="211"/>
      <c r="UFH54" s="211"/>
      <c r="UFI54" s="211"/>
      <c r="UFJ54" s="211"/>
      <c r="UFK54" s="211"/>
      <c r="UFL54" s="211"/>
      <c r="UFM54" s="211"/>
      <c r="UFN54" s="211"/>
      <c r="UFO54" s="211"/>
      <c r="UFP54" s="211"/>
      <c r="UFQ54" s="211"/>
      <c r="UFR54" s="211"/>
      <c r="UFS54" s="211"/>
      <c r="UFT54" s="211"/>
      <c r="UFU54" s="211"/>
      <c r="UFV54" s="211"/>
      <c r="UFW54" s="211"/>
      <c r="UFX54" s="211"/>
      <c r="UFY54" s="211"/>
      <c r="UFZ54" s="211"/>
      <c r="UGA54" s="211"/>
      <c r="UGB54" s="211"/>
      <c r="UGC54" s="211"/>
      <c r="UGD54" s="211"/>
      <c r="UGE54" s="211"/>
      <c r="UGF54" s="211"/>
      <c r="UGG54" s="211"/>
      <c r="UGH54" s="211"/>
      <c r="UGI54" s="211"/>
      <c r="UGJ54" s="211"/>
      <c r="UGK54" s="211"/>
      <c r="UGL54" s="211"/>
      <c r="UGM54" s="211"/>
      <c r="UGN54" s="211"/>
      <c r="UGO54" s="211"/>
      <c r="UGP54" s="211"/>
      <c r="UGQ54" s="211"/>
      <c r="UGR54" s="211"/>
      <c r="UGS54" s="211"/>
      <c r="UGT54" s="211"/>
      <c r="UGU54" s="211"/>
      <c r="UGV54" s="211"/>
      <c r="UGW54" s="211"/>
      <c r="UGX54" s="211"/>
      <c r="UGY54" s="211"/>
      <c r="UGZ54" s="211"/>
      <c r="UHA54" s="211"/>
      <c r="UHB54" s="211"/>
      <c r="UHC54" s="211"/>
      <c r="UHD54" s="211"/>
      <c r="UHE54" s="211"/>
      <c r="UHF54" s="211"/>
      <c r="UHG54" s="211"/>
      <c r="UHH54" s="211"/>
      <c r="UHI54" s="211"/>
      <c r="UHJ54" s="211"/>
      <c r="UHK54" s="211"/>
      <c r="UHL54" s="211"/>
      <c r="UHM54" s="211"/>
      <c r="UHN54" s="211"/>
      <c r="UHO54" s="211"/>
      <c r="UHP54" s="211"/>
      <c r="UHQ54" s="211"/>
      <c r="UHR54" s="211"/>
      <c r="UHS54" s="211"/>
      <c r="UHT54" s="211"/>
      <c r="UHU54" s="211"/>
      <c r="UHV54" s="211"/>
      <c r="UHW54" s="211"/>
      <c r="UHX54" s="211"/>
      <c r="UHY54" s="211"/>
      <c r="UHZ54" s="211"/>
      <c r="UIA54" s="211"/>
      <c r="UIB54" s="211"/>
      <c r="UIC54" s="211"/>
      <c r="UID54" s="211"/>
      <c r="UIE54" s="211"/>
      <c r="UIF54" s="211"/>
      <c r="UIG54" s="211"/>
      <c r="UIH54" s="211"/>
      <c r="UII54" s="211"/>
      <c r="UIJ54" s="211"/>
      <c r="UIK54" s="211"/>
      <c r="UIL54" s="211"/>
      <c r="UIM54" s="211"/>
      <c r="UIN54" s="211"/>
      <c r="UIO54" s="211"/>
      <c r="UIP54" s="211"/>
      <c r="UIQ54" s="211"/>
      <c r="UIR54" s="211"/>
      <c r="UIS54" s="211"/>
      <c r="UIT54" s="211"/>
      <c r="UIU54" s="211"/>
      <c r="UIV54" s="211"/>
      <c r="UIW54" s="211"/>
      <c r="UIX54" s="211"/>
      <c r="UIY54" s="211"/>
      <c r="UIZ54" s="211"/>
      <c r="UJA54" s="211"/>
      <c r="UJB54" s="211"/>
      <c r="UJC54" s="211"/>
      <c r="UJD54" s="211"/>
      <c r="UJE54" s="211"/>
      <c r="UJF54" s="211"/>
      <c r="UJG54" s="211"/>
      <c r="UJH54" s="211"/>
      <c r="UJI54" s="211"/>
      <c r="UJJ54" s="211"/>
      <c r="UJK54" s="211"/>
      <c r="UJL54" s="211"/>
      <c r="UJM54" s="211"/>
      <c r="UJN54" s="211"/>
      <c r="UJO54" s="211"/>
      <c r="UJP54" s="211"/>
      <c r="UJQ54" s="211"/>
      <c r="UJR54" s="211"/>
      <c r="UJS54" s="211"/>
      <c r="UJT54" s="211"/>
      <c r="UJU54" s="211"/>
      <c r="UJV54" s="211"/>
      <c r="UJW54" s="211"/>
      <c r="UJX54" s="211"/>
      <c r="UJY54" s="211"/>
      <c r="UJZ54" s="211"/>
      <c r="UKA54" s="211"/>
      <c r="UKB54" s="211"/>
      <c r="UKC54" s="211"/>
      <c r="UKD54" s="211"/>
      <c r="UKE54" s="211"/>
      <c r="UKF54" s="211"/>
      <c r="UKG54" s="211"/>
      <c r="UKH54" s="211"/>
      <c r="UKI54" s="211"/>
      <c r="UKJ54" s="211"/>
      <c r="UKK54" s="211"/>
      <c r="UKL54" s="211"/>
      <c r="UKM54" s="211"/>
      <c r="UKN54" s="211"/>
      <c r="UKO54" s="211"/>
      <c r="UKP54" s="211"/>
      <c r="UKQ54" s="211"/>
      <c r="UKR54" s="211"/>
      <c r="UKS54" s="211"/>
      <c r="UKT54" s="211"/>
      <c r="UKU54" s="211"/>
      <c r="UKV54" s="211"/>
      <c r="UKW54" s="211"/>
      <c r="UKX54" s="211"/>
      <c r="UKY54" s="211"/>
      <c r="UKZ54" s="211"/>
      <c r="ULA54" s="211"/>
      <c r="ULB54" s="211"/>
      <c r="ULC54" s="211"/>
      <c r="ULD54" s="211"/>
      <c r="ULE54" s="211"/>
      <c r="ULF54" s="211"/>
      <c r="ULG54" s="211"/>
      <c r="ULH54" s="211"/>
      <c r="ULI54" s="211"/>
      <c r="ULJ54" s="211"/>
      <c r="ULK54" s="211"/>
      <c r="ULL54" s="211"/>
      <c r="ULM54" s="211"/>
      <c r="ULN54" s="211"/>
      <c r="ULO54" s="211"/>
      <c r="ULP54" s="211"/>
      <c r="ULQ54" s="211"/>
      <c r="ULR54" s="211"/>
      <c r="ULS54" s="211"/>
      <c r="ULT54" s="211"/>
      <c r="ULU54" s="211"/>
      <c r="ULV54" s="211"/>
      <c r="ULW54" s="211"/>
      <c r="ULX54" s="211"/>
      <c r="ULY54" s="211"/>
      <c r="ULZ54" s="211"/>
      <c r="UMA54" s="211"/>
      <c r="UMB54" s="211"/>
      <c r="UMC54" s="211"/>
      <c r="UMD54" s="211"/>
      <c r="UME54" s="211"/>
      <c r="UMF54" s="211"/>
      <c r="UMG54" s="211"/>
      <c r="UMH54" s="211"/>
      <c r="UMI54" s="211"/>
      <c r="UMJ54" s="211"/>
      <c r="UMK54" s="211"/>
      <c r="UML54" s="211"/>
      <c r="UMM54" s="211"/>
      <c r="UMN54" s="211"/>
      <c r="UMO54" s="211"/>
      <c r="UMP54" s="211"/>
      <c r="UMQ54" s="211"/>
      <c r="UMR54" s="211"/>
      <c r="UMS54" s="211"/>
      <c r="UMT54" s="211"/>
      <c r="UMU54" s="211"/>
      <c r="UMV54" s="211"/>
      <c r="UMW54" s="211"/>
      <c r="UMX54" s="211"/>
      <c r="UMY54" s="211"/>
      <c r="UMZ54" s="211"/>
      <c r="UNA54" s="211"/>
      <c r="UNB54" s="211"/>
      <c r="UNC54" s="211"/>
      <c r="UND54" s="211"/>
      <c r="UNE54" s="211"/>
      <c r="UNF54" s="211"/>
      <c r="UNG54" s="211"/>
      <c r="UNH54" s="211"/>
      <c r="UNI54" s="211"/>
      <c r="UNJ54" s="211"/>
      <c r="UNK54" s="211"/>
      <c r="UNL54" s="211"/>
      <c r="UNM54" s="211"/>
      <c r="UNN54" s="211"/>
      <c r="UNO54" s="211"/>
      <c r="UNP54" s="211"/>
      <c r="UNQ54" s="211"/>
      <c r="UNR54" s="211"/>
      <c r="UNS54" s="211"/>
      <c r="UNT54" s="211"/>
      <c r="UNU54" s="211"/>
      <c r="UNV54" s="211"/>
      <c r="UNW54" s="211"/>
      <c r="UNX54" s="211"/>
      <c r="UNY54" s="211"/>
      <c r="UNZ54" s="211"/>
      <c r="UOA54" s="211"/>
      <c r="UOB54" s="211"/>
      <c r="UOC54" s="211"/>
      <c r="UOD54" s="211"/>
      <c r="UOE54" s="211"/>
      <c r="UOF54" s="211"/>
      <c r="UOG54" s="211"/>
      <c r="UOH54" s="211"/>
      <c r="UOI54" s="211"/>
      <c r="UOJ54" s="211"/>
      <c r="UOK54" s="211"/>
      <c r="UOL54" s="211"/>
      <c r="UOM54" s="211"/>
      <c r="UON54" s="211"/>
      <c r="UOO54" s="211"/>
      <c r="UOP54" s="211"/>
      <c r="UOQ54" s="211"/>
      <c r="UOR54" s="211"/>
      <c r="UOS54" s="211"/>
      <c r="UOT54" s="211"/>
      <c r="UOU54" s="211"/>
      <c r="UOV54" s="211"/>
      <c r="UOW54" s="211"/>
      <c r="UOX54" s="211"/>
      <c r="UOY54" s="211"/>
      <c r="UOZ54" s="211"/>
      <c r="UPA54" s="211"/>
      <c r="UPB54" s="211"/>
      <c r="UPC54" s="211"/>
      <c r="UPD54" s="211"/>
      <c r="UPE54" s="211"/>
      <c r="UPF54" s="211"/>
      <c r="UPG54" s="211"/>
      <c r="UPH54" s="211"/>
      <c r="UPI54" s="211"/>
      <c r="UPJ54" s="211"/>
      <c r="UPK54" s="211"/>
      <c r="UPL54" s="211"/>
      <c r="UPM54" s="211"/>
      <c r="UPN54" s="211"/>
      <c r="UPO54" s="211"/>
      <c r="UPP54" s="211"/>
      <c r="UPQ54" s="211"/>
      <c r="UPR54" s="211"/>
      <c r="UPS54" s="211"/>
      <c r="UPT54" s="211"/>
      <c r="UPU54" s="211"/>
      <c r="UPV54" s="211"/>
      <c r="UPW54" s="211"/>
      <c r="UPX54" s="211"/>
      <c r="UPY54" s="211"/>
      <c r="UPZ54" s="211"/>
      <c r="UQA54" s="211"/>
      <c r="UQB54" s="211"/>
      <c r="UQC54" s="211"/>
      <c r="UQD54" s="211"/>
      <c r="UQE54" s="211"/>
      <c r="UQF54" s="211"/>
      <c r="UQG54" s="211"/>
      <c r="UQH54" s="211"/>
      <c r="UQI54" s="211"/>
      <c r="UQJ54" s="211"/>
      <c r="UQK54" s="211"/>
      <c r="UQL54" s="211"/>
      <c r="UQM54" s="211"/>
      <c r="UQN54" s="211"/>
      <c r="UQO54" s="211"/>
      <c r="UQP54" s="211"/>
      <c r="UQQ54" s="211"/>
      <c r="UQR54" s="211"/>
      <c r="UQS54" s="211"/>
      <c r="UQT54" s="211"/>
      <c r="UQU54" s="211"/>
      <c r="UQV54" s="211"/>
      <c r="UQW54" s="211"/>
      <c r="UQX54" s="211"/>
      <c r="UQY54" s="211"/>
      <c r="UQZ54" s="211"/>
      <c r="URA54" s="211"/>
      <c r="URB54" s="211"/>
      <c r="URC54" s="211"/>
      <c r="URD54" s="211"/>
      <c r="URE54" s="211"/>
      <c r="URF54" s="211"/>
      <c r="URG54" s="211"/>
      <c r="URH54" s="211"/>
      <c r="URI54" s="211"/>
      <c r="URJ54" s="211"/>
      <c r="URK54" s="211"/>
      <c r="URL54" s="211"/>
      <c r="URM54" s="211"/>
      <c r="URN54" s="211"/>
      <c r="URO54" s="211"/>
      <c r="URP54" s="211"/>
      <c r="URQ54" s="211"/>
      <c r="URR54" s="211"/>
      <c r="URS54" s="211"/>
      <c r="URT54" s="211"/>
      <c r="URU54" s="211"/>
      <c r="URV54" s="211"/>
      <c r="URW54" s="211"/>
      <c r="URX54" s="211"/>
      <c r="URY54" s="211"/>
      <c r="URZ54" s="211"/>
      <c r="USA54" s="211"/>
      <c r="USB54" s="211"/>
      <c r="USC54" s="211"/>
      <c r="USD54" s="211"/>
      <c r="USE54" s="211"/>
      <c r="USF54" s="211"/>
      <c r="USG54" s="211"/>
      <c r="USH54" s="211"/>
      <c r="USI54" s="211"/>
      <c r="USJ54" s="211"/>
      <c r="USK54" s="211"/>
      <c r="USL54" s="211"/>
      <c r="USM54" s="211"/>
      <c r="USN54" s="211"/>
      <c r="USO54" s="211"/>
      <c r="USP54" s="211"/>
      <c r="USQ54" s="211"/>
      <c r="USR54" s="211"/>
      <c r="USS54" s="211"/>
      <c r="UST54" s="211"/>
      <c r="USU54" s="211"/>
      <c r="USV54" s="211"/>
      <c r="USW54" s="211"/>
      <c r="USX54" s="211"/>
      <c r="USY54" s="211"/>
      <c r="USZ54" s="211"/>
      <c r="UTA54" s="211"/>
      <c r="UTB54" s="211"/>
      <c r="UTC54" s="211"/>
      <c r="UTD54" s="211"/>
      <c r="UTE54" s="211"/>
      <c r="UTF54" s="211"/>
      <c r="UTG54" s="211"/>
      <c r="UTH54" s="211"/>
      <c r="UTI54" s="211"/>
      <c r="UTJ54" s="211"/>
      <c r="UTK54" s="211"/>
      <c r="UTL54" s="211"/>
      <c r="UTM54" s="211"/>
      <c r="UTN54" s="211"/>
      <c r="UTO54" s="211"/>
      <c r="UTP54" s="211"/>
      <c r="UTQ54" s="211"/>
      <c r="UTR54" s="211"/>
      <c r="UTS54" s="211"/>
      <c r="UTT54" s="211"/>
      <c r="UTU54" s="211"/>
      <c r="UTV54" s="211"/>
      <c r="UTW54" s="211"/>
      <c r="UTX54" s="211"/>
      <c r="UTY54" s="211"/>
      <c r="UTZ54" s="211"/>
      <c r="UUA54" s="211"/>
      <c r="UUB54" s="211"/>
      <c r="UUC54" s="211"/>
      <c r="UUD54" s="211"/>
      <c r="UUE54" s="211"/>
      <c r="UUF54" s="211"/>
      <c r="UUG54" s="211"/>
      <c r="UUH54" s="211"/>
      <c r="UUI54" s="211"/>
      <c r="UUJ54" s="211"/>
      <c r="UUK54" s="211"/>
      <c r="UUL54" s="211"/>
      <c r="UUM54" s="211"/>
      <c r="UUN54" s="211"/>
      <c r="UUO54" s="211"/>
      <c r="UUP54" s="211"/>
      <c r="UUQ54" s="211"/>
      <c r="UUR54" s="211"/>
      <c r="UUS54" s="211"/>
      <c r="UUT54" s="211"/>
      <c r="UUU54" s="211"/>
      <c r="UUV54" s="211"/>
      <c r="UUW54" s="211"/>
      <c r="UUX54" s="211"/>
      <c r="UUY54" s="211"/>
      <c r="UUZ54" s="211"/>
      <c r="UVA54" s="211"/>
      <c r="UVB54" s="211"/>
      <c r="UVC54" s="211"/>
      <c r="UVD54" s="211"/>
      <c r="UVE54" s="211"/>
      <c r="UVF54" s="211"/>
      <c r="UVG54" s="211"/>
      <c r="UVH54" s="211"/>
      <c r="UVI54" s="211"/>
      <c r="UVJ54" s="211"/>
      <c r="UVK54" s="211"/>
      <c r="UVL54" s="211"/>
      <c r="UVM54" s="211"/>
      <c r="UVN54" s="211"/>
      <c r="UVO54" s="211"/>
      <c r="UVP54" s="211"/>
      <c r="UVQ54" s="211"/>
      <c r="UVR54" s="211"/>
      <c r="UVS54" s="211"/>
      <c r="UVT54" s="211"/>
      <c r="UVU54" s="211"/>
      <c r="UVV54" s="211"/>
      <c r="UVW54" s="211"/>
      <c r="UVX54" s="211"/>
      <c r="UVY54" s="211"/>
      <c r="UVZ54" s="211"/>
      <c r="UWA54" s="211"/>
      <c r="UWB54" s="211"/>
      <c r="UWC54" s="211"/>
      <c r="UWD54" s="211"/>
      <c r="UWE54" s="211"/>
      <c r="UWF54" s="211"/>
      <c r="UWG54" s="211"/>
      <c r="UWH54" s="211"/>
      <c r="UWI54" s="211"/>
      <c r="UWJ54" s="211"/>
      <c r="UWK54" s="211"/>
      <c r="UWL54" s="211"/>
      <c r="UWM54" s="211"/>
      <c r="UWN54" s="211"/>
      <c r="UWO54" s="211"/>
      <c r="UWP54" s="211"/>
      <c r="UWQ54" s="211"/>
      <c r="UWR54" s="211"/>
      <c r="UWS54" s="211"/>
      <c r="UWT54" s="211"/>
      <c r="UWU54" s="211"/>
      <c r="UWV54" s="211"/>
      <c r="UWW54" s="211"/>
      <c r="UWX54" s="211"/>
      <c r="UWY54" s="211"/>
      <c r="UWZ54" s="211"/>
      <c r="UXA54" s="211"/>
      <c r="UXB54" s="211"/>
      <c r="UXC54" s="211"/>
      <c r="UXD54" s="211"/>
      <c r="UXE54" s="211"/>
      <c r="UXF54" s="211"/>
      <c r="UXG54" s="211"/>
      <c r="UXH54" s="211"/>
      <c r="UXI54" s="211"/>
      <c r="UXJ54" s="211"/>
      <c r="UXK54" s="211"/>
      <c r="UXL54" s="211"/>
      <c r="UXM54" s="211"/>
      <c r="UXN54" s="211"/>
      <c r="UXO54" s="211"/>
      <c r="UXP54" s="211"/>
      <c r="UXQ54" s="211"/>
      <c r="UXR54" s="211"/>
      <c r="UXS54" s="211"/>
      <c r="UXT54" s="211"/>
      <c r="UXU54" s="211"/>
      <c r="UXV54" s="211"/>
      <c r="UXW54" s="211"/>
      <c r="UXX54" s="211"/>
      <c r="UXY54" s="211"/>
      <c r="UXZ54" s="211"/>
      <c r="UYA54" s="211"/>
      <c r="UYB54" s="211"/>
      <c r="UYC54" s="211"/>
      <c r="UYD54" s="211"/>
      <c r="UYE54" s="211"/>
      <c r="UYF54" s="211"/>
      <c r="UYG54" s="211"/>
      <c r="UYH54" s="211"/>
      <c r="UYI54" s="211"/>
      <c r="UYJ54" s="211"/>
      <c r="UYK54" s="211"/>
      <c r="UYL54" s="211"/>
      <c r="UYM54" s="211"/>
      <c r="UYN54" s="211"/>
      <c r="UYO54" s="211"/>
      <c r="UYP54" s="211"/>
      <c r="UYQ54" s="211"/>
      <c r="UYR54" s="211"/>
      <c r="UYS54" s="211"/>
      <c r="UYT54" s="211"/>
      <c r="UYU54" s="211"/>
      <c r="UYV54" s="211"/>
      <c r="UYW54" s="211"/>
      <c r="UYX54" s="211"/>
      <c r="UYY54" s="211"/>
      <c r="UYZ54" s="211"/>
      <c r="UZA54" s="211"/>
      <c r="UZB54" s="211"/>
      <c r="UZC54" s="211"/>
      <c r="UZD54" s="211"/>
      <c r="UZE54" s="211"/>
      <c r="UZF54" s="211"/>
      <c r="UZG54" s="211"/>
      <c r="UZH54" s="211"/>
      <c r="UZI54" s="211"/>
      <c r="UZJ54" s="211"/>
      <c r="UZK54" s="211"/>
      <c r="UZL54" s="211"/>
      <c r="UZM54" s="211"/>
      <c r="UZN54" s="211"/>
      <c r="UZO54" s="211"/>
      <c r="UZP54" s="211"/>
      <c r="UZQ54" s="211"/>
      <c r="UZR54" s="211"/>
      <c r="UZS54" s="211"/>
      <c r="UZT54" s="211"/>
      <c r="UZU54" s="211"/>
      <c r="UZV54" s="211"/>
      <c r="UZW54" s="211"/>
      <c r="UZX54" s="211"/>
      <c r="UZY54" s="211"/>
      <c r="UZZ54" s="211"/>
      <c r="VAA54" s="211"/>
      <c r="VAB54" s="211"/>
      <c r="VAC54" s="211"/>
      <c r="VAD54" s="211"/>
      <c r="VAE54" s="211"/>
      <c r="VAF54" s="211"/>
      <c r="VAG54" s="211"/>
      <c r="VAH54" s="211"/>
      <c r="VAI54" s="211"/>
      <c r="VAJ54" s="211"/>
      <c r="VAK54" s="211"/>
      <c r="VAL54" s="211"/>
      <c r="VAM54" s="211"/>
      <c r="VAN54" s="211"/>
      <c r="VAO54" s="211"/>
      <c r="VAP54" s="211"/>
      <c r="VAQ54" s="211"/>
      <c r="VAR54" s="211"/>
      <c r="VAS54" s="211"/>
      <c r="VAT54" s="211"/>
      <c r="VAU54" s="211"/>
      <c r="VAV54" s="211"/>
      <c r="VAW54" s="211"/>
      <c r="VAX54" s="211"/>
      <c r="VAY54" s="211"/>
      <c r="VAZ54" s="211"/>
      <c r="VBA54" s="211"/>
      <c r="VBB54" s="211"/>
      <c r="VBC54" s="211"/>
      <c r="VBD54" s="211"/>
      <c r="VBE54" s="211"/>
      <c r="VBF54" s="211"/>
      <c r="VBG54" s="211"/>
      <c r="VBH54" s="211"/>
      <c r="VBI54" s="211"/>
      <c r="VBJ54" s="211"/>
      <c r="VBK54" s="211"/>
      <c r="VBL54" s="211"/>
      <c r="VBM54" s="211"/>
      <c r="VBN54" s="211"/>
      <c r="VBO54" s="211"/>
      <c r="VBP54" s="211"/>
      <c r="VBQ54" s="211"/>
      <c r="VBR54" s="211"/>
      <c r="VBS54" s="211"/>
      <c r="VBT54" s="211"/>
      <c r="VBU54" s="211"/>
      <c r="VBV54" s="211"/>
      <c r="VBW54" s="211"/>
      <c r="VBX54" s="211"/>
      <c r="VBY54" s="211"/>
      <c r="VBZ54" s="211"/>
      <c r="VCA54" s="211"/>
      <c r="VCB54" s="211"/>
      <c r="VCC54" s="211"/>
      <c r="VCD54" s="211"/>
      <c r="VCE54" s="211"/>
      <c r="VCF54" s="211"/>
      <c r="VCG54" s="211"/>
      <c r="VCH54" s="211"/>
      <c r="VCI54" s="211"/>
      <c r="VCJ54" s="211"/>
      <c r="VCK54" s="211"/>
      <c r="VCL54" s="211"/>
      <c r="VCM54" s="211"/>
      <c r="VCN54" s="211"/>
      <c r="VCO54" s="211"/>
      <c r="VCP54" s="211"/>
      <c r="VCQ54" s="211"/>
      <c r="VCR54" s="211"/>
      <c r="VCS54" s="211"/>
      <c r="VCT54" s="211"/>
      <c r="VCU54" s="211"/>
      <c r="VCV54" s="211"/>
      <c r="VCW54" s="211"/>
      <c r="VCX54" s="211"/>
      <c r="VCY54" s="211"/>
      <c r="VCZ54" s="211"/>
      <c r="VDA54" s="211"/>
      <c r="VDB54" s="211"/>
      <c r="VDC54" s="211"/>
      <c r="VDD54" s="211"/>
      <c r="VDE54" s="211"/>
      <c r="VDF54" s="211"/>
      <c r="VDG54" s="211"/>
      <c r="VDH54" s="211"/>
      <c r="VDI54" s="211"/>
      <c r="VDJ54" s="211"/>
      <c r="VDK54" s="211"/>
      <c r="VDL54" s="211"/>
      <c r="VDM54" s="211"/>
      <c r="VDN54" s="211"/>
      <c r="VDO54" s="211"/>
      <c r="VDP54" s="211"/>
      <c r="VDQ54" s="211"/>
      <c r="VDR54" s="211"/>
      <c r="VDS54" s="211"/>
      <c r="VDT54" s="211"/>
      <c r="VDU54" s="211"/>
      <c r="VDV54" s="211"/>
      <c r="VDW54" s="211"/>
      <c r="VDX54" s="211"/>
      <c r="VDY54" s="211"/>
      <c r="VDZ54" s="211"/>
      <c r="VEA54" s="211"/>
      <c r="VEB54" s="211"/>
      <c r="VEC54" s="211"/>
      <c r="VED54" s="211"/>
      <c r="VEE54" s="211"/>
      <c r="VEF54" s="211"/>
      <c r="VEG54" s="211"/>
      <c r="VEH54" s="211"/>
      <c r="VEI54" s="211"/>
      <c r="VEJ54" s="211"/>
      <c r="VEK54" s="211"/>
      <c r="VEL54" s="211"/>
      <c r="VEM54" s="211"/>
      <c r="VEN54" s="211"/>
      <c r="VEO54" s="211"/>
      <c r="VEP54" s="211"/>
      <c r="VEQ54" s="211"/>
      <c r="VER54" s="211"/>
      <c r="VES54" s="211"/>
      <c r="VET54" s="211"/>
      <c r="VEU54" s="211"/>
      <c r="VEV54" s="211"/>
      <c r="VEW54" s="211"/>
      <c r="VEX54" s="211"/>
      <c r="VEY54" s="211"/>
      <c r="VEZ54" s="211"/>
      <c r="VFA54" s="211"/>
      <c r="VFB54" s="211"/>
      <c r="VFC54" s="211"/>
      <c r="VFD54" s="211"/>
      <c r="VFE54" s="211"/>
      <c r="VFF54" s="211"/>
      <c r="VFG54" s="211"/>
      <c r="VFH54" s="211"/>
      <c r="VFI54" s="211"/>
      <c r="VFJ54" s="211"/>
      <c r="VFK54" s="211"/>
      <c r="VFL54" s="211"/>
      <c r="VFM54" s="211"/>
      <c r="VFN54" s="211"/>
      <c r="VFO54" s="211"/>
      <c r="VFP54" s="211"/>
      <c r="VFQ54" s="211"/>
      <c r="VFR54" s="211"/>
      <c r="VFS54" s="211"/>
      <c r="VFT54" s="211"/>
      <c r="VFU54" s="211"/>
      <c r="VFV54" s="211"/>
      <c r="VFW54" s="211"/>
      <c r="VFX54" s="211"/>
      <c r="VFY54" s="211"/>
      <c r="VFZ54" s="211"/>
      <c r="VGA54" s="211"/>
      <c r="VGB54" s="211"/>
      <c r="VGC54" s="211"/>
      <c r="VGD54" s="211"/>
      <c r="VGE54" s="211"/>
      <c r="VGF54" s="211"/>
      <c r="VGG54" s="211"/>
      <c r="VGH54" s="211"/>
      <c r="VGI54" s="211"/>
      <c r="VGJ54" s="211"/>
      <c r="VGK54" s="211"/>
      <c r="VGL54" s="211"/>
      <c r="VGM54" s="211"/>
      <c r="VGN54" s="211"/>
      <c r="VGO54" s="211"/>
      <c r="VGP54" s="211"/>
      <c r="VGQ54" s="211"/>
      <c r="VGR54" s="211"/>
      <c r="VGS54" s="211"/>
      <c r="VGT54" s="211"/>
      <c r="VGU54" s="211"/>
      <c r="VGV54" s="211"/>
      <c r="VGW54" s="211"/>
      <c r="VGX54" s="211"/>
      <c r="VGY54" s="211"/>
      <c r="VGZ54" s="211"/>
      <c r="VHA54" s="211"/>
      <c r="VHB54" s="211"/>
      <c r="VHC54" s="211"/>
      <c r="VHD54" s="211"/>
      <c r="VHE54" s="211"/>
      <c r="VHF54" s="211"/>
      <c r="VHG54" s="211"/>
      <c r="VHH54" s="211"/>
      <c r="VHI54" s="211"/>
      <c r="VHJ54" s="211"/>
      <c r="VHK54" s="211"/>
      <c r="VHL54" s="211"/>
      <c r="VHM54" s="211"/>
      <c r="VHN54" s="211"/>
      <c r="VHO54" s="211"/>
      <c r="VHP54" s="211"/>
      <c r="VHQ54" s="211"/>
      <c r="VHR54" s="211"/>
      <c r="VHS54" s="211"/>
      <c r="VHT54" s="211"/>
      <c r="VHU54" s="211"/>
      <c r="VHV54" s="211"/>
      <c r="VHW54" s="211"/>
      <c r="VHX54" s="211"/>
      <c r="VHY54" s="211"/>
      <c r="VHZ54" s="211"/>
      <c r="VIA54" s="211"/>
      <c r="VIB54" s="211"/>
      <c r="VIC54" s="211"/>
      <c r="VID54" s="211"/>
      <c r="VIE54" s="211"/>
      <c r="VIF54" s="211"/>
      <c r="VIG54" s="211"/>
      <c r="VIH54" s="211"/>
      <c r="VII54" s="211"/>
      <c r="VIJ54" s="211"/>
      <c r="VIK54" s="211"/>
      <c r="VIL54" s="211"/>
      <c r="VIM54" s="211"/>
      <c r="VIN54" s="211"/>
      <c r="VIO54" s="211"/>
      <c r="VIP54" s="211"/>
      <c r="VIQ54" s="211"/>
      <c r="VIR54" s="211"/>
      <c r="VIS54" s="211"/>
      <c r="VIT54" s="211"/>
      <c r="VIU54" s="211"/>
      <c r="VIV54" s="211"/>
      <c r="VIW54" s="211"/>
      <c r="VIX54" s="211"/>
      <c r="VIY54" s="211"/>
      <c r="VIZ54" s="211"/>
      <c r="VJA54" s="211"/>
      <c r="VJB54" s="211"/>
      <c r="VJC54" s="211"/>
      <c r="VJD54" s="211"/>
      <c r="VJE54" s="211"/>
      <c r="VJF54" s="211"/>
      <c r="VJG54" s="211"/>
      <c r="VJH54" s="211"/>
      <c r="VJI54" s="211"/>
      <c r="VJJ54" s="211"/>
      <c r="VJK54" s="211"/>
      <c r="VJL54" s="211"/>
      <c r="VJM54" s="211"/>
      <c r="VJN54" s="211"/>
      <c r="VJO54" s="211"/>
      <c r="VJP54" s="211"/>
      <c r="VJQ54" s="211"/>
      <c r="VJR54" s="211"/>
      <c r="VJS54" s="211"/>
      <c r="VJT54" s="211"/>
      <c r="VJU54" s="211"/>
      <c r="VJV54" s="211"/>
      <c r="VJW54" s="211"/>
      <c r="VJX54" s="211"/>
      <c r="VJY54" s="211"/>
      <c r="VJZ54" s="211"/>
      <c r="VKA54" s="211"/>
      <c r="VKB54" s="211"/>
      <c r="VKC54" s="211"/>
      <c r="VKD54" s="211"/>
      <c r="VKE54" s="211"/>
      <c r="VKF54" s="211"/>
      <c r="VKG54" s="211"/>
      <c r="VKH54" s="211"/>
      <c r="VKI54" s="211"/>
      <c r="VKJ54" s="211"/>
      <c r="VKK54" s="211"/>
      <c r="VKL54" s="211"/>
      <c r="VKM54" s="211"/>
      <c r="VKN54" s="211"/>
      <c r="VKO54" s="211"/>
      <c r="VKP54" s="211"/>
      <c r="VKQ54" s="211"/>
      <c r="VKR54" s="211"/>
      <c r="VKS54" s="211"/>
      <c r="VKT54" s="211"/>
      <c r="VKU54" s="211"/>
      <c r="VKV54" s="211"/>
      <c r="VKW54" s="211"/>
      <c r="VKX54" s="211"/>
      <c r="VKY54" s="211"/>
      <c r="VKZ54" s="211"/>
      <c r="VLA54" s="211"/>
      <c r="VLB54" s="211"/>
      <c r="VLC54" s="211"/>
      <c r="VLD54" s="211"/>
      <c r="VLE54" s="211"/>
      <c r="VLF54" s="211"/>
      <c r="VLG54" s="211"/>
      <c r="VLH54" s="211"/>
      <c r="VLI54" s="211"/>
      <c r="VLJ54" s="211"/>
      <c r="VLK54" s="211"/>
      <c r="VLL54" s="211"/>
      <c r="VLM54" s="211"/>
      <c r="VLN54" s="211"/>
      <c r="VLO54" s="211"/>
      <c r="VLP54" s="211"/>
      <c r="VLQ54" s="211"/>
      <c r="VLR54" s="211"/>
      <c r="VLS54" s="211"/>
      <c r="VLT54" s="211"/>
      <c r="VLU54" s="211"/>
      <c r="VLV54" s="211"/>
      <c r="VLW54" s="211"/>
      <c r="VLX54" s="211"/>
      <c r="VLY54" s="211"/>
      <c r="VLZ54" s="211"/>
      <c r="VMA54" s="211"/>
      <c r="VMB54" s="211"/>
      <c r="VMC54" s="211"/>
      <c r="VMD54" s="211"/>
      <c r="VME54" s="211"/>
      <c r="VMF54" s="211"/>
      <c r="VMG54" s="211"/>
      <c r="VMH54" s="211"/>
      <c r="VMI54" s="211"/>
      <c r="VMJ54" s="211"/>
      <c r="VMK54" s="211"/>
      <c r="VML54" s="211"/>
      <c r="VMM54" s="211"/>
      <c r="VMN54" s="211"/>
      <c r="VMO54" s="211"/>
      <c r="VMP54" s="211"/>
      <c r="VMQ54" s="211"/>
      <c r="VMR54" s="211"/>
      <c r="VMS54" s="211"/>
      <c r="VMT54" s="211"/>
      <c r="VMU54" s="211"/>
      <c r="VMV54" s="211"/>
      <c r="VMW54" s="211"/>
      <c r="VMX54" s="211"/>
      <c r="VMY54" s="211"/>
      <c r="VMZ54" s="211"/>
      <c r="VNA54" s="211"/>
      <c r="VNB54" s="211"/>
      <c r="VNC54" s="211"/>
      <c r="VND54" s="211"/>
      <c r="VNE54" s="211"/>
      <c r="VNF54" s="211"/>
      <c r="VNG54" s="211"/>
      <c r="VNH54" s="211"/>
      <c r="VNI54" s="211"/>
      <c r="VNJ54" s="211"/>
      <c r="VNK54" s="211"/>
      <c r="VNL54" s="211"/>
      <c r="VNM54" s="211"/>
      <c r="VNN54" s="211"/>
      <c r="VNO54" s="211"/>
      <c r="VNP54" s="211"/>
      <c r="VNQ54" s="211"/>
      <c r="VNR54" s="211"/>
      <c r="VNS54" s="211"/>
      <c r="VNT54" s="211"/>
      <c r="VNU54" s="211"/>
      <c r="VNV54" s="211"/>
      <c r="VNW54" s="211"/>
      <c r="VNX54" s="211"/>
      <c r="VNY54" s="211"/>
      <c r="VNZ54" s="211"/>
      <c r="VOA54" s="211"/>
      <c r="VOB54" s="211"/>
      <c r="VOC54" s="211"/>
      <c r="VOD54" s="211"/>
      <c r="VOE54" s="211"/>
      <c r="VOF54" s="211"/>
      <c r="VOG54" s="211"/>
      <c r="VOH54" s="211"/>
      <c r="VOI54" s="211"/>
      <c r="VOJ54" s="211"/>
      <c r="VOK54" s="211"/>
      <c r="VOL54" s="211"/>
      <c r="VOM54" s="211"/>
      <c r="VON54" s="211"/>
      <c r="VOO54" s="211"/>
      <c r="VOP54" s="211"/>
      <c r="VOQ54" s="211"/>
      <c r="VOR54" s="211"/>
      <c r="VOS54" s="211"/>
      <c r="VOT54" s="211"/>
      <c r="VOU54" s="211"/>
      <c r="VOV54" s="211"/>
      <c r="VOW54" s="211"/>
      <c r="VOX54" s="211"/>
      <c r="VOY54" s="211"/>
      <c r="VOZ54" s="211"/>
      <c r="VPA54" s="211"/>
      <c r="VPB54" s="211"/>
      <c r="VPC54" s="211"/>
      <c r="VPD54" s="211"/>
      <c r="VPE54" s="211"/>
      <c r="VPF54" s="211"/>
      <c r="VPG54" s="211"/>
      <c r="VPH54" s="211"/>
      <c r="VPI54" s="211"/>
      <c r="VPJ54" s="211"/>
      <c r="VPK54" s="211"/>
      <c r="VPL54" s="211"/>
      <c r="VPM54" s="211"/>
      <c r="VPN54" s="211"/>
      <c r="VPO54" s="211"/>
      <c r="VPP54" s="211"/>
      <c r="VPQ54" s="211"/>
      <c r="VPR54" s="211"/>
      <c r="VPS54" s="211"/>
      <c r="VPT54" s="211"/>
      <c r="VPU54" s="211"/>
      <c r="VPV54" s="211"/>
      <c r="VPW54" s="211"/>
      <c r="VPX54" s="211"/>
      <c r="VPY54" s="211"/>
      <c r="VPZ54" s="211"/>
      <c r="VQA54" s="211"/>
      <c r="VQB54" s="211"/>
      <c r="VQC54" s="211"/>
      <c r="VQD54" s="211"/>
      <c r="VQE54" s="211"/>
      <c r="VQF54" s="211"/>
      <c r="VQG54" s="211"/>
      <c r="VQH54" s="211"/>
      <c r="VQI54" s="211"/>
      <c r="VQJ54" s="211"/>
      <c r="VQK54" s="211"/>
      <c r="VQL54" s="211"/>
      <c r="VQM54" s="211"/>
      <c r="VQN54" s="211"/>
      <c r="VQO54" s="211"/>
      <c r="VQP54" s="211"/>
      <c r="VQQ54" s="211"/>
      <c r="VQR54" s="211"/>
      <c r="VQS54" s="211"/>
      <c r="VQT54" s="211"/>
      <c r="VQU54" s="211"/>
      <c r="VQV54" s="211"/>
      <c r="VQW54" s="211"/>
      <c r="VQX54" s="211"/>
      <c r="VQY54" s="211"/>
      <c r="VQZ54" s="211"/>
      <c r="VRA54" s="211"/>
      <c r="VRB54" s="211"/>
      <c r="VRC54" s="211"/>
      <c r="VRD54" s="211"/>
      <c r="VRE54" s="211"/>
      <c r="VRF54" s="211"/>
      <c r="VRG54" s="211"/>
      <c r="VRH54" s="211"/>
      <c r="VRI54" s="211"/>
      <c r="VRJ54" s="211"/>
      <c r="VRK54" s="211"/>
      <c r="VRL54" s="211"/>
      <c r="VRM54" s="211"/>
      <c r="VRN54" s="211"/>
      <c r="VRO54" s="211"/>
      <c r="VRP54" s="211"/>
      <c r="VRQ54" s="211"/>
      <c r="VRR54" s="211"/>
      <c r="VRS54" s="211"/>
      <c r="VRT54" s="211"/>
      <c r="VRU54" s="211"/>
      <c r="VRV54" s="211"/>
      <c r="VRW54" s="211"/>
      <c r="VRX54" s="211"/>
      <c r="VRY54" s="211"/>
      <c r="VRZ54" s="211"/>
      <c r="VSA54" s="211"/>
      <c r="VSB54" s="211"/>
      <c r="VSC54" s="211"/>
      <c r="VSD54" s="211"/>
      <c r="VSE54" s="211"/>
      <c r="VSF54" s="211"/>
      <c r="VSG54" s="211"/>
      <c r="VSH54" s="211"/>
      <c r="VSI54" s="211"/>
      <c r="VSJ54" s="211"/>
      <c r="VSK54" s="211"/>
      <c r="VSL54" s="211"/>
      <c r="VSM54" s="211"/>
      <c r="VSN54" s="211"/>
      <c r="VSO54" s="211"/>
      <c r="VSP54" s="211"/>
      <c r="VSQ54" s="211"/>
      <c r="VSR54" s="211"/>
      <c r="VSS54" s="211"/>
      <c r="VST54" s="211"/>
      <c r="VSU54" s="211"/>
      <c r="VSV54" s="211"/>
      <c r="VSW54" s="211"/>
      <c r="VSX54" s="211"/>
      <c r="VSY54" s="211"/>
      <c r="VSZ54" s="211"/>
      <c r="VTA54" s="211"/>
      <c r="VTB54" s="211"/>
      <c r="VTC54" s="211"/>
      <c r="VTD54" s="211"/>
      <c r="VTE54" s="211"/>
      <c r="VTF54" s="211"/>
      <c r="VTG54" s="211"/>
      <c r="VTH54" s="211"/>
      <c r="VTI54" s="211"/>
      <c r="VTJ54" s="211"/>
      <c r="VTK54" s="211"/>
      <c r="VTL54" s="211"/>
      <c r="VTM54" s="211"/>
      <c r="VTN54" s="211"/>
      <c r="VTO54" s="211"/>
      <c r="VTP54" s="211"/>
      <c r="VTQ54" s="211"/>
      <c r="VTR54" s="211"/>
      <c r="VTS54" s="211"/>
      <c r="VTT54" s="211"/>
      <c r="VTU54" s="211"/>
      <c r="VTV54" s="211"/>
      <c r="VTW54" s="211"/>
      <c r="VTX54" s="211"/>
      <c r="VTY54" s="211"/>
      <c r="VTZ54" s="211"/>
      <c r="VUA54" s="211"/>
      <c r="VUB54" s="211"/>
      <c r="VUC54" s="211"/>
      <c r="VUD54" s="211"/>
      <c r="VUE54" s="211"/>
      <c r="VUF54" s="211"/>
      <c r="VUG54" s="211"/>
      <c r="VUH54" s="211"/>
      <c r="VUI54" s="211"/>
      <c r="VUJ54" s="211"/>
      <c r="VUK54" s="211"/>
      <c r="VUL54" s="211"/>
      <c r="VUM54" s="211"/>
      <c r="VUN54" s="211"/>
      <c r="VUO54" s="211"/>
      <c r="VUP54" s="211"/>
      <c r="VUQ54" s="211"/>
      <c r="VUR54" s="211"/>
      <c r="VUS54" s="211"/>
      <c r="VUT54" s="211"/>
      <c r="VUU54" s="211"/>
      <c r="VUV54" s="211"/>
      <c r="VUW54" s="211"/>
      <c r="VUX54" s="211"/>
      <c r="VUY54" s="211"/>
      <c r="VUZ54" s="211"/>
      <c r="VVA54" s="211"/>
      <c r="VVB54" s="211"/>
      <c r="VVC54" s="211"/>
      <c r="VVD54" s="211"/>
      <c r="VVE54" s="211"/>
      <c r="VVF54" s="211"/>
      <c r="VVG54" s="211"/>
      <c r="VVH54" s="211"/>
      <c r="VVI54" s="211"/>
      <c r="VVJ54" s="211"/>
      <c r="VVK54" s="211"/>
      <c r="VVL54" s="211"/>
      <c r="VVM54" s="211"/>
      <c r="VVN54" s="211"/>
      <c r="VVO54" s="211"/>
      <c r="VVP54" s="211"/>
      <c r="VVQ54" s="211"/>
      <c r="VVR54" s="211"/>
      <c r="VVS54" s="211"/>
      <c r="VVT54" s="211"/>
      <c r="VVU54" s="211"/>
      <c r="VVV54" s="211"/>
      <c r="VVW54" s="211"/>
      <c r="VVX54" s="211"/>
      <c r="VVY54" s="211"/>
      <c r="VVZ54" s="211"/>
      <c r="VWA54" s="211"/>
      <c r="VWB54" s="211"/>
      <c r="VWC54" s="211"/>
      <c r="VWD54" s="211"/>
      <c r="VWE54" s="211"/>
      <c r="VWF54" s="211"/>
      <c r="VWG54" s="211"/>
      <c r="VWH54" s="211"/>
      <c r="VWI54" s="211"/>
      <c r="VWJ54" s="211"/>
      <c r="VWK54" s="211"/>
      <c r="VWL54" s="211"/>
      <c r="VWM54" s="211"/>
      <c r="VWN54" s="211"/>
      <c r="VWO54" s="211"/>
      <c r="VWP54" s="211"/>
      <c r="VWQ54" s="211"/>
      <c r="VWR54" s="211"/>
      <c r="VWS54" s="211"/>
      <c r="VWT54" s="211"/>
      <c r="VWU54" s="211"/>
      <c r="VWV54" s="211"/>
      <c r="VWW54" s="211"/>
      <c r="VWX54" s="211"/>
      <c r="VWY54" s="211"/>
      <c r="VWZ54" s="211"/>
      <c r="VXA54" s="211"/>
      <c r="VXB54" s="211"/>
      <c r="VXC54" s="211"/>
      <c r="VXD54" s="211"/>
      <c r="VXE54" s="211"/>
      <c r="VXF54" s="211"/>
      <c r="VXG54" s="211"/>
      <c r="VXH54" s="211"/>
      <c r="VXI54" s="211"/>
      <c r="VXJ54" s="211"/>
      <c r="VXK54" s="211"/>
      <c r="VXL54" s="211"/>
      <c r="VXM54" s="211"/>
      <c r="VXN54" s="211"/>
      <c r="VXO54" s="211"/>
      <c r="VXP54" s="211"/>
      <c r="VXQ54" s="211"/>
      <c r="VXR54" s="211"/>
      <c r="VXS54" s="211"/>
      <c r="VXT54" s="211"/>
      <c r="VXU54" s="211"/>
      <c r="VXV54" s="211"/>
      <c r="VXW54" s="211"/>
      <c r="VXX54" s="211"/>
      <c r="VXY54" s="211"/>
      <c r="VXZ54" s="211"/>
      <c r="VYA54" s="211"/>
      <c r="VYB54" s="211"/>
      <c r="VYC54" s="211"/>
      <c r="VYD54" s="211"/>
      <c r="VYE54" s="211"/>
      <c r="VYF54" s="211"/>
      <c r="VYG54" s="211"/>
      <c r="VYH54" s="211"/>
      <c r="VYI54" s="211"/>
      <c r="VYJ54" s="211"/>
      <c r="VYK54" s="211"/>
      <c r="VYL54" s="211"/>
      <c r="VYM54" s="211"/>
      <c r="VYN54" s="211"/>
      <c r="VYO54" s="211"/>
      <c r="VYP54" s="211"/>
      <c r="VYQ54" s="211"/>
      <c r="VYR54" s="211"/>
      <c r="VYS54" s="211"/>
      <c r="VYT54" s="211"/>
      <c r="VYU54" s="211"/>
      <c r="VYV54" s="211"/>
      <c r="VYW54" s="211"/>
      <c r="VYX54" s="211"/>
      <c r="VYY54" s="211"/>
      <c r="VYZ54" s="211"/>
      <c r="VZA54" s="211"/>
      <c r="VZB54" s="211"/>
      <c r="VZC54" s="211"/>
      <c r="VZD54" s="211"/>
      <c r="VZE54" s="211"/>
      <c r="VZF54" s="211"/>
      <c r="VZG54" s="211"/>
      <c r="VZH54" s="211"/>
      <c r="VZI54" s="211"/>
      <c r="VZJ54" s="211"/>
      <c r="VZK54" s="211"/>
      <c r="VZL54" s="211"/>
      <c r="VZM54" s="211"/>
      <c r="VZN54" s="211"/>
      <c r="VZO54" s="211"/>
      <c r="VZP54" s="211"/>
      <c r="VZQ54" s="211"/>
      <c r="VZR54" s="211"/>
      <c r="VZS54" s="211"/>
      <c r="VZT54" s="211"/>
      <c r="VZU54" s="211"/>
      <c r="VZV54" s="211"/>
      <c r="VZW54" s="211"/>
      <c r="VZX54" s="211"/>
      <c r="VZY54" s="211"/>
      <c r="VZZ54" s="211"/>
      <c r="WAA54" s="211"/>
      <c r="WAB54" s="211"/>
      <c r="WAC54" s="211"/>
      <c r="WAD54" s="211"/>
      <c r="WAE54" s="211"/>
      <c r="WAF54" s="211"/>
      <c r="WAG54" s="211"/>
      <c r="WAH54" s="211"/>
      <c r="WAI54" s="211"/>
      <c r="WAJ54" s="211"/>
      <c r="WAK54" s="211"/>
      <c r="WAL54" s="211"/>
      <c r="WAM54" s="211"/>
      <c r="WAN54" s="211"/>
      <c r="WAO54" s="211"/>
      <c r="WAP54" s="211"/>
      <c r="WAQ54" s="211"/>
      <c r="WAR54" s="211"/>
      <c r="WAS54" s="211"/>
      <c r="WAT54" s="211"/>
      <c r="WAU54" s="211"/>
      <c r="WAV54" s="211"/>
      <c r="WAW54" s="211"/>
      <c r="WAX54" s="211"/>
      <c r="WAY54" s="211"/>
      <c r="WAZ54" s="211"/>
      <c r="WBA54" s="211"/>
      <c r="WBB54" s="211"/>
      <c r="WBC54" s="211"/>
      <c r="WBD54" s="211"/>
      <c r="WBE54" s="211"/>
      <c r="WBF54" s="211"/>
      <c r="WBG54" s="211"/>
      <c r="WBH54" s="211"/>
      <c r="WBI54" s="211"/>
      <c r="WBJ54" s="211"/>
      <c r="WBK54" s="211"/>
      <c r="WBL54" s="211"/>
      <c r="WBM54" s="211"/>
      <c r="WBN54" s="211"/>
      <c r="WBO54" s="211"/>
      <c r="WBP54" s="211"/>
      <c r="WBQ54" s="211"/>
      <c r="WBR54" s="211"/>
      <c r="WBS54" s="211"/>
      <c r="WBT54" s="211"/>
      <c r="WBU54" s="211"/>
      <c r="WBV54" s="211"/>
      <c r="WBW54" s="211"/>
      <c r="WBX54" s="211"/>
      <c r="WBY54" s="211"/>
      <c r="WBZ54" s="211"/>
      <c r="WCA54" s="211"/>
      <c r="WCB54" s="211"/>
      <c r="WCC54" s="211"/>
      <c r="WCD54" s="211"/>
      <c r="WCE54" s="211"/>
      <c r="WCF54" s="211"/>
      <c r="WCG54" s="211"/>
      <c r="WCH54" s="211"/>
      <c r="WCI54" s="211"/>
      <c r="WCJ54" s="211"/>
      <c r="WCK54" s="211"/>
      <c r="WCL54" s="211"/>
      <c r="WCM54" s="211"/>
      <c r="WCN54" s="211"/>
      <c r="WCO54" s="211"/>
      <c r="WCP54" s="211"/>
      <c r="WCQ54" s="211"/>
      <c r="WCR54" s="211"/>
      <c r="WCS54" s="211"/>
      <c r="WCT54" s="211"/>
      <c r="WCU54" s="211"/>
      <c r="WCV54" s="211"/>
      <c r="WCW54" s="211"/>
      <c r="WCX54" s="211"/>
      <c r="WCY54" s="211"/>
      <c r="WCZ54" s="211"/>
      <c r="WDA54" s="211"/>
      <c r="WDB54" s="211"/>
      <c r="WDC54" s="211"/>
      <c r="WDD54" s="211"/>
      <c r="WDE54" s="211"/>
      <c r="WDF54" s="211"/>
      <c r="WDG54" s="211"/>
      <c r="WDH54" s="211"/>
      <c r="WDI54" s="211"/>
      <c r="WDJ54" s="211"/>
      <c r="WDK54" s="211"/>
      <c r="WDL54" s="211"/>
      <c r="WDM54" s="211"/>
      <c r="WDN54" s="211"/>
      <c r="WDO54" s="211"/>
      <c r="WDP54" s="211"/>
      <c r="WDQ54" s="211"/>
      <c r="WDR54" s="211"/>
      <c r="WDS54" s="211"/>
      <c r="WDT54" s="211"/>
      <c r="WDU54" s="211"/>
      <c r="WDV54" s="211"/>
      <c r="WDW54" s="211"/>
      <c r="WDX54" s="211"/>
      <c r="WDY54" s="211"/>
      <c r="WDZ54" s="211"/>
      <c r="WEA54" s="211"/>
      <c r="WEB54" s="211"/>
      <c r="WEC54" s="211"/>
      <c r="WED54" s="211"/>
      <c r="WEE54" s="211"/>
      <c r="WEF54" s="211"/>
      <c r="WEG54" s="211"/>
      <c r="WEH54" s="211"/>
      <c r="WEI54" s="211"/>
      <c r="WEJ54" s="211"/>
      <c r="WEK54" s="211"/>
      <c r="WEL54" s="211"/>
      <c r="WEM54" s="211"/>
      <c r="WEN54" s="211"/>
      <c r="WEO54" s="211"/>
      <c r="WEP54" s="211"/>
      <c r="WEQ54" s="211"/>
      <c r="WER54" s="211"/>
      <c r="WES54" s="211"/>
      <c r="WET54" s="211"/>
      <c r="WEU54" s="211"/>
      <c r="WEV54" s="211"/>
      <c r="WEW54" s="211"/>
      <c r="WEX54" s="211"/>
      <c r="WEY54" s="211"/>
      <c r="WEZ54" s="211"/>
      <c r="WFA54" s="211"/>
      <c r="WFB54" s="211"/>
      <c r="WFC54" s="211"/>
      <c r="WFD54" s="211"/>
      <c r="WFE54" s="211"/>
      <c r="WFF54" s="211"/>
      <c r="WFG54" s="211"/>
      <c r="WFH54" s="211"/>
      <c r="WFI54" s="211"/>
      <c r="WFJ54" s="211"/>
      <c r="WFK54" s="211"/>
      <c r="WFL54" s="211"/>
      <c r="WFM54" s="211"/>
      <c r="WFN54" s="211"/>
      <c r="WFO54" s="211"/>
      <c r="WFP54" s="211"/>
      <c r="WFQ54" s="211"/>
      <c r="WFR54" s="211"/>
      <c r="WFS54" s="211"/>
      <c r="WFT54" s="211"/>
      <c r="WFU54" s="211"/>
      <c r="WFV54" s="211"/>
      <c r="WFW54" s="211"/>
      <c r="WFX54" s="211"/>
      <c r="WFY54" s="211"/>
      <c r="WFZ54" s="211"/>
      <c r="WGA54" s="211"/>
      <c r="WGB54" s="211"/>
      <c r="WGC54" s="211"/>
      <c r="WGD54" s="211"/>
      <c r="WGE54" s="211"/>
      <c r="WGF54" s="211"/>
      <c r="WGG54" s="211"/>
      <c r="WGH54" s="211"/>
      <c r="WGI54" s="211"/>
      <c r="WGJ54" s="211"/>
      <c r="WGK54" s="211"/>
      <c r="WGL54" s="211"/>
      <c r="WGM54" s="211"/>
      <c r="WGN54" s="211"/>
      <c r="WGO54" s="211"/>
      <c r="WGP54" s="211"/>
      <c r="WGQ54" s="211"/>
      <c r="WGR54" s="211"/>
      <c r="WGS54" s="211"/>
      <c r="WGT54" s="211"/>
      <c r="WGU54" s="211"/>
      <c r="WGV54" s="211"/>
      <c r="WGW54" s="211"/>
      <c r="WGX54" s="211"/>
      <c r="WGY54" s="211"/>
      <c r="WGZ54" s="211"/>
      <c r="WHA54" s="211"/>
      <c r="WHB54" s="211"/>
      <c r="WHC54" s="211"/>
      <c r="WHD54" s="211"/>
      <c r="WHE54" s="211"/>
      <c r="WHF54" s="211"/>
      <c r="WHG54" s="211"/>
      <c r="WHH54" s="211"/>
      <c r="WHI54" s="211"/>
      <c r="WHJ54" s="211"/>
      <c r="WHK54" s="211"/>
      <c r="WHL54" s="211"/>
      <c r="WHM54" s="211"/>
      <c r="WHN54" s="211"/>
      <c r="WHO54" s="211"/>
      <c r="WHP54" s="211"/>
      <c r="WHQ54" s="211"/>
      <c r="WHR54" s="211"/>
      <c r="WHS54" s="211"/>
      <c r="WHT54" s="211"/>
      <c r="WHU54" s="211"/>
      <c r="WHV54" s="211"/>
      <c r="WHW54" s="211"/>
      <c r="WHX54" s="211"/>
      <c r="WHY54" s="211"/>
      <c r="WHZ54" s="211"/>
      <c r="WIA54" s="211"/>
      <c r="WIB54" s="211"/>
      <c r="WIC54" s="211"/>
      <c r="WID54" s="211"/>
      <c r="WIE54" s="211"/>
      <c r="WIF54" s="211"/>
      <c r="WIG54" s="211"/>
      <c r="WIH54" s="211"/>
      <c r="WII54" s="211"/>
      <c r="WIJ54" s="211"/>
      <c r="WIK54" s="211"/>
      <c r="WIL54" s="211"/>
      <c r="WIM54" s="211"/>
      <c r="WIN54" s="211"/>
      <c r="WIO54" s="211"/>
      <c r="WIP54" s="211"/>
      <c r="WIQ54" s="211"/>
      <c r="WIR54" s="211"/>
      <c r="WIS54" s="211"/>
      <c r="WIT54" s="211"/>
      <c r="WIU54" s="211"/>
      <c r="WIV54" s="211"/>
      <c r="WIW54" s="211"/>
      <c r="WIX54" s="211"/>
      <c r="WIY54" s="211"/>
      <c r="WIZ54" s="211"/>
      <c r="WJA54" s="211"/>
      <c r="WJB54" s="211"/>
      <c r="WJC54" s="211"/>
      <c r="WJD54" s="211"/>
      <c r="WJE54" s="211"/>
      <c r="WJF54" s="211"/>
      <c r="WJG54" s="211"/>
      <c r="WJH54" s="211"/>
      <c r="WJI54" s="211"/>
      <c r="WJJ54" s="211"/>
      <c r="WJK54" s="211"/>
      <c r="WJL54" s="211"/>
      <c r="WJM54" s="211"/>
      <c r="WJN54" s="211"/>
      <c r="WJO54" s="211"/>
      <c r="WJP54" s="211"/>
      <c r="WJQ54" s="211"/>
      <c r="WJR54" s="211"/>
      <c r="WJS54" s="211"/>
      <c r="WJT54" s="211"/>
      <c r="WJU54" s="211"/>
      <c r="WJV54" s="211"/>
      <c r="WJW54" s="211"/>
      <c r="WJX54" s="211"/>
      <c r="WJY54" s="211"/>
      <c r="WJZ54" s="211"/>
      <c r="WKA54" s="211"/>
      <c r="WKB54" s="211"/>
      <c r="WKC54" s="211"/>
      <c r="WKD54" s="211"/>
      <c r="WKE54" s="211"/>
      <c r="WKF54" s="211"/>
      <c r="WKG54" s="211"/>
      <c r="WKH54" s="211"/>
      <c r="WKI54" s="211"/>
      <c r="WKJ54" s="211"/>
      <c r="WKK54" s="211"/>
      <c r="WKL54" s="211"/>
      <c r="WKM54" s="211"/>
      <c r="WKN54" s="211"/>
      <c r="WKO54" s="211"/>
      <c r="WKP54" s="211"/>
      <c r="WKQ54" s="211"/>
      <c r="WKR54" s="211"/>
      <c r="WKS54" s="211"/>
      <c r="WKT54" s="211"/>
      <c r="WKU54" s="211"/>
      <c r="WKV54" s="211"/>
      <c r="WKW54" s="211"/>
      <c r="WKX54" s="211"/>
      <c r="WKY54" s="211"/>
      <c r="WKZ54" s="211"/>
      <c r="WLA54" s="211"/>
      <c r="WLB54" s="211"/>
      <c r="WLC54" s="211"/>
      <c r="WLD54" s="211"/>
      <c r="WLE54" s="211"/>
      <c r="WLF54" s="211"/>
      <c r="WLG54" s="211"/>
      <c r="WLH54" s="211"/>
      <c r="WLI54" s="211"/>
      <c r="WLJ54" s="211"/>
      <c r="WLK54" s="211"/>
      <c r="WLL54" s="211"/>
      <c r="WLM54" s="211"/>
      <c r="WLN54" s="211"/>
      <c r="WLO54" s="211"/>
      <c r="WLP54" s="211"/>
      <c r="WLQ54" s="211"/>
      <c r="WLR54" s="211"/>
      <c r="WLS54" s="211"/>
      <c r="WLT54" s="211"/>
      <c r="WLU54" s="211"/>
      <c r="WLV54" s="211"/>
      <c r="WLW54" s="211"/>
      <c r="WLX54" s="211"/>
      <c r="WLY54" s="211"/>
      <c r="WLZ54" s="211"/>
      <c r="WMA54" s="211"/>
      <c r="WMB54" s="211"/>
      <c r="WMC54" s="211"/>
      <c r="WMD54" s="211"/>
      <c r="WME54" s="211"/>
      <c r="WMF54" s="211"/>
      <c r="WMG54" s="211"/>
      <c r="WMH54" s="211"/>
      <c r="WMI54" s="211"/>
      <c r="WMJ54" s="211"/>
      <c r="WMK54" s="211"/>
      <c r="WML54" s="211"/>
      <c r="WMM54" s="211"/>
      <c r="WMN54" s="211"/>
      <c r="WMO54" s="211"/>
      <c r="WMP54" s="211"/>
      <c r="WMQ54" s="211"/>
      <c r="WMR54" s="211"/>
      <c r="WMS54" s="211"/>
      <c r="WMT54" s="211"/>
      <c r="WMU54" s="211"/>
      <c r="WMV54" s="211"/>
      <c r="WMW54" s="211"/>
      <c r="WMX54" s="211"/>
      <c r="WMY54" s="211"/>
      <c r="WMZ54" s="211"/>
      <c r="WNA54" s="211"/>
      <c r="WNB54" s="211"/>
      <c r="WNC54" s="211"/>
      <c r="WND54" s="211"/>
      <c r="WNE54" s="211"/>
      <c r="WNF54" s="211"/>
      <c r="WNG54" s="211"/>
      <c r="WNH54" s="211"/>
      <c r="WNI54" s="211"/>
      <c r="WNJ54" s="211"/>
      <c r="WNK54" s="211"/>
      <c r="WNL54" s="211"/>
      <c r="WNM54" s="211"/>
      <c r="WNN54" s="211"/>
      <c r="WNO54" s="211"/>
      <c r="WNP54" s="211"/>
      <c r="WNQ54" s="211"/>
      <c r="WNR54" s="211"/>
      <c r="WNS54" s="211"/>
      <c r="WNT54" s="211"/>
      <c r="WNU54" s="211"/>
      <c r="WNV54" s="211"/>
      <c r="WNW54" s="211"/>
      <c r="WNX54" s="211"/>
      <c r="WNY54" s="211"/>
      <c r="WNZ54" s="211"/>
      <c r="WOA54" s="211"/>
      <c r="WOB54" s="211"/>
      <c r="WOC54" s="211"/>
      <c r="WOD54" s="211"/>
      <c r="WOE54" s="211"/>
      <c r="WOF54" s="211"/>
      <c r="WOG54" s="211"/>
      <c r="WOH54" s="211"/>
      <c r="WOI54" s="211"/>
      <c r="WOJ54" s="211"/>
      <c r="WOK54" s="211"/>
      <c r="WOL54" s="211"/>
      <c r="WOM54" s="211"/>
      <c r="WON54" s="211"/>
      <c r="WOO54" s="211"/>
      <c r="WOP54" s="211"/>
      <c r="WOQ54" s="211"/>
      <c r="WOR54" s="211"/>
      <c r="WOS54" s="211"/>
      <c r="WOT54" s="211"/>
      <c r="WOU54" s="211"/>
      <c r="WOV54" s="211"/>
      <c r="WOW54" s="211"/>
      <c r="WOX54" s="211"/>
      <c r="WOY54" s="211"/>
      <c r="WOZ54" s="211"/>
      <c r="WPA54" s="211"/>
      <c r="WPB54" s="211"/>
      <c r="WPC54" s="211"/>
      <c r="WPD54" s="211"/>
      <c r="WPE54" s="211"/>
      <c r="WPF54" s="211"/>
      <c r="WPG54" s="211"/>
      <c r="WPH54" s="211"/>
      <c r="WPI54" s="211"/>
      <c r="WPJ54" s="211"/>
      <c r="WPK54" s="211"/>
      <c r="WPL54" s="211"/>
      <c r="WPM54" s="211"/>
      <c r="WPN54" s="211"/>
      <c r="WPO54" s="211"/>
      <c r="WPP54" s="211"/>
      <c r="WPQ54" s="211"/>
      <c r="WPR54" s="211"/>
      <c r="WPS54" s="211"/>
      <c r="WPT54" s="211"/>
      <c r="WPU54" s="211"/>
      <c r="WPV54" s="211"/>
      <c r="WPW54" s="211"/>
      <c r="WPX54" s="211"/>
      <c r="WPY54" s="211"/>
      <c r="WPZ54" s="211"/>
      <c r="WQA54" s="211"/>
      <c r="WQB54" s="211"/>
      <c r="WQC54" s="211"/>
      <c r="WQD54" s="211"/>
      <c r="WQE54" s="211"/>
      <c r="WQF54" s="211"/>
      <c r="WQG54" s="211"/>
      <c r="WQH54" s="211"/>
      <c r="WQI54" s="211"/>
      <c r="WQJ54" s="211"/>
      <c r="WQK54" s="211"/>
      <c r="WQL54" s="211"/>
      <c r="WQM54" s="211"/>
      <c r="WQN54" s="211"/>
      <c r="WQO54" s="211"/>
      <c r="WQP54" s="211"/>
      <c r="WQQ54" s="211"/>
      <c r="WQR54" s="211"/>
      <c r="WQS54" s="211"/>
      <c r="WQT54" s="211"/>
      <c r="WQU54" s="211"/>
      <c r="WQV54" s="211"/>
      <c r="WQW54" s="211"/>
      <c r="WQX54" s="211"/>
      <c r="WQY54" s="211"/>
      <c r="WQZ54" s="211"/>
      <c r="WRA54" s="211"/>
      <c r="WRB54" s="211"/>
      <c r="WRC54" s="211"/>
      <c r="WRD54" s="211"/>
      <c r="WRE54" s="211"/>
      <c r="WRF54" s="211"/>
      <c r="WRG54" s="211"/>
      <c r="WRH54" s="211"/>
      <c r="WRI54" s="211"/>
      <c r="WRJ54" s="211"/>
      <c r="WRK54" s="211"/>
      <c r="WRL54" s="211"/>
      <c r="WRM54" s="211"/>
      <c r="WRN54" s="211"/>
      <c r="WRO54" s="211"/>
      <c r="WRP54" s="211"/>
      <c r="WRQ54" s="211"/>
      <c r="WRR54" s="211"/>
      <c r="WRS54" s="211"/>
      <c r="WRT54" s="211"/>
      <c r="WRU54" s="211"/>
      <c r="WRV54" s="211"/>
      <c r="WRW54" s="211"/>
      <c r="WRX54" s="211"/>
      <c r="WRY54" s="211"/>
      <c r="WRZ54" s="211"/>
      <c r="WSA54" s="211"/>
      <c r="WSB54" s="211"/>
      <c r="WSC54" s="211"/>
      <c r="WSD54" s="211"/>
      <c r="WSE54" s="211"/>
      <c r="WSF54" s="211"/>
      <c r="WSG54" s="211"/>
      <c r="WSH54" s="211"/>
      <c r="WSI54" s="211"/>
      <c r="WSJ54" s="211"/>
      <c r="WSK54" s="211"/>
      <c r="WSL54" s="211"/>
      <c r="WSM54" s="211"/>
      <c r="WSN54" s="211"/>
      <c r="WSO54" s="211"/>
      <c r="WSP54" s="211"/>
      <c r="WSQ54" s="211"/>
      <c r="WSR54" s="211"/>
      <c r="WSS54" s="211"/>
      <c r="WST54" s="211"/>
      <c r="WSU54" s="211"/>
      <c r="WSV54" s="211"/>
      <c r="WSW54" s="211"/>
      <c r="WSX54" s="211"/>
      <c r="WSY54" s="211"/>
      <c r="WSZ54" s="211"/>
      <c r="WTA54" s="211"/>
      <c r="WTB54" s="211"/>
      <c r="WTC54" s="211"/>
      <c r="WTD54" s="211"/>
      <c r="WTE54" s="211"/>
      <c r="WTF54" s="211"/>
      <c r="WTG54" s="211"/>
      <c r="WTH54" s="211"/>
      <c r="WTI54" s="211"/>
      <c r="WTJ54" s="211"/>
      <c r="WTK54" s="211"/>
      <c r="WTL54" s="211"/>
      <c r="WTM54" s="211"/>
      <c r="WTN54" s="211"/>
      <c r="WTO54" s="211"/>
      <c r="WTP54" s="211"/>
      <c r="WTQ54" s="211"/>
      <c r="WTR54" s="211"/>
      <c r="WTS54" s="211"/>
      <c r="WTT54" s="211"/>
      <c r="WTU54" s="211"/>
      <c r="WTV54" s="211"/>
      <c r="WTW54" s="211"/>
      <c r="WTX54" s="211"/>
      <c r="WTY54" s="211"/>
      <c r="WTZ54" s="211"/>
      <c r="WUA54" s="211"/>
      <c r="WUB54" s="211"/>
      <c r="WUC54" s="211"/>
      <c r="WUD54" s="211"/>
      <c r="WUE54" s="211"/>
      <c r="WUF54" s="211"/>
      <c r="WUG54" s="211"/>
      <c r="WUH54" s="211"/>
      <c r="WUI54" s="211"/>
      <c r="WUJ54" s="211"/>
      <c r="WUK54" s="211"/>
      <c r="WUL54" s="211"/>
      <c r="WUM54" s="211"/>
      <c r="WUN54" s="211"/>
      <c r="WUO54" s="211"/>
      <c r="WUP54" s="211"/>
      <c r="WUQ54" s="211"/>
      <c r="WUR54" s="211"/>
      <c r="WUS54" s="211"/>
      <c r="WUT54" s="211"/>
      <c r="WUU54" s="211"/>
      <c r="WUV54" s="211"/>
      <c r="WUW54" s="211"/>
      <c r="WUX54" s="211"/>
      <c r="WUY54" s="211"/>
      <c r="WUZ54" s="211"/>
      <c r="WVA54" s="211"/>
      <c r="WVB54" s="211"/>
      <c r="WVC54" s="211"/>
      <c r="WVD54" s="211"/>
      <c r="WVE54" s="211"/>
      <c r="WVF54" s="211"/>
      <c r="WVG54" s="211"/>
      <c r="WVH54" s="211"/>
      <c r="WVI54" s="211"/>
      <c r="WVJ54" s="211"/>
      <c r="WVK54" s="211"/>
      <c r="WVL54" s="211"/>
      <c r="WVM54" s="211"/>
      <c r="WVN54" s="211"/>
      <c r="WVO54" s="211"/>
      <c r="WVP54" s="211"/>
      <c r="WVQ54" s="211"/>
      <c r="WVR54" s="211"/>
      <c r="WVS54" s="211"/>
      <c r="WVT54" s="211"/>
      <c r="WVU54" s="211"/>
      <c r="WVV54" s="211"/>
      <c r="WVW54" s="211"/>
    </row>
  </sheetData>
  <autoFilter ref="A6:T42" xr:uid="{BD5500C1-E335-4825-BD9E-CC1484859F7C}"/>
  <mergeCells count="9">
    <mergeCell ref="N4:P4"/>
    <mergeCell ref="Q4:R4"/>
    <mergeCell ref="S4:S5"/>
    <mergeCell ref="B4:B5"/>
    <mergeCell ref="C4:D4"/>
    <mergeCell ref="F4:G4"/>
    <mergeCell ref="H4:I4"/>
    <mergeCell ref="J4:J5"/>
    <mergeCell ref="K4:M5"/>
  </mergeCells>
  <printOptions horizontalCentered="1"/>
  <pageMargins left="0" right="0" top="0.75" bottom="0.25" header="0.5" footer="0.5"/>
  <pageSetup paperSize="9" scale="1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Template</vt:lpstr>
      <vt:lpstr>Cost Center ok</vt:lpstr>
      <vt:lpstr>Template TL</vt:lpstr>
      <vt:lpstr>TransLab</vt:lpstr>
      <vt:lpstr>TL 16Jul-15Ags</vt:lpstr>
      <vt:lpstr>GL Upload</vt:lpstr>
      <vt:lpstr>'GL Upload'!Print_Area</vt:lpstr>
      <vt:lpstr>Template!Print_Area</vt:lpstr>
      <vt:lpstr>'Template TL'!Print_Area</vt:lpstr>
      <vt:lpstr>'GL Upload'!Print_Titles</vt:lpstr>
      <vt:lpstr>Template!Print_Titles</vt:lpstr>
      <vt:lpstr>'Template TL'!Print_Titles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Kiswoyo</dc:creator>
  <cp:lastModifiedBy>IT</cp:lastModifiedBy>
  <cp:lastPrinted>2019-09-27T00:53:53Z</cp:lastPrinted>
  <dcterms:created xsi:type="dcterms:W3CDTF">2015-06-26T09:57:40Z</dcterms:created>
  <dcterms:modified xsi:type="dcterms:W3CDTF">2022-06-15T03:52:37Z</dcterms:modified>
</cp:coreProperties>
</file>